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5" windowWidth="19995" windowHeight="7680" tabRatio="921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_xlnm.Print_Titles" localSheetId="0">'1'!$13:$14</definedName>
    <definedName name="_xlnm.Print_Titles" localSheetId="2">'3'!$10:$11</definedName>
    <definedName name="_xlnm.Print_Titles" localSheetId="3">'4'!$7:$8</definedName>
    <definedName name="_xlnm.Print_Titles" localSheetId="4">'5'!$6:$8</definedName>
    <definedName name="_xlnm.Print_Area" localSheetId="0">'1'!$A$1:$E$73</definedName>
    <definedName name="_xlnm.Print_Area" localSheetId="9">'10'!$A$1:$G$19</definedName>
    <definedName name="_xlnm.Print_Area" localSheetId="10">'11'!$A$1:$G$19</definedName>
    <definedName name="_xlnm.Print_Area" localSheetId="11">'12'!$A$1:$D$16</definedName>
    <definedName name="_xlnm.Print_Area" localSheetId="12">'13'!$A$1:$E$37</definedName>
    <definedName name="_xlnm.Print_Area" localSheetId="1">'2'!$A$1:$F$57</definedName>
    <definedName name="_xlnm.Print_Area" localSheetId="2">'3'!$A$1:$K$838</definedName>
    <definedName name="_xlnm.Print_Area" localSheetId="3">'4'!$A$1:$L$697</definedName>
    <definedName name="_xlnm.Print_Area" localSheetId="5">'6'!$A$1:$E$12</definedName>
    <definedName name="_xlnm.Print_Area" localSheetId="6">'7'!$A$1:$F$19</definedName>
    <definedName name="_xlnm.Print_Area" localSheetId="7">'8'!$A$1:$G$35</definedName>
    <definedName name="_xlnm.Print_Area" localSheetId="8">'9'!$A$1:$G$28</definedName>
  </definedNames>
  <calcPr fullCalcOnLoad="1"/>
</workbook>
</file>

<file path=xl/sharedStrings.xml><?xml version="1.0" encoding="utf-8"?>
<sst xmlns="http://schemas.openxmlformats.org/spreadsheetml/2006/main" count="5767" uniqueCount="632">
  <si>
    <t>Наименование</t>
  </si>
  <si>
    <t>Вед</t>
  </si>
  <si>
    <t>РПр</t>
  </si>
  <si>
    <t>Пр</t>
  </si>
  <si>
    <t>ЦСт</t>
  </si>
  <si>
    <t>ВР</t>
  </si>
  <si>
    <t>Ист</t>
  </si>
  <si>
    <t>Итого</t>
  </si>
  <si>
    <t>Районные средства</t>
  </si>
  <si>
    <t>Безвозмездные целевые поступления</t>
  </si>
  <si>
    <t>Финансовый отдел администрации Верховского района</t>
  </si>
  <si>
    <t>002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</si>
  <si>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</si>
  <si>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</si>
  <si>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</si>
  <si>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</si>
  <si>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Непрограммная часть районного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</si>
  <si>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</si>
  <si>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</si>
  <si>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</si>
  <si>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</si>
  <si>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</si>
  <si>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</si>
  <si>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НАЦИОНАЛЬНАЯ ОБОРОНА</t>
  </si>
  <si>
    <t>0200</t>
  </si>
  <si>
    <t>Мобилизационная и вневойсковая подготовка</t>
  </si>
  <si>
    <t>0203</t>
  </si>
  <si>
    <t>Межбюджетные трансферты</t>
  </si>
  <si>
    <t>Субвенции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</si>
  <si>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</si>
  <si>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</si>
  <si>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</si>
  <si>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</si>
  <si>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Иные дотации</t>
  </si>
  <si>
    <t>Прочие межбюджетные трансферты общего характера</t>
  </si>
  <si>
    <t>Иные межбюджетные трансферты</t>
  </si>
  <si>
    <t>1400</t>
  </si>
  <si>
    <t>1403</t>
  </si>
  <si>
    <t>Управление образования, молодежной политики, физической культуры и спорта администрации Верховского района</t>
  </si>
  <si>
    <t>075</t>
  </si>
  <si>
    <t>Другие общегосударственные вопросы</t>
  </si>
  <si>
    <t>0113</t>
  </si>
  <si>
    <t>ОБРАЗОВАНИЕ</t>
  </si>
  <si>
    <t>0700</t>
  </si>
  <si>
    <t>Дошкольное образование</t>
  </si>
  <si>
    <t>0701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</si>
  <si>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</si>
  <si>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</si>
  <si>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0702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</si>
  <si>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</si>
  <si>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</si>
  <si>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программа Верховского района "Развитие сети дошкольных образовательных учреждений в Верховском районе на 2011-2015 годы"</t>
  </si>
  <si>
    <t>П300000</t>
  </si>
  <si>
    <t>Подпрограмма "Развитие сети дошкольных образовательных учреждений в Верховском районе на 2011-2015 годы" в рамках муниципальной программы Верховского района "Развитие сети дошкольных образовательных учреждений в Верховском районе на 2011-2015 годы"</t>
  </si>
  <si>
    <t>П310000</t>
  </si>
  <si>
    <t>Мероприятия подпрограммы "Развитие сети дошкольных образовательных учреждений в Верховском районе на 2011-2015 годы"в рамках муниципальной программы Верховского района "Развитие сети дошкольных образовательных учреждений в Верховском районе на 2011-2015 годы"</t>
  </si>
  <si>
    <t>П319510</t>
  </si>
  <si>
    <t>Общее образование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</si>
  <si>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</si>
  <si>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</si>
  <si>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</si>
  <si>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</si>
  <si>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СОЦИАЛЬНАЯ ПОЛИТИКА</t>
  </si>
  <si>
    <t>Охрана семьи и детства</t>
  </si>
  <si>
    <t>Публичные нормативные социальные выплаты гражданам</t>
  </si>
  <si>
    <t>1000</t>
  </si>
  <si>
    <t>1004</t>
  </si>
  <si>
    <t>Другие вопросы в области социальной политики</t>
  </si>
  <si>
    <t>Администрация Верховского района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</si>
  <si>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</si>
  <si>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</si>
  <si>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</si>
  <si>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</si>
  <si>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</si>
  <si>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Резервные средства</t>
  </si>
  <si>
    <t>Специальные расходы</t>
  </si>
  <si>
    <t>Оценка недвижимости, признание прав и регулирование отношений по государственной и муниципальной собственности в рамках  непрограммной части  районного бюджета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</si>
  <si>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</si>
  <si>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</si>
  <si>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</si>
  <si>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</si>
  <si>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Верховского района "Развитие крестьянских (фермерских) хозяйств и других малых форм хозяйствования в сельской местности в Верховском районе Орловской области на 2012-2015 годы"</t>
  </si>
  <si>
    <t>П500000</t>
  </si>
  <si>
    <t>Подпрограмма "Развитие крестьянских (фермерских) хозяйств и других малых форм хозяйствования в сельской местности в Верховском районе Орловской области на 2012-2015 годы" в рамках муниципальной программы Верховского района "Развитие крестьянских (фермерских) хозяйств и других малых форм хозяйствования в сельской местности в Верховском районе Орловской области на 2012-2015 годы"</t>
  </si>
  <si>
    <t>П510000</t>
  </si>
  <si>
    <t>Мероприятия подпрограммы "Развитие крестьянских (фермерских) хозяйств и других малых форм хозяйствования в сельской местности в Верховском районе Орловской области на 2012-2015 годы" в рамках муниципальной программы Верховского района "Развитие крестьянских (фермерских) хозяйств и других малых форм хозяйствования в сельской местности в Верховском районе Орловской области на 2012-2015 годы"</t>
  </si>
  <si>
    <t>П519520</t>
  </si>
  <si>
    <t>Субсидии юридическим лицам (кроме некоммерческих организаций), индивидуальным предпринимателям, физическим лицам</t>
  </si>
  <si>
    <t>Транспорт</t>
  </si>
  <si>
    <t>0408</t>
  </si>
  <si>
    <t>Дорожное хозяйство  (дорожные фонды)</t>
  </si>
  <si>
    <t>0409</t>
  </si>
  <si>
    <t>Государственная программа Орловской области "Развитие транспортной системы в Орловской области (2013-2018 годы)</t>
  </si>
  <si>
    <t>ПГ17055</t>
  </si>
  <si>
    <t>Подпрограмма "Совершенствование и развитие сети автомобильных дорог общего пользования Орловской области (2013-2018 годы) в рамках государственной программы Орловской области "Развитие транспортной системы в Орловской области (2013-2018 годы)</t>
  </si>
  <si>
    <t>Поддержка дорожного хозяйства в рамках подпрограммы "Совершенствование и развитие сети автомобильных дорог общего пользования Орловской области (2013-2018 годы) государственной программы Орловской области "Развитие транспортной системы в Орловской области (2013-2018 годы)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</si>
  <si>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</si>
  <si>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</si>
  <si>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</si>
  <si>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</si>
  <si>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</si>
  <si>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</si>
  <si>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Государственная программа Орловской области "Обеспечение условий и формирование комфортной среды проживания в Орловской области"</t>
  </si>
  <si>
    <t>ПБ00000</t>
  </si>
  <si>
    <t>Коммунальное хозяйство</t>
  </si>
  <si>
    <t>0502</t>
  </si>
  <si>
    <t>Благоустройство</t>
  </si>
  <si>
    <t>Мероприятия в области жилищного хозяйства</t>
  </si>
  <si>
    <t>Социальное обеспечение населения</t>
  </si>
  <si>
    <t>Пенсионное обеспечение</t>
  </si>
  <si>
    <t>1003</t>
  </si>
  <si>
    <t>Районный Совет народных депутатов</t>
  </si>
  <si>
    <t>511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</si>
  <si>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</si>
  <si>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</si>
  <si>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</si>
  <si>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</si>
  <si>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</si>
  <si>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</si>
  <si>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</si>
  <si>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</si>
  <si>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1</t>
  </si>
  <si>
    <t>2</t>
  </si>
  <si>
    <t>Муниципальная адресная  программа "Переселение граждан, проживающих на территории Верховского района из аварийного жилищного фонда в 2013-2015 годах"</t>
  </si>
  <si>
    <t>ПР</t>
  </si>
  <si>
    <t>Судебная система</t>
  </si>
  <si>
    <t>0105</t>
  </si>
  <si>
    <t>Обеспечение проведения выборов и референдумов</t>
  </si>
  <si>
    <t>0107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</si>
  <si>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</si>
  <si>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</si>
  <si>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</si>
  <si>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</si>
  <si>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</si>
  <si>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</si>
  <si>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</si>
  <si>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</si>
  <si>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0503</t>
  </si>
  <si>
    <t>Социальное обслуживание населения</t>
  </si>
  <si>
    <t>Наименование показателя</t>
  </si>
  <si>
    <t>Всего доходы</t>
  </si>
  <si>
    <t>100 00000 00 0000 000</t>
  </si>
  <si>
    <t>Налоговые и неналоговые доходы</t>
  </si>
  <si>
    <t>200 00000 00 0000 000</t>
  </si>
  <si>
    <t>Безвозмездные поступления</t>
  </si>
  <si>
    <t xml:space="preserve">202 00000 00 0000 000 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</si>
  <si>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</si>
  <si>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</si>
  <si>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Дотации бюджетам муниципальных районов на выравнивание 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</si>
  <si>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</si>
  <si>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</si>
  <si>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</si>
  <si>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</si>
  <si>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</si>
  <si>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</si>
  <si>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</si>
  <si>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субвенции</t>
  </si>
  <si>
    <t>Защита населения и территории  от чрезвычайных ситуаций природного и техногенного характера, гражданская оборона</t>
  </si>
  <si>
    <t>П800000</t>
  </si>
  <si>
    <t>Подпрограмма "Переселение граждан, проживающих на территории Верховского района из аварийного жилищного фонда в 2013-2015 годах" в рамках муниципальной адресной программы Верховского района "Переселение граждан, проживающих на территории Верховского района из аварийного жилищного фонда в 2013-2015 годах"</t>
  </si>
  <si>
    <t>П810000</t>
  </si>
  <si>
    <t>Мероприятия подпрограммы "Переселение граждан, проживающих на территории Верховского района из аварийного жилищного фонда в 2013-2015 годах" в рамках муниципальной адресной программы Верховского района "Переселение граждан, проживающих на территории Верховского района из аварийного жилищного фонда в 2013-2015 годах"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</si>
  <si>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в рамках непрограммной части бюджета района</t>
  </si>
  <si>
    <t>540</t>
  </si>
  <si>
    <t>1401</t>
  </si>
  <si>
    <t>Закон Орловской области от 26 января 2007 года № 655-ОЗ "О наказах избирателей депутатам Орловского областного Совета народных депутатов" в рамках  непрограммной части областного бюджета</t>
  </si>
  <si>
    <t>Подпрограмма "Переселение граждан, проживающих на территории Орловской области, из аварийного жилищного фонда на 2013–2017 годы" государственной программы Орловской области "Обеспечение условий и формирование комфортной среды проживания в Орловской области"</t>
  </si>
  <si>
    <t>ПБ40000</t>
  </si>
  <si>
    <t>ПБ49502</t>
  </si>
  <si>
    <t xml:space="preserve">        Обеспечение мероприятий по переселению граждан из аварийного жилищного фонда в рамках подпрограммы "Переселение граждан, проживающих на территории Орловской области, из аварийного жилищного фонда на 2013-2017 годы" государственной программы Орловской области "Обеспечение условий и формирование комфортной среды проживания в Орловской области"</t>
  </si>
  <si>
    <t>ПБ49602</t>
  </si>
  <si>
    <t>П819602</t>
  </si>
  <si>
    <t>Капитальные вложения в объекты недвижимого имущества государственной (муниципальной) собственности</t>
  </si>
  <si>
    <t xml:space="preserve">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граждан, проживающих на территории Орловской области, из аварийного жилищного фонда на 2013-2017 годы" государственной программы Орловской области "Обеспечение условий и формирование комфортной среды проживания в Орловской области"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</si>
  <si>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</si>
  <si>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202 02088 05 0002 151</t>
  </si>
  <si>
    <t>Расчет и предоставление дотаций на поддержку мер по обеспечению сбалансированности бюджетов поселений</t>
  </si>
  <si>
    <t>1402</t>
  </si>
  <si>
    <t>Бюджетные инвестиции</t>
  </si>
  <si>
    <t>Утверждено,          тыс. руб.</t>
  </si>
  <si>
    <r>
      <t>Утверждено,</t>
    </r>
    <r>
      <rPr>
        <b/>
        <sz val="11"/>
        <color indexed="8"/>
        <rFont val="Times New Roman"/>
        <family val="1"/>
      </rPr>
      <t xml:space="preserve">            тыс. рублей</t>
    </r>
  </si>
  <si>
    <r>
      <t>Исполнено,</t>
    </r>
    <r>
      <rPr>
        <b/>
        <sz val="11"/>
        <color indexed="8"/>
        <rFont val="Times New Roman"/>
        <family val="1"/>
      </rPr>
      <t xml:space="preserve">               тыс. рублей</t>
    </r>
  </si>
  <si>
    <t xml:space="preserve">Прочие субсидии </t>
  </si>
  <si>
    <t>Государственная программа Орловской области "Устойчивое развитие сельских территорий Орловской области на 2014–2017 годы и на период до 2020 года"</t>
  </si>
  <si>
    <t>Г100000</t>
  </si>
  <si>
    <t>Основное мероприятие 2 "Комплексное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 общего пользования с твердым покрытием, ведущими от сети автомобильных дорог общего пользования к ближайшим общественно значимым объектами сельских населенных пунктов, а также к объектам производства и переработки сельскохозяйственной продукции" в рамках государственной программы Орловской области "Устойчивое развитие сельских территорий Орловской области на 
2014–2017 годы и на период до 2020 года"</t>
  </si>
  <si>
    <t>Г120000</t>
  </si>
  <si>
    <t>Капитальное строительство в рамках софинансирования мероприятий федеральной целевой программы "Устойчивое развитие сельских территорий на 2014–2017 годы и на период до 2020 года" в рамках основного мероприятия 2 "Комплексное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 общего пользования с твердым покрытием, ведущими от сети автомобильных дорог общего пользования к ближайшим общественно значимым объектами сельских населенных пунктов, а также к объектам производства и переработки сельскохозяйственной продукции" в рамках государственной программы Орловской области "Устойчивое развитие сельских территорий Орловской области на 2014–2017 годы и на период до 2020 года"</t>
  </si>
  <si>
    <t>Г125018</t>
  </si>
  <si>
    <t>Г127231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</si>
  <si>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реализующих образовательные программы дошкольного образования</t>
  </si>
  <si>
    <t>Софинансирование мероприятий по проведению капитального ремонта общего имущества в многоквартирных домах</t>
  </si>
  <si>
    <t>Муниципальная программа "Молодежь Верховского района на 2014-2020 годы"</t>
  </si>
  <si>
    <t>Муниципальная программа "Повышение эффективности муниципального управления в Верховском районе"</t>
  </si>
  <si>
    <t>Мероприятия в области коммунального хозяйства</t>
  </si>
  <si>
    <t>П100000000</t>
  </si>
  <si>
    <t>П110191010</t>
  </si>
  <si>
    <t>П120191010</t>
  </si>
  <si>
    <t>П120291010</t>
  </si>
  <si>
    <t>П500000000</t>
  </si>
  <si>
    <t>П510191050</t>
  </si>
  <si>
    <t>П510291050</t>
  </si>
  <si>
    <t>П510000000</t>
  </si>
  <si>
    <t>П110000000</t>
  </si>
  <si>
    <t>П120000000</t>
  </si>
  <si>
    <t>П610191060</t>
  </si>
  <si>
    <t>П600000000</t>
  </si>
  <si>
    <t>П610000000</t>
  </si>
  <si>
    <t>П610291060</t>
  </si>
  <si>
    <t>П200000000</t>
  </si>
  <si>
    <t>П220000000</t>
  </si>
  <si>
    <t>Организация работы рубрик антикоррупционной направленности в рамках подпрограммы "О противодействии коррупции в Верховском районе Орловской области на 2014-2016 годы" муниципальной программы "Повышение эффективности муниципального управления в Верховском районе"</t>
  </si>
  <si>
    <t>Приобретение основных средств и расходного материала в рамках подпрограммы "Улучшение водоснабжения в сельских поселениях Верховского района на 2016 год" муниципальной программы "Улучшение водоснабжения в сельских поселениях Верховского района на 2016 год"</t>
  </si>
  <si>
    <t>Обеспечение жилищных прав детей-сирот и детей, оставшихся без попечения родителей, а также лиц из числа детей-сирот и детей, оставшихся без попечения родителей, в рамках непрограммной части районного бюджета</t>
  </si>
  <si>
    <t>Обеспечение выпускников муниципальных образовательных организаций из числа детей - сирот и детей, оставшихся без попечения родителей, единовременным денежным пособием, одеждой, обувью, мягким инвентарем и оборудованием, в рамках непрограммной части районного бюджета</t>
  </si>
  <si>
    <t>Закупка товаров, работ и услуг для обеспечения государственных (муниципальных) нужд</t>
  </si>
  <si>
    <t>Исполнение судебных актов</t>
  </si>
  <si>
    <t>Развитие крестьянских (фермерских) хозяйств и других малых форм хозяйствования в сельской местности в Верховском районе Орловской области в рамках непрограмной части районного бюджета</t>
  </si>
  <si>
    <t xml:space="preserve">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непрограммной части районного бюджета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</si>
  <si>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областных средств в рамках непрограммной части районного бюджета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</si>
  <si>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 в рамках непрограммной части районного бюджета</t>
  </si>
  <si>
    <t>Обеспечение жильем отдельных категорий граждан, установленных Федеральным законом от 12 января1995 года № 5-ФЗ "О ветеранах", в соответствии с Указом Президента Российской Федерации от 7 мая 2008 года№ 714 "Об обеспечении жильем ветеранов Великой Отечественной войны 1941–1945 годов" в рамках непрограммной части районного бюджета</t>
  </si>
  <si>
    <t>Обеспечение жилищных прав детей-сирот и детей, оставшихся без попечения родителей, лиц из числа детей-сирот и детей, оставшихся без попечения родителей в рамках непрограммной части районного бюджета</t>
  </si>
  <si>
    <t>П220150200</t>
  </si>
  <si>
    <t>Проведение Всероссийской сельскохозяйственной переписи в 2016 году</t>
  </si>
  <si>
    <t>Поддержка дорожного хозяйства</t>
  </si>
  <si>
    <t>Государственная поддержка муниципальных учреждений культуры</t>
  </si>
  <si>
    <t>Утверждено, тыс. руб.</t>
  </si>
  <si>
    <t>Дополнительное ежемесячное материальное обеспечение лиц, удостоенных звания "Почетный гражданин Верховского района"</t>
  </si>
  <si>
    <t>Создание в общеобразовательных организациях Верховского района, расположенных в сельской местности,условий для занятий физической культурой и спортом</t>
  </si>
  <si>
    <t>П711490720</t>
  </si>
  <si>
    <t>Создание в общеобразовательных организациях Верховского района, расположенных в сельской местности,условий для занятий физической культурой и спортом за счет средств федерального бюджета</t>
  </si>
  <si>
    <t>П711550970</t>
  </si>
  <si>
    <t>П7115R0970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</si>
  <si>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</si>
  <si>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Обеспечение единовременной выплаты на ремонт жилых помещений, закрепленных на правах собственности за детьми сиротами и детьми, оставшимися без попечения родителей, лицами из числа детей-сирот и детей, оставшихся без попечения родителей</t>
  </si>
  <si>
    <t>Муниципальная программа "Программа в области энергосбережения и повышения энергетической эффективности здания администрации Верховского района на 2016-2018 годы"</t>
  </si>
  <si>
    <t>Реализация мероприятий по повышению энергоэффективности систем тепло-, водо-, энергоснабжения здания администрации</t>
  </si>
  <si>
    <t>П800000000</t>
  </si>
  <si>
    <t>П810000000</t>
  </si>
  <si>
    <t>П810191070</t>
  </si>
  <si>
    <t>Субвенции бюджетам муниципальных районов на содержание ребенка в семье опекуна и приемной семье, а такжевознаграждение, причитающееся приемному родителю</t>
  </si>
  <si>
    <t>Код БК</t>
  </si>
  <si>
    <t xml:space="preserve">                                                                                                   Приложение 6</t>
  </si>
  <si>
    <t>Расходы на выплаты персоналу казенных учреждений</t>
  </si>
  <si>
    <t>Хозяйственно-административная служба Верховского района</t>
  </si>
  <si>
    <t>207 00000 00 0000 000</t>
  </si>
  <si>
    <t>Прочие безвозмездные поступления</t>
  </si>
  <si>
    <t>207 05000 05 0000 180</t>
  </si>
  <si>
    <t>Функционирование высшего должностного лица субъекта Российской Федерации и муниципального образования</t>
  </si>
  <si>
    <t>Непрограммная часть бюджета района</t>
  </si>
  <si>
    <t>0102</t>
  </si>
  <si>
    <t>код</t>
  </si>
  <si>
    <t>Источники финансирования дефицита бюджета-всего</t>
  </si>
  <si>
    <t xml:space="preserve"> 01 00 00 00 00 0000 000 </t>
  </si>
  <si>
    <t>Источники внутреннего финансирования дефицитов бюджетов</t>
  </si>
  <si>
    <t xml:space="preserve"> 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</si>
  <si>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</si>
  <si>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</si>
  <si>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</si>
  <si>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000 01 03 00 00 00 0000810 </t>
  </si>
  <si>
    <t>Погашение бюджетных кредитов от других бюджетов бюджетной системы Российской Федерации в валюте Российской Федерации</t>
  </si>
  <si>
    <t>000 01 03 00 00 05 0000 810</t>
  </si>
  <si>
    <t xml:space="preserve"> 01 05 00 00 00 0000 000</t>
  </si>
  <si>
    <t>Изменение остатков средств на счетах по учету средств бюджета</t>
  </si>
  <si>
    <t xml:space="preserve"> 01 05 00 00 00 0000 500</t>
  </si>
  <si>
    <t>Увеличение остатков средств бюджетов</t>
  </si>
  <si>
    <t xml:space="preserve"> 01 05 00 00 00 0000 600</t>
  </si>
  <si>
    <t>Уменьшение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</si>
  <si>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</si>
  <si>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</si>
  <si>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</si>
  <si>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</si>
  <si>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01 05 02 01 05 0000 510 </t>
  </si>
  <si>
    <t xml:space="preserve"> 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</si>
  <si>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</si>
  <si>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</si>
  <si>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</si>
  <si>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</si>
  <si>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01 05 02 01 10 0000 610</t>
  </si>
  <si>
    <t>Уменьшение прочих остатков денежных средств бюджетов поселений</t>
  </si>
  <si>
    <t xml:space="preserve">Приобретение видеоматериалов по профилактике экстремизма и терроризма </t>
  </si>
  <si>
    <t xml:space="preserve">                                                                                                   Приложение 10</t>
  </si>
  <si>
    <t>Условно утвержденные расходы</t>
  </si>
  <si>
    <t>Условно-утвержденные расходы</t>
  </si>
  <si>
    <t>П910391080</t>
  </si>
  <si>
    <t xml:space="preserve">                                                                                                   Приложение 8</t>
  </si>
  <si>
    <t>Муниципальная программа "Проведение ремонта и содержание автомобильных дорог общего пользования местного значения Верховского района на 2016-2018 годы"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</si>
  <si>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в рамках непрограммной части районного бюджета</t>
  </si>
  <si>
    <t>ПБ10109602</t>
  </si>
  <si>
    <t>ПБ00000000</t>
  </si>
  <si>
    <t xml:space="preserve">Прочие межбюджетные трансферты общего характера </t>
  </si>
  <si>
    <t>202 25027 05 0000 151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</si>
  <si>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</si>
  <si>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Дополнительное образование детей</t>
  </si>
  <si>
    <t>0703</t>
  </si>
  <si>
    <t xml:space="preserve">Предоставление субсидий бюджетным, автономным учреждениям и иным некоммерческим организациям </t>
  </si>
  <si>
    <t>1300</t>
  </si>
  <si>
    <t>1301</t>
  </si>
  <si>
    <t>Обслуживание муниципального долга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</si>
  <si>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</si>
  <si>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</si>
  <si>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Развитие муниципальной службы в Верховском районе на 2017-2019 годы</t>
  </si>
  <si>
    <t>Подготовка муниципальных служащих на курсах повышения квалификации в рамках подпрограммы "Развитие муниципальной службы в Верховском районе на 2017-2019 годы" муниципальной программы "Повышение эффективности муниципального управления в Верховском районе"</t>
  </si>
  <si>
    <t>О противодействии коррупции в Верховском районе Орловской области на 2017-2019 годы</t>
  </si>
  <si>
    <t>Обучение и переподготовка муниципальных служащих администрации Верховского района в рамках подпрограммы "О противодействии коррупции в Верховском районе Орловской области на 2017-2019 годы" муниципальной программы "Повышение эффективности муниципального управления в Верховском районе"</t>
  </si>
  <si>
    <t>Муниципальная программа "Улучшение водоснабжения в сельских поселениях Верховского района на 2018 год"</t>
  </si>
  <si>
    <t>Улучшение водоснабжения в сельских поселениях Верховского района на 2018 год</t>
  </si>
  <si>
    <t>Текущий ремонт водопровода и частичная замена водопроводных сетей в рамках подпрограммы "Улучшение водоснабжения в сельских поселениях Верховского района на 2018 год" муниципальной программы "Улучшение водоснабжения в сельских поселениях Верховского района на 2018 год"</t>
  </si>
  <si>
    <t>Единый налог на вмененный доход</t>
  </si>
  <si>
    <t>Государственная пошлина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</si>
  <si>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</si>
  <si>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</si>
  <si>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</si>
  <si>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Налог на доходы физических лиц</t>
  </si>
  <si>
    <t>Единый сельскохозяйственный налог</t>
  </si>
  <si>
    <t>Налоги на товары, реализуемые на территории Российской Федерации</t>
  </si>
  <si>
    <t>Доходы от использования имущества</t>
  </si>
  <si>
    <t xml:space="preserve"> Доходы от продажи земельных участков, находящихся в государственной и муниципальной собственности</t>
  </si>
  <si>
    <t>Штрафы, санкции и возмещение ущерба</t>
  </si>
  <si>
    <t>в том числе</t>
  </si>
  <si>
    <t xml:space="preserve"> 101 0000000 0000 000</t>
  </si>
  <si>
    <t>105 0200002 0000 110</t>
  </si>
  <si>
    <t>105 0300001 0000 110</t>
  </si>
  <si>
    <t>103 0000000 0000 000</t>
  </si>
  <si>
    <t>108 0000000 0000 000</t>
  </si>
  <si>
    <t>111 0000000 0000 000</t>
  </si>
  <si>
    <t>111 0501000 0000 120</t>
  </si>
  <si>
    <t>111 0503000 0000 120</t>
  </si>
  <si>
    <t>111 0700000 0000 120</t>
  </si>
  <si>
    <t>116 0000000 0000 000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</si>
  <si>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</si>
  <si>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</si>
  <si>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</si>
  <si>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01 03 01 00 05 0000 810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</si>
  <si>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</si>
  <si>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</si>
  <si>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</si>
  <si>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01 03 01 00 05 0000 710</t>
  </si>
  <si>
    <t>Субсидии  на повышение заработной платы работникам муниципальных учреждений</t>
  </si>
  <si>
    <t>117 0000000 0000 000</t>
  </si>
  <si>
    <t>Прочие неналоговые доходы</t>
  </si>
  <si>
    <t>115 0000000 0000 000</t>
  </si>
  <si>
    <t>114 0000000 0000 000</t>
  </si>
  <si>
    <t xml:space="preserve">113 0000000 0000 000 </t>
  </si>
  <si>
    <t>112 0000000 0000 000</t>
  </si>
  <si>
    <t>Административные платежи и сборы</t>
  </si>
  <si>
    <t xml:space="preserve">                                                                                                   Приложение 7</t>
  </si>
  <si>
    <t xml:space="preserve"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"О бюджете Верховского района на 2018 год
 и на плановый период 2019 и 2020 годов» </t>
  </si>
  <si>
    <t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" О внесении изменений в решение "О бюджете Верховского района на 2018 год                                                                                       и на плановый период 2019 и 2020 годов""</t>
  </si>
  <si>
    <t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" О внесении изменений в решение "О бюджете Верховского района на 2018 год                                                                                                                          и на плановый период 2019 и 2020 годов""</t>
  </si>
  <si>
    <t xml:space="preserve">                                                                                                   Приложение 9</t>
  </si>
  <si>
    <t>Плата за негативное воздействие на окружающую среду</t>
  </si>
  <si>
    <t>Прочие доходы от компенсации затрат бюджетов муниципальных районов</t>
  </si>
  <si>
    <t>П2201L4970</t>
  </si>
  <si>
    <t>Субсидии бюджетам муниципальных районов на ремонт автомобильных дорог общего значения</t>
  </si>
  <si>
    <t>202 25097 05 0000 151</t>
  </si>
  <si>
    <t>Субсидии бюджетам муниципальных районов на реализацию мероприятий на обеспечение жильем молодых семей</t>
  </si>
  <si>
    <t>202 25519 05 0002 151</t>
  </si>
  <si>
    <t>Укрепление материально-технической базы учреждений культуры</t>
  </si>
  <si>
    <t>111 0101000 0000 120</t>
  </si>
  <si>
    <t xml:space="preserve">  Доходы в виде прибыли, приходящейся на доли в уставных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</si>
  <si>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105 0400001 0000 110</t>
  </si>
  <si>
    <t>105 0000000 0000 000</t>
  </si>
  <si>
    <t>Налоги на совокупный доход</t>
  </si>
  <si>
    <t>Налог, взимаемый в связи с применением патентной системы налогообложения</t>
  </si>
  <si>
    <t>Субсидии организациям коммунального хозяйства в рамках непрограммной части районного бюджета</t>
  </si>
  <si>
    <t>Обеспечение жильем отдельных категорий граждан, установленных Федеральными законами от 12 января 1995 года № 5-ФЗ "О ветеранах"</t>
  </si>
  <si>
    <t>Муниципальная программа «Развитие системы комплексной безопасности в Верховском районе на 2019-2021 годы»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</si>
  <si>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</t>
  </si>
  <si>
    <t>Кредиты кредитных организаций в валюте Российской Федерации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</si>
  <si>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</si>
  <si>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202 35082 05 0000 150</t>
  </si>
  <si>
    <t>202 10000 00 0000 150</t>
  </si>
  <si>
    <t>202 15001 05 0000 150</t>
  </si>
  <si>
    <t>202 30000 00 0000 150</t>
  </si>
  <si>
    <t>202 35118 05 0000 150</t>
  </si>
  <si>
    <t>202 35120 05 0000 150</t>
  </si>
  <si>
    <t>202 35135 05 0000 150</t>
  </si>
  <si>
    <t>202 35260 05 0000 150</t>
  </si>
  <si>
    <t>202 30021 05 0000 150</t>
  </si>
  <si>
    <t>202 30024 05 0000 150</t>
  </si>
  <si>
    <t>202 30027 05 0000 150</t>
  </si>
  <si>
    <t>202 30029 05 0000 150</t>
  </si>
  <si>
    <t>202 39999 05 0000 150</t>
  </si>
  <si>
    <t>202 40014 05 0000 150</t>
  </si>
  <si>
    <t>Капитальный ремонт пешеходных переходов вблизи общеобразовательных учреждений</t>
  </si>
  <si>
    <t>Мероприятия по обновлению материально-технической базы для формирования у обучающихся современных технологических и гуманитарных навыков в рамках национального проекта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</si>
  <si>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</si>
  <si>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 валюте Российской Федерации</t>
  </si>
  <si>
    <t>01 02 00 00 05 0000 710</t>
  </si>
  <si>
    <t>01 02 00 00 05 0000 810</t>
  </si>
  <si>
    <t>ПД00000000</t>
  </si>
  <si>
    <t>Муниципальная программа «По устройству и ремонту контейнерных площадок на территории сельских поселений Верховского района на 2019-2021 годы»</t>
  </si>
  <si>
    <t>Устройство новых контейнерных площадок для сбора ТКО</t>
  </si>
  <si>
    <t>ПД10190550</t>
  </si>
  <si>
    <t>ПД10290550</t>
  </si>
  <si>
    <t>Приведение имеющихся контейнерных площадок для сбора ТКО, на территориях сельских поселений района, в эксплуатационное и санитарно-экологическое состояние</t>
  </si>
  <si>
    <t>Приобретение и установка контейнеров на контейнерные площадки для сбора ТКО</t>
  </si>
  <si>
    <t>ПД10390550</t>
  </si>
  <si>
    <t xml:space="preserve"> 01 02 00 00 00 0000 000</t>
  </si>
  <si>
    <t>ПВ10400000</t>
  </si>
  <si>
    <t>ПВ104S2320</t>
  </si>
  <si>
    <t>202 49999 05 0000 150</t>
  </si>
  <si>
    <t>202 40000 00 0000 150</t>
  </si>
  <si>
    <t>202 20000 00 0000 150</t>
  </si>
  <si>
    <t>202 20216 05 0000 150</t>
  </si>
  <si>
    <t>202 29999 05 0000 150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</si>
  <si>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</si>
  <si>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Профилактика правонарушений и усиление борьбы с преступностью на 2019-2021 годы</t>
  </si>
  <si>
    <t>Информационно-пропагандистские мероприятия в сфере противодействия коррупции в рамках подпрограммы "Профилактика правонарушений и усиление борьбы с преступностью на 2019-2021 годы" муниципальной программы "Профилактика правонарушений и усиление борьбы с преступностью на 2019-2021 годы"</t>
  </si>
  <si>
    <t>Информирование населения о состоянии и мерах по предупреждению беспризорности, безнадзорности правонарушений несовершеннолетних в рамках подпрограммы "Профилактика правонарушений и усиление борьбы с преступностью на 2019-2021 годы" муниципальной программы "Профилактика правонарушений и усиление борьбы с преступностью на 2019-2021 годы"</t>
  </si>
  <si>
    <t xml:space="preserve">                                                        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"О бюджете Верховского района на 2019 год  и на плановый период 2020 и 2021 годов» </t>
  </si>
  <si>
    <t>Всего</t>
  </si>
  <si>
    <t>по мировому соглашению от 4 августа 2005 года по делу</t>
  </si>
  <si>
    <t>№ А40-25448/05-47-195</t>
  </si>
  <si>
    <t>№ А40-17872/04-47-156</t>
  </si>
  <si>
    <t>Привлечение бюджетного кредита на пополнение остатков средств на счете бюджета субъекта</t>
  </si>
  <si>
    <t>Погашение бюджетного кредита на пополнение остатков средств на счете бюджета субъекта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</si>
  <si>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</si>
  <si>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Организация оздоровительной кампании для детей в рамках муниципальной программы "Развитие системы образования Верховского района на 2019-2022 годы"</t>
  </si>
  <si>
    <t>Обеспечение жильем молодых семей на 2016-2022 годы</t>
  </si>
  <si>
    <t>Софинансирование из федерального бюджета мероприятий в рамках подпрограммы "Обеспечение жильем молодых семей на 2016-2022 годы" муниципальной программы "Молодежь Верховского района на 2014-2020 годы"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</si>
  <si>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на 2016-2022 годы" муниципальной программы "Молодежь Верховского района на 2014-2020 годы"</t>
  </si>
  <si>
    <t xml:space="preserve">                                                                                                   Приложение 11</t>
  </si>
  <si>
    <t>900Е151690</t>
  </si>
  <si>
    <t>90000S2830</t>
  </si>
  <si>
    <t>90000R0820</t>
  </si>
  <si>
    <t>90000S9601</t>
  </si>
  <si>
    <t>Обеспечение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</si>
  <si>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Центральный аппарат</t>
  </si>
  <si>
    <t>Функционирование централизованной бухгалтерии</t>
  </si>
  <si>
    <t xml:space="preserve">Резервные фонды исполнительных органов местного самоуправления </t>
  </si>
  <si>
    <t xml:space="preserve">Реализация муниципальных функций Верховского района в сфере муниципального управления </t>
  </si>
  <si>
    <t xml:space="preserve">Профессиональная переподготовка муниципальных служащих </t>
  </si>
  <si>
    <t xml:space="preserve">Мероприятия по защите населения и территории от чрезвычайных ситуаций природного и техногенного характера, гражданская оборона </t>
  </si>
  <si>
    <t xml:space="preserve">Мероприятия в области благоустройства </t>
  </si>
  <si>
    <t xml:space="preserve">Обеспечение деятельности (оказание услуг) дворцов и домов культуры </t>
  </si>
  <si>
    <t xml:space="preserve">Обеспечение деятельности (оказание услуг) библиотек </t>
  </si>
  <si>
    <t xml:space="preserve">Функционирование хозяйственно-эксплуатационной конторы </t>
  </si>
  <si>
    <t xml:space="preserve">Функционирование хозяйственно-административной службы Верховского района </t>
  </si>
  <si>
    <t>Функционирование Главы Верховского района</t>
  </si>
  <si>
    <t>Осуществление первичного воинского учета на территориях, где отсутствуют военные комиссариаты</t>
  </si>
  <si>
    <t>Расчет и предоставление дотаций бюджетам поселений</t>
  </si>
  <si>
    <t>Прочие межбюджетные трансферты общего характера на осуществление переданных полномочий</t>
  </si>
  <si>
    <t>Реализация наказов избирателей депутатам Орловского областного Совета народных депутатов</t>
  </si>
  <si>
    <t>Реализация наказов избирателей депутатам Орловского областного Совета народных депутатов в рамках  непрограммной части районного бюджета</t>
  </si>
  <si>
    <t xml:space="preserve">Реализация наказов избирателей депутатам Орловского областного Совета народных депутатов  </t>
  </si>
  <si>
    <t>Функционирование районного Совета народных депутатов Верховского района</t>
  </si>
  <si>
    <t>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</si>
  <si>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</t>
  </si>
  <si>
    <t>Выполнение полномочий в сфере трудовых отношений</t>
  </si>
  <si>
    <t>Субсидии организациям автотранспорта</t>
  </si>
  <si>
    <t>Ремонт и содержание автомобильных дорог общего пользования за счет средств дорожного фонда</t>
  </si>
  <si>
    <t>Приобретение дорожной эксплуатационной техники и другого имущества, необходимого для строительства, капитального ремонта, ремонта и содержания автомобильных дорог общего пользования местного значения и искусственных сооружений на них за счет средств дорожного фонда</t>
  </si>
  <si>
    <t>Доплаты к пенсиям муниципальных служащих</t>
  </si>
  <si>
    <t>Обеспечение жилищных прав детей-сирот и детей, оставшихся без попечения родителей, а также лиц из числа детей-сирот и детей, оставшихся без попечения родителей</t>
  </si>
  <si>
    <t>Выплата единовременного пособия при всех формах устройства детей, лишенных родительского попечения, в семью</t>
  </si>
  <si>
    <t>Обеспечение бесплатного проезда на городском, пригородном, а также 2 раза в год к месту жительства т обратно к месту учебы детей - сирот и детей, оставшихся без попечения родителей, лиц из числа детей - сирот и детей, оставшихся без попечения родителей, обучающихся в государственных областных, муниципальных образовательных организациях Орловской  области</t>
  </si>
  <si>
    <t>Обеспечение содержания ребенка в семье опекуна и приемной семье, а также вознаграждение, причитающееся приемному родителю</t>
  </si>
  <si>
    <t>Выплата единовременного пособия гражданам, усыновившим детей - сирот и детей, оставшихся без попечения родителей</t>
  </si>
  <si>
    <t>Выполнение полномочий в сфере опеки и попечительства</t>
  </si>
  <si>
    <t xml:space="preserve">Прочие межбюджетные трансферты общего характера на осуществление переданных полномочий </t>
  </si>
  <si>
    <t xml:space="preserve">Расчет и предоставление дотаций на поддержку мер по обеспечению сбалансированности бюджетов поселений </t>
  </si>
  <si>
    <t xml:space="preserve">Выполнение полномочий в сфере опеки и попечительства </t>
  </si>
  <si>
    <t>Субвенции бюджетам муниципальных районов на обеспечение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</si>
  <si>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202 35176 05 0000 150</t>
  </si>
  <si>
    <t>За счет средств районного бюджета</t>
  </si>
  <si>
    <t>За счет целевых безвозмездных поступлений</t>
  </si>
  <si>
    <t>Основное мероприятие "Реализация комплекса мер антинаркотической направленности среди молодежи"</t>
  </si>
  <si>
    <t>Основное мероприятие "Предоставление социальных выплат молодым семьям на приобретение (строительство) жилья"</t>
  </si>
  <si>
    <t>Основное мероприятие "Ремонт автодорог местного значения"</t>
  </si>
  <si>
    <t>Основное мероприятие "Проектно-изыскательские работы"</t>
  </si>
  <si>
    <t>Основное мероприятие "Участие молодежи  Верховского района в мероприятиях в целях формирования у молодых граждан уважительного отношения к традициям и обычаям различных народов и национальностей"</t>
  </si>
  <si>
    <t>Основное мероприятие "Приобретение буклетов, плакатов, памяток и рекомендаций для образовательных учреждений, предприятий и организаций, расположенных на территории  Верховского района по профилактике экстремизма и терроризма"</t>
  </si>
  <si>
    <t>Основное мероприятие "Развитие органов управления, сил и средств предупреждения и ликвидации чрезвычайных ситуаций и гражданской обороны"</t>
  </si>
  <si>
    <t>Основное мероприятие "Создание и накопление запасов резерва материальных ресурсов, предназначенных для защиты населения от чрезвычайных ситуации и гражданской обороны"</t>
  </si>
  <si>
    <t>Основное мероприятие "Осуществление мероприятий по обеспечению безопасности людей на водных объектах, охране их жизни и здоровья"</t>
  </si>
  <si>
    <t>Основное мероприятие "Осуществление мероприятий по обеспечению пожарной безопасности"</t>
  </si>
  <si>
    <t>Основное мероприятие "Пропаганда знаний и подготовка населения в области гражданской обороны и защиты от чрезвычайных ситуаций"</t>
  </si>
  <si>
    <t>Муниципальная программа «Профилактика правонарушений и усиление борьбы с преступностью на 2019-2021 годы»</t>
  </si>
  <si>
    <t>Основное мероприятие "Информационно-пропагандистские мероприятия в сфере противодействия коррупции"</t>
  </si>
  <si>
    <t>Основное мероприятие "Информирование населения о состоянии и мерах по предупреждению беспризорности, безнадзорности, правонарушений несовершеннолетних, защите их прав на территории Верховского района, изготовление агитационно-просветительского материала, направленного на профилактику правонарушений среди подростков"</t>
  </si>
  <si>
    <t>Муниципальная программа «Развитие и поддержка малого и среднего предпринимательства в Верховском районе Орловской области на 2019 - 2021 годы»</t>
  </si>
  <si>
    <t>Основное мероприятие "Финансовая и имущественная поддержка субъектов малого и среднего предпринимательства в приоритетных направлениях"</t>
  </si>
  <si>
    <t>Основное мероприятие "Обеспечение устойчивого функционирования и развития системы образования района"</t>
  </si>
  <si>
    <t>Основное мероприятие "Обеспечение питанием обучающихся в образовательных организациях"</t>
  </si>
  <si>
    <t>Основное мероприятие "Устройство новых контейнерных площадок для сбора ТКО"</t>
  </si>
  <si>
    <t>Основное мероприятие "Приведение имеющихся контейнерных площадок для сбора ТКО, на территориях сельских поселений района, в эксплуатационное и санитарно - экологическое состояние"</t>
  </si>
  <si>
    <t>Основное мероприятие "Приобретение и установка контейнеров на контейнерные площадки для сбора ТКО"</t>
  </si>
  <si>
    <t>Муниципальная программа «Укрепление межнационального и межконфессионального согласия, социальной и культурной адаптации мигрантов, профилактика межнациональных (межэтнических) конфликтов на территории Верховского района» на период с 2020 г. по 2022 г.</t>
  </si>
  <si>
    <t>Муниципальная программа «Поддержка социально ориентированных некоммерческих организаций в Верховском районе  на  2020-2022 годы»</t>
  </si>
  <si>
    <t>Основное мероприятие "Финансовая поддержка социально ориентированных некоммерческих организаций"</t>
  </si>
  <si>
    <t>Муниципальная программа «Повышение эффективности муниципального управления в Верховском районе»</t>
  </si>
  <si>
    <t>Основное мероприятие "Обучение и переподготовка муниципальных служащих администрации Верховского района"</t>
  </si>
  <si>
    <t>Подпрограмма 2 «Развитие муниципальной службы в Верховском районе на 2020-2022 годы»</t>
  </si>
  <si>
    <t>Основное мероприятие "Подготовка муниципальных служащих на курсах повышения квалификации"</t>
  </si>
  <si>
    <t>Муниципальная программа «Развитие культуры и искусства, архивного дела, сохранение и реконструкция военно-мемориальных объектов в Верховском районе Орловской области на 2018-2022 годы»</t>
  </si>
  <si>
    <t>Подпрограма 1 «Развитие отрасли культуры в Верховском  районе на 2018-2022 годы»</t>
  </si>
  <si>
    <t xml:space="preserve">Подпрограма 2  «Сохранение и реконструкция военно-мемориальных объектов в Верховском районе на 2018–2022 годы» </t>
  </si>
  <si>
    <t>Основное мероприятие "Совершенствование системы информационно-библиотечного обслуживания"</t>
  </si>
  <si>
    <t>Основное мероприятие "Поощрение лучших работников и учреждений сельской местности"</t>
  </si>
  <si>
    <t>Основное мероприятие "Проведение ремонта, реконструкции и благоустройства воинских захоронений, братских могил и памятных знаков, расположенных на территории района"</t>
  </si>
  <si>
    <t>Муниципальная программа "Молодежь Верховского района на 2014-2022 годы"</t>
  </si>
  <si>
    <t xml:space="preserve">Подпрограмма 1 «Комплексные меры противодействия злоупотреблению наркотиками и их незаконному обороту на 2014–2022 годы»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</si>
  <si>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</si>
  <si>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1 ««О противодействии коррупции
в Верховском районе Орловской области на 2020-2022 годы»</t>
  </si>
  <si>
    <t>51201L4970</t>
  </si>
  <si>
    <t>52001S0550</t>
  </si>
  <si>
    <t>54101L5190</t>
  </si>
  <si>
    <t>54102L5190</t>
  </si>
  <si>
    <t>54201S1790</t>
  </si>
  <si>
    <t>58002S2410</t>
  </si>
  <si>
    <t>580Е250970</t>
  </si>
  <si>
    <t>58015L0970</t>
  </si>
  <si>
    <t>58003S0850</t>
  </si>
  <si>
    <t>202 15002 05 0000 150</t>
  </si>
  <si>
    <t>202 25497 05 0000 150</t>
  </si>
  <si>
    <t>Основное мероприятие "Проведение культурно-массовых мероприятий, направленных на распространение и укрепление культуры мира, продвижение идеалов взаимопонимания, терпимости, межнациональной солидарности"</t>
  </si>
  <si>
    <t>Подпрограмма 2 «Обеспечение жильем молодых семей на 2016–2022 годы»</t>
  </si>
  <si>
    <t>Мероприятия в области дорожного хозяйства</t>
  </si>
  <si>
    <t>Муниципальная программа «Укрепление общественного здоровья среди населения Верховского района на 2020-2024 годы»</t>
  </si>
  <si>
    <t>Основное мероприятие "Изготовление печатной продукции (плакаты, памятки, листовки, буклеты, флаеры и т. д.) для населения по вопросам формирования здорового образа жизни, в том числе здорового питания и физической активности"</t>
  </si>
  <si>
    <t>Основное мероприятие "Проведение физкультурно-оздоровительных мероприятий с широким участием населения  различного возраста по месту их жительства, среди работающих, служащих и молодежи (спортивные соревнования, спортивные эстафеты)"</t>
  </si>
  <si>
    <t>202 45303 05 0000 150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</si>
  <si>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</si>
  <si>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муниципальных районов на поддержку отрасли культуры</t>
  </si>
  <si>
    <t>202 25190 05 0000 150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</si>
  <si>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</si>
  <si>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</si>
  <si>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202 2 54910 05 0000 150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</si>
  <si>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</si>
  <si>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900E254910</t>
  </si>
  <si>
    <t>Основное мероприятие "Организация бесплатного горячего питания обучающихся, получающих начальное общее образование в иуниципальных образовательных организациях"</t>
  </si>
  <si>
    <t>Осуществление мероприятий по постановке на кадастровый учет земельных участков на которых расположены бесхозяйственные сибиреязвенные скотомогильники</t>
  </si>
  <si>
    <t>9000070640</t>
  </si>
  <si>
    <t>9000090770</t>
  </si>
  <si>
    <t>Мероприятия по решению вопросов местного значения, инициированных органами местного самоуправления муниципальных образований Орловской области,отобранных путем голосования</t>
  </si>
  <si>
    <t>58002L3040</t>
  </si>
  <si>
    <t>№ п/п</t>
  </si>
  <si>
    <t>Наименование сельского поселения</t>
  </si>
  <si>
    <t>Васильевское сельское поселение</t>
  </si>
  <si>
    <t>Галичинское сельское поселение</t>
  </si>
  <si>
    <t>Коньшинское сельское поселение</t>
  </si>
  <si>
    <t>Корсунское сельское поселение</t>
  </si>
  <si>
    <t>Нижне-Жерновское сельское поселение</t>
  </si>
  <si>
    <t>Песоченское сельское поселение</t>
  </si>
  <si>
    <t>Русско- Бродское сельское поселение</t>
  </si>
  <si>
    <t>Скородненское сельское поселение</t>
  </si>
  <si>
    <t>Теляженское сельское поселение</t>
  </si>
  <si>
    <t>Туровское сельское поселение</t>
  </si>
  <si>
    <t>Реализация мероприятий по решению вопросов местного значения, ициированных органами местного самоуправления муниципальных образований Орловской области, отобранных путем голосования в рамкках проекта "Народный бюджет" в Орловской области</t>
  </si>
  <si>
    <t xml:space="preserve">                                                                                                   Приложение 13</t>
  </si>
  <si>
    <t>Организация бесплатного горячего питания обучающихся, получающих начальное общее образование в иуниципальных образовательных организациях</t>
  </si>
  <si>
    <t>Обеспечение питанием обучающихся в образовательных организациях</t>
  </si>
  <si>
    <t>Ежемесячное денежное вознаграждение за классное руководство в рамках муниципальной программы "Развитие системы образования Верховского района на 2019-2023 годы"</t>
  </si>
  <si>
    <t>Создание в общеобразовательных организациях Верховского района, расположенных в сельской местности, условий для занятий физической культурой и спортом в рамках муниципальной программы "Развитие системы образования Верховского района на 2019-2023 годы"</t>
  </si>
  <si>
    <t>Организация оздоровительной кампании для детей в рамках муниципальной программы "Развитие системы образования Верховского района на 2019-2023 годы"</t>
  </si>
  <si>
    <t>Мероприятия по организации оздоровительной кампании для детей в рамках муниципальной программы "Развитие системы образования Верховского района на 2019-2023 годы"</t>
  </si>
  <si>
    <t>Муниципальная программа «Развитие системы образования Верховского района на 2019 – 2023 годы»</t>
  </si>
  <si>
    <t>Муниципальная программа «Проведение ремонта и содержание автомобильных дорог общего пользования местного значения Верховского района на 2019-2023 годы »</t>
  </si>
  <si>
    <t>Организация оздоровительной кампании для детей в рамках муниципальной программы "Развитие системы образования Верховского района на 2019 – 2023 годы"</t>
  </si>
  <si>
    <t>Мероприятия по организации оздоровительной кампании для детей в рамках муниципальной программы "Развитие системы образования Верховского района на 2019 – 2023 годы"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</si>
  <si>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подпрограммы "Развитие системы дошкольного, общего образования и дополнительного образования детей и молодёжи" муниципальной программы "Развитие системы образования Верховского района на 2019 – 2023 годы"</t>
  </si>
  <si>
    <t>105 0101001 0000 110</t>
  </si>
  <si>
    <t>Налог, взимаемый с налогоплательщиков, выбравших в качестве объекта обложения доходы</t>
  </si>
  <si>
    <t>п. Верховье</t>
  </si>
  <si>
    <t>Налоговые доходы Дорожного фонда Верховского района (акцизы на нефтепродукты)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</si>
  <si>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</si>
  <si>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Всего расходы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</si>
  <si>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</si>
  <si>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 xml:space="preserve">                                                                                                   Приложение 12</t>
  </si>
  <si>
    <t>Показатели</t>
  </si>
  <si>
    <t>Внутренние заимствования (привлечение/погашение)</t>
  </si>
  <si>
    <t>Привлечение средств</t>
  </si>
  <si>
    <t>Погашение основной суммы задолженности</t>
  </si>
  <si>
    <t>Бюджетные кредиты, полученные от других бюджетов бюджетной системы</t>
  </si>
  <si>
    <t>№ А40-24121/04-31-276</t>
  </si>
  <si>
    <t>№ 09АП-1235/05-ГК</t>
  </si>
  <si>
    <t>202 25304 05 0000 150</t>
  </si>
  <si>
    <t>54103L5191</t>
  </si>
  <si>
    <t>Основное мероприятие "Укрепление материально-технической базы учреждений культуры"</t>
  </si>
  <si>
    <t>Муниципальная программа "Профилактика экстремизма и терроризма на территории Верховского района на 2021-2025 годы"</t>
  </si>
  <si>
    <t>Основное мероприятие "Приобретение видеоматериалов по профилактике экстремизма и терроризма"</t>
  </si>
  <si>
    <t>54103L5190</t>
  </si>
  <si>
    <t xml:space="preserve">                                                        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№ 43/268-рс от 25 декабря 2020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2021 год  и на плановый период 2022 и 2023 годов» </t>
  </si>
  <si>
    <t xml:space="preserve"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№ 43/268-рс от 25 декабря 2020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2021 год  и на плановый период 2022 и 2023 годов» </t>
  </si>
  <si>
    <t xml:space="preserve"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№ 43/268-рс от 25 декабря 2020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2021 год  и на плановый период 2022 и 2023 годов» </t>
  </si>
  <si>
    <t xml:space="preserve">                                                        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№ 43/268-рс от 25 декабря 2020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2021 год  и на плановый период 2022 и 2023 годов» </t>
  </si>
  <si>
    <t xml:space="preserve">            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                     № 43/268-рс от 25 декабря 2020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2021 год  и на плановый период 2022 и 2023 годов» </t>
  </si>
  <si>
    <t xml:space="preserve">                                                      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№ 43/268-рс от 25 декабря 2020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2021 год  и на плановый период 2022 и 2023 годов» </t>
  </si>
  <si>
    <t xml:space="preserve">                                 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№ 43/268-рс от 25 декабря 2020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2021 год  и на плановый период 2022 и 2023 годов» </t>
  </si>
  <si>
    <t>Ежемесячное денежное вознаграждение за классное руководство</t>
  </si>
  <si>
    <t>Муниципальная программа «По устройству и ремонту контейнерных площадок на территории сельских поселений Верховского района на 2019-2023 годы"</t>
  </si>
  <si>
    <t xml:space="preserve"> Муниципальная программа «По устройству и ремонту контейнерных площадок на территории сельских поселений Верховского района на 2019-2023 годы"</t>
  </si>
  <si>
    <t xml:space="preserve">                                                                                                   Приложение 17</t>
  </si>
  <si>
    <t xml:space="preserve">                                                                                                   Приложение 18</t>
  </si>
  <si>
    <t>Реализация мероприятий по решению вопросов местного значения, ициированных органами местного самоуправления муниципальных образований Орловской области, отобранных путем голосования в рамках проекта "Народный бюджет" в Орловской области</t>
  </si>
  <si>
    <t xml:space="preserve">п. Верховье </t>
  </si>
  <si>
    <t xml:space="preserve">                                                                                                   Приложение 1</t>
  </si>
  <si>
    <t>202 25519 05 0000 150</t>
  </si>
  <si>
    <t>202 35469 05 0000 150</t>
  </si>
  <si>
    <t>Субвенции бюджетам муниципальных районов на проведение Всероссийской переписи населения</t>
  </si>
  <si>
    <t>Субвенции бюджетам муниципальных районов на ежемесячное денежное вознаграждение за классное руководство</t>
  </si>
  <si>
    <t xml:space="preserve">                                                                                                   Приложение 2</t>
  </si>
  <si>
    <t xml:space="preserve">                                                                                                   Приложение 3</t>
  </si>
  <si>
    <t>Проведение Всероссийской переписи населения 2020 года</t>
  </si>
  <si>
    <t>541А155190</t>
  </si>
  <si>
    <t xml:space="preserve">                                                                                                   Приложение 5</t>
  </si>
  <si>
    <t>Проведение Всероссийской переписи населения</t>
  </si>
  <si>
    <t>Исполнено, тыс. руб.</t>
  </si>
  <si>
    <t>Исполнено,              %</t>
  </si>
  <si>
    <t xml:space="preserve">                                                        к постановлению Администрации Верховского района № 208 от 28 апреля 2021 года</t>
  </si>
  <si>
    <t>Исполнение по ведомственной структуре расходов бюджета Верховского района за I квартал 2021 года</t>
  </si>
  <si>
    <t>Исполнение  поступления доходов в бюджет Верховского района за I квартал 2021 года</t>
  </si>
  <si>
    <t xml:space="preserve">                                                                                                   Приложение  7</t>
  </si>
  <si>
    <t>Исполнение распределения бюджетных ассигнований по разделам и подразделам классификации расходов бюджета Верховского района за I квартал 2021 года</t>
  </si>
  <si>
    <t>Исполнение распределения бюджетных ассигнований по разделам, подразделам, целевым статьям (муниципальным программам Верховского района и непрограммным направлениям деятельности), группам и подгруппам видов расходов классификации расходов бюджета Верховского района за I квартал 2021 года</t>
  </si>
  <si>
    <t xml:space="preserve">Исполнение распределения бюджетных ассигнований по целевым статьям (муниципальным программам Верховского района и непрограммным направлениям деятельности),                                                                                                                        группам видов расходов классификации расходов бюджета Верховского района 
за I квартал 2021 года
</t>
  </si>
  <si>
    <t>Исполнение распределения дотации на выравнивание  бюджетной обеспеченности  поселений Верховского района за I квартал 2021 года</t>
  </si>
  <si>
    <t>Исполнение распределения дотации на поддержку мер по обеспечению сбалансированности бюджетов   поселений Верховского района за I квартал 2021 года</t>
  </si>
  <si>
    <t>Исполнение распределения субвенции на осуществление первичного воинского учета на территориях, где отсутствуют военные комиссариаты за I квартал 2021 года</t>
  </si>
  <si>
    <t>Исполнение распределения межбюджетных трансфертов на выполнение переданных полномочий                                          за I квартал 2021 года</t>
  </si>
  <si>
    <t>Исполнение распределения межбюджетных трансфертов на реализацию наказов избирателей депутатам Орловского областного Совета народных депутатов за I квартал 2021 года</t>
  </si>
  <si>
    <t>Исполнение программы муниципальных внутренних заимствований Верховского района за I квартал 2021 года</t>
  </si>
  <si>
    <t>Исполнение поступления доходов и распределение бюджетных ассигнований Дорожного фонда Верховского района за I квартал 2021 года</t>
  </si>
  <si>
    <t>Исполнение по источникам финансирования дефицита бюджета Верховского района за I квартал 2021 года</t>
  </si>
  <si>
    <t xml:space="preserve"> Приложение 4</t>
  </si>
  <si>
    <t>Исполнено</t>
  </si>
  <si>
    <t>тыс. руб.</t>
  </si>
  <si>
    <t>%</t>
  </si>
  <si>
    <t xml:space="preserve">                                                        к постановлению Администрации Верховского района № 208а от 28 апреля 2021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</si>
</sst>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#,##0.0"/>
    <numFmt numFmtId="174" formatCode="0.0"/>
    <numFmt numFmtId="175" formatCode="0.00000"/>
    <numFmt numFmtId="176" formatCode="#,##0.000"/>
    <numFmt numFmtId="177" formatCode="0.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"/>
    <numFmt numFmtId="184" formatCode="#,##0.000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1"/>
      <name val="Arial Cyr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b/>
      <sz val="13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8"/>
      <color rgb="FF000000"/>
      <name val="Arial"/>
      <family val="2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7" fillId="0" borderId="0">
      <alignment/>
      <protection/>
    </xf>
    <xf numFmtId="0" fontId="45" fillId="20" borderId="0">
      <alignment/>
      <protection/>
    </xf>
    <xf numFmtId="0" fontId="45" fillId="0" borderId="1">
      <alignment horizontal="center" vertical="center" wrapText="1"/>
      <protection/>
    </xf>
    <xf numFmtId="0" fontId="45" fillId="0" borderId="0">
      <alignment/>
      <protection/>
    </xf>
    <xf numFmtId="0" fontId="45" fillId="0" borderId="0">
      <alignment wrapText="1"/>
      <protection/>
    </xf>
    <xf numFmtId="0" fontId="46" fillId="0" borderId="2">
      <alignment horizontal="right"/>
      <protection/>
    </xf>
    <xf numFmtId="0" fontId="45" fillId="20" borderId="0">
      <alignment shrinkToFit="1"/>
      <protection/>
    </xf>
    <xf numFmtId="4" fontId="46" fillId="21" borderId="2">
      <alignment horizontal="right" vertical="top" shrinkToFit="1"/>
      <protection/>
    </xf>
    <xf numFmtId="4" fontId="46" fillId="22" borderId="2">
      <alignment horizontal="right" vertical="top" shrinkToFit="1"/>
      <protection/>
    </xf>
    <xf numFmtId="0" fontId="47" fillId="0" borderId="0">
      <alignment horizontal="center"/>
      <protection/>
    </xf>
    <xf numFmtId="0" fontId="45" fillId="0" borderId="0">
      <alignment horizontal="right"/>
      <protection/>
    </xf>
    <xf numFmtId="0" fontId="45" fillId="0" borderId="0">
      <alignment horizontal="left" wrapText="1"/>
      <protection/>
    </xf>
    <xf numFmtId="0" fontId="46" fillId="0" borderId="1">
      <alignment vertical="top" wrapText="1"/>
      <protection/>
    </xf>
    <xf numFmtId="0" fontId="46" fillId="0" borderId="1">
      <alignment vertical="top" wrapText="1"/>
      <protection/>
    </xf>
    <xf numFmtId="1" fontId="45" fillId="0" borderId="1">
      <alignment horizontal="left" vertical="top" wrapText="1" indent="2"/>
      <protection/>
    </xf>
    <xf numFmtId="0" fontId="48" fillId="0" borderId="3">
      <alignment horizontal="left" wrapText="1" indent="2"/>
      <protection/>
    </xf>
    <xf numFmtId="1" fontId="45" fillId="0" borderId="1">
      <alignment horizontal="center" vertical="top" shrinkToFit="1"/>
      <protection/>
    </xf>
    <xf numFmtId="1" fontId="45" fillId="0" borderId="1">
      <alignment horizontal="center" vertical="top" shrinkToFit="1"/>
      <protection/>
    </xf>
    <xf numFmtId="0" fontId="45" fillId="20" borderId="0">
      <alignment horizontal="center"/>
      <protection/>
    </xf>
    <xf numFmtId="4" fontId="46" fillId="21" borderId="1">
      <alignment horizontal="right" vertical="top" shrinkToFit="1"/>
      <protection/>
    </xf>
    <xf numFmtId="4" fontId="46" fillId="0" borderId="1">
      <alignment horizontal="right" vertical="top" shrinkToFit="1"/>
      <protection/>
    </xf>
    <xf numFmtId="4" fontId="45" fillId="0" borderId="1">
      <alignment horizontal="right" vertical="top" shrinkToFit="1"/>
      <protection/>
    </xf>
    <xf numFmtId="4" fontId="46" fillId="22" borderId="1">
      <alignment horizontal="right" vertical="top" shrinkToFit="1"/>
      <protection/>
    </xf>
    <xf numFmtId="49" fontId="48" fillId="0" borderId="1">
      <alignment horizontal="center"/>
      <protection/>
    </xf>
    <xf numFmtId="4" fontId="49" fillId="0" borderId="1">
      <alignment vertical="center" shrinkToFit="1"/>
      <protection/>
    </xf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4" applyNumberFormat="0" applyAlignment="0" applyProtection="0"/>
    <xf numFmtId="0" fontId="51" fillId="30" borderId="5" applyNumberFormat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10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8" fillId="33" borderId="0">
      <alignment/>
      <protection/>
    </xf>
    <xf numFmtId="0" fontId="17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34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5" borderId="11" applyNumberFormat="0" applyFont="0" applyAlignment="0" applyProtection="0"/>
    <xf numFmtId="9" fontId="0" fillId="0" borderId="0" applyFont="0" applyFill="0" applyBorder="0" applyAlignment="0" applyProtection="0"/>
    <xf numFmtId="0" fontId="65" fillId="0" borderId="12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6" borderId="0" applyNumberFormat="0" applyBorder="0" applyAlignment="0" applyProtection="0"/>
  </cellStyleXfs>
  <cellXfs count="329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68" fillId="0" borderId="13" xfId="0" applyFont="1" applyBorder="1" applyAlignment="1">
      <alignment vertical="center" wrapText="1"/>
    </xf>
    <xf numFmtId="0" fontId="69" fillId="37" borderId="13" xfId="0" applyFont="1" applyFill="1" applyBorder="1" applyAlignment="1">
      <alignment vertical="center" wrapText="1"/>
    </xf>
    <xf numFmtId="0" fontId="68" fillId="37" borderId="13" xfId="0" applyFont="1" applyFill="1" applyBorder="1" applyAlignment="1">
      <alignment vertical="center" wrapText="1"/>
    </xf>
    <xf numFmtId="0" fontId="70" fillId="37" borderId="13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68" fillId="0" borderId="13" xfId="0" applyFont="1" applyBorder="1" applyAlignment="1">
      <alignment horizontal="justify" vertical="center" wrapText="1"/>
    </xf>
    <xf numFmtId="49" fontId="0" fillId="0" borderId="0" xfId="0" applyNumberFormat="1" applyAlignment="1">
      <alignment/>
    </xf>
    <xf numFmtId="0" fontId="69" fillId="0" borderId="13" xfId="0" applyFont="1" applyBorder="1" applyAlignment="1">
      <alignment horizontal="justify" vertical="center" wrapText="1"/>
    </xf>
    <xf numFmtId="0" fontId="69" fillId="0" borderId="13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172" fontId="70" fillId="37" borderId="0" xfId="0" applyNumberFormat="1" applyFont="1" applyFill="1" applyBorder="1" applyAlignment="1">
      <alignment horizontal="center" vertical="center" wrapText="1"/>
    </xf>
    <xf numFmtId="49" fontId="68" fillId="0" borderId="13" xfId="0" applyNumberFormat="1" applyFont="1" applyBorder="1" applyAlignment="1">
      <alignment horizontal="center" vertical="center" wrapText="1"/>
    </xf>
    <xf numFmtId="0" fontId="69" fillId="37" borderId="13" xfId="82" applyFont="1" applyFill="1" applyBorder="1" applyAlignment="1">
      <alignment vertical="top" wrapText="1"/>
      <protection/>
    </xf>
    <xf numFmtId="0" fontId="68" fillId="37" borderId="13" xfId="82" applyFont="1" applyFill="1" applyBorder="1" applyAlignment="1">
      <alignment vertical="top" wrapText="1"/>
      <protection/>
    </xf>
    <xf numFmtId="172" fontId="68" fillId="37" borderId="0" xfId="0" applyNumberFormat="1" applyFont="1" applyFill="1" applyBorder="1" applyAlignment="1">
      <alignment horizontal="center" vertical="center" wrapText="1"/>
    </xf>
    <xf numFmtId="0" fontId="68" fillId="37" borderId="13" xfId="0" applyFont="1" applyFill="1" applyBorder="1" applyAlignment="1">
      <alignment horizontal="justify" vertical="center" wrapText="1"/>
    </xf>
    <xf numFmtId="0" fontId="68" fillId="37" borderId="13" xfId="0" applyFont="1" applyFill="1" applyBorder="1" applyAlignment="1">
      <alignment wrapText="1"/>
    </xf>
    <xf numFmtId="172" fontId="69" fillId="37" borderId="0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71" fillId="37" borderId="13" xfId="0" applyFont="1" applyFill="1" applyBorder="1" applyAlignment="1">
      <alignment wrapText="1"/>
    </xf>
    <xf numFmtId="0" fontId="71" fillId="37" borderId="13" xfId="85" applyFont="1" applyFill="1" applyBorder="1" applyAlignment="1" quotePrefix="1">
      <alignment wrapText="1"/>
      <protection/>
    </xf>
    <xf numFmtId="0" fontId="71" fillId="0" borderId="13" xfId="0" applyFont="1" applyBorder="1" applyAlignment="1">
      <alignment wrapText="1"/>
    </xf>
    <xf numFmtId="0" fontId="71" fillId="37" borderId="13" xfId="0" applyFont="1" applyFill="1" applyBorder="1" applyAlignment="1">
      <alignment horizontal="left" vertical="center" wrapText="1"/>
    </xf>
    <xf numFmtId="173" fontId="71" fillId="37" borderId="13" xfId="0" applyNumberFormat="1" applyFont="1" applyFill="1" applyBorder="1" applyAlignment="1">
      <alignment horizontal="left" wrapText="1"/>
    </xf>
    <xf numFmtId="0" fontId="71" fillId="37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 wrapText="1"/>
    </xf>
    <xf numFmtId="0" fontId="3" fillId="37" borderId="13" xfId="0" applyFont="1" applyFill="1" applyBorder="1" applyAlignment="1">
      <alignment horizontal="center" wrapText="1"/>
    </xf>
    <xf numFmtId="0" fontId="68" fillId="37" borderId="13" xfId="0" applyFont="1" applyFill="1" applyBorder="1" applyAlignment="1">
      <alignment horizontal="center" wrapText="1"/>
    </xf>
    <xf numFmtId="49" fontId="69" fillId="37" borderId="13" xfId="82" applyNumberFormat="1" applyFont="1" applyFill="1" applyBorder="1" applyAlignment="1">
      <alignment horizontal="center" shrinkToFit="1"/>
      <protection/>
    </xf>
    <xf numFmtId="49" fontId="68" fillId="37" borderId="13" xfId="82" applyNumberFormat="1" applyFont="1" applyFill="1" applyBorder="1" applyAlignment="1">
      <alignment horizontal="center" shrinkToFit="1"/>
      <protection/>
    </xf>
    <xf numFmtId="49" fontId="2" fillId="37" borderId="13" xfId="0" applyNumberFormat="1" applyFont="1" applyFill="1" applyBorder="1" applyAlignment="1">
      <alignment horizontal="center" wrapText="1"/>
    </xf>
    <xf numFmtId="49" fontId="68" fillId="37" borderId="13" xfId="0" applyNumberFormat="1" applyFont="1" applyFill="1" applyBorder="1" applyAlignment="1">
      <alignment horizontal="center" wrapText="1"/>
    </xf>
    <xf numFmtId="49" fontId="3" fillId="37" borderId="13" xfId="0" applyNumberFormat="1" applyFont="1" applyFill="1" applyBorder="1" applyAlignment="1">
      <alignment horizontal="center" wrapText="1"/>
    </xf>
    <xf numFmtId="0" fontId="70" fillId="37" borderId="13" xfId="0" applyFont="1" applyFill="1" applyBorder="1" applyAlignment="1">
      <alignment horizontal="center" wrapText="1"/>
    </xf>
    <xf numFmtId="173" fontId="68" fillId="37" borderId="13" xfId="0" applyNumberFormat="1" applyFont="1" applyFill="1" applyBorder="1" applyAlignment="1">
      <alignment horizontal="center" wrapText="1"/>
    </xf>
    <xf numFmtId="172" fontId="68" fillId="37" borderId="13" xfId="0" applyNumberFormat="1" applyFont="1" applyFill="1" applyBorder="1" applyAlignment="1">
      <alignment horizontal="center" wrapText="1"/>
    </xf>
    <xf numFmtId="172" fontId="70" fillId="37" borderId="13" xfId="0" applyNumberFormat="1" applyFont="1" applyFill="1" applyBorder="1" applyAlignment="1">
      <alignment horizontal="center" wrapText="1"/>
    </xf>
    <xf numFmtId="0" fontId="71" fillId="0" borderId="0" xfId="0" applyFont="1" applyAlignment="1">
      <alignment/>
    </xf>
    <xf numFmtId="172" fontId="71" fillId="37" borderId="0" xfId="0" applyNumberFormat="1" applyFont="1" applyFill="1" applyAlignment="1">
      <alignment/>
    </xf>
    <xf numFmtId="0" fontId="71" fillId="37" borderId="0" xfId="0" applyFont="1" applyFill="1" applyAlignment="1">
      <alignment/>
    </xf>
    <xf numFmtId="172" fontId="3" fillId="37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173" fontId="71" fillId="37" borderId="0" xfId="0" applyNumberFormat="1" applyFont="1" applyFill="1" applyAlignment="1">
      <alignment/>
    </xf>
    <xf numFmtId="172" fontId="72" fillId="37" borderId="0" xfId="0" applyNumberFormat="1" applyFont="1" applyFill="1" applyAlignment="1">
      <alignment/>
    </xf>
    <xf numFmtId="0" fontId="72" fillId="37" borderId="0" xfId="0" applyFont="1" applyFill="1" applyAlignment="1">
      <alignment/>
    </xf>
    <xf numFmtId="172" fontId="6" fillId="37" borderId="0" xfId="0" applyNumberFormat="1" applyFont="1" applyFill="1" applyAlignment="1">
      <alignment/>
    </xf>
    <xf numFmtId="0" fontId="6" fillId="37" borderId="0" xfId="0" applyFont="1" applyFill="1" applyAlignment="1">
      <alignment/>
    </xf>
    <xf numFmtId="0" fontId="73" fillId="37" borderId="0" xfId="0" applyFont="1" applyFill="1" applyAlignment="1">
      <alignment/>
    </xf>
    <xf numFmtId="172" fontId="71" fillId="37" borderId="0" xfId="0" applyNumberFormat="1" applyFont="1" applyFill="1" applyBorder="1" applyAlignment="1">
      <alignment/>
    </xf>
    <xf numFmtId="172" fontId="71" fillId="37" borderId="0" xfId="0" applyNumberFormat="1" applyFont="1" applyFill="1" applyAlignment="1">
      <alignment vertical="center"/>
    </xf>
    <xf numFmtId="0" fontId="71" fillId="37" borderId="0" xfId="0" applyFont="1" applyFill="1" applyAlignment="1">
      <alignment vertical="center"/>
    </xf>
    <xf numFmtId="0" fontId="71" fillId="37" borderId="0" xfId="0" applyFont="1" applyFill="1" applyBorder="1" applyAlignment="1">
      <alignment/>
    </xf>
    <xf numFmtId="49" fontId="71" fillId="37" borderId="0" xfId="0" applyNumberFormat="1" applyFont="1" applyFill="1" applyBorder="1" applyAlignment="1">
      <alignment horizontal="center"/>
    </xf>
    <xf numFmtId="0" fontId="71" fillId="37" borderId="0" xfId="0" applyFont="1" applyFill="1" applyBorder="1" applyAlignment="1">
      <alignment horizontal="center"/>
    </xf>
    <xf numFmtId="172" fontId="71" fillId="37" borderId="0" xfId="0" applyNumberFormat="1" applyFont="1" applyFill="1" applyBorder="1" applyAlignment="1">
      <alignment horizontal="center"/>
    </xf>
    <xf numFmtId="0" fontId="71" fillId="37" borderId="0" xfId="0" applyFont="1" applyFill="1" applyAlignment="1">
      <alignment horizontal="center"/>
    </xf>
    <xf numFmtId="49" fontId="71" fillId="37" borderId="0" xfId="0" applyNumberFormat="1" applyFont="1" applyFill="1" applyAlignment="1">
      <alignment horizontal="center"/>
    </xf>
    <xf numFmtId="172" fontId="71" fillId="37" borderId="0" xfId="0" applyNumberFormat="1" applyFont="1" applyFill="1" applyAlignment="1">
      <alignment horizontal="center"/>
    </xf>
    <xf numFmtId="172" fontId="71" fillId="37" borderId="13" xfId="0" applyNumberFormat="1" applyFont="1" applyFill="1" applyBorder="1" applyAlignment="1">
      <alignment horizontal="center"/>
    </xf>
    <xf numFmtId="0" fontId="69" fillId="37" borderId="13" xfId="0" applyFont="1" applyFill="1" applyBorder="1" applyAlignment="1">
      <alignment horizontal="left" vertical="center" wrapText="1"/>
    </xf>
    <xf numFmtId="0" fontId="68" fillId="37" borderId="13" xfId="0" applyNumberFormat="1" applyFont="1" applyFill="1" applyBorder="1" applyAlignment="1">
      <alignment wrapText="1"/>
    </xf>
    <xf numFmtId="175" fontId="4" fillId="0" borderId="14" xfId="0" applyNumberFormat="1" applyFont="1" applyBorder="1" applyAlignment="1">
      <alignment horizontal="center"/>
    </xf>
    <xf numFmtId="175" fontId="4" fillId="0" borderId="0" xfId="0" applyNumberFormat="1" applyFont="1" applyAlignment="1">
      <alignment horizontal="center"/>
    </xf>
    <xf numFmtId="175" fontId="6" fillId="0" borderId="0" xfId="0" applyNumberFormat="1" applyFont="1" applyAlignment="1">
      <alignment horizontal="center"/>
    </xf>
    <xf numFmtId="0" fontId="4" fillId="0" borderId="0" xfId="0" applyFont="1" applyBorder="1" applyAlignment="1">
      <alignment wrapText="1"/>
    </xf>
    <xf numFmtId="0" fontId="2" fillId="37" borderId="13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72" fillId="37" borderId="13" xfId="0" applyFont="1" applyFill="1" applyBorder="1" applyAlignment="1">
      <alignment horizontal="center"/>
    </xf>
    <xf numFmtId="0" fontId="12" fillId="37" borderId="15" xfId="0" applyFont="1" applyFill="1" applyBorder="1" applyAlignment="1">
      <alignment horizontal="left" vertical="center" wrapText="1"/>
    </xf>
    <xf numFmtId="0" fontId="69" fillId="0" borderId="13" xfId="0" applyFont="1" applyBorder="1" applyAlignment="1">
      <alignment vertical="center" wrapText="1"/>
    </xf>
    <xf numFmtId="0" fontId="68" fillId="0" borderId="13" xfId="0" applyFont="1" applyBorder="1" applyAlignment="1">
      <alignment horizontal="center" vertical="center" wrapText="1"/>
    </xf>
    <xf numFmtId="0" fontId="72" fillId="37" borderId="16" xfId="0" applyFont="1" applyFill="1" applyBorder="1" applyAlignment="1">
      <alignment horizontal="center"/>
    </xf>
    <xf numFmtId="172" fontId="72" fillId="37" borderId="13" xfId="0" applyNumberFormat="1" applyFont="1" applyFill="1" applyBorder="1" applyAlignment="1">
      <alignment horizontal="center"/>
    </xf>
    <xf numFmtId="0" fontId="72" fillId="37" borderId="0" xfId="0" applyFont="1" applyFill="1" applyBorder="1" applyAlignment="1">
      <alignment/>
    </xf>
    <xf numFmtId="0" fontId="71" fillId="37" borderId="16" xfId="0" applyFont="1" applyFill="1" applyBorder="1" applyAlignment="1">
      <alignment horizontal="center"/>
    </xf>
    <xf numFmtId="0" fontId="70" fillId="37" borderId="17" xfId="0" applyFont="1" applyFill="1" applyBorder="1" applyAlignment="1">
      <alignment vertical="center" wrapText="1"/>
    </xf>
    <xf numFmtId="0" fontId="68" fillId="37" borderId="13" xfId="0" applyFont="1" applyFill="1" applyBorder="1" applyAlignment="1">
      <alignment/>
    </xf>
    <xf numFmtId="0" fontId="3" fillId="37" borderId="15" xfId="0" applyFont="1" applyFill="1" applyBorder="1" applyAlignment="1">
      <alignment horizontal="left" vertical="center" wrapText="1"/>
    </xf>
    <xf numFmtId="0" fontId="2" fillId="37" borderId="15" xfId="0" applyFont="1" applyFill="1" applyBorder="1" applyAlignment="1">
      <alignment horizontal="left" vertical="center" wrapText="1"/>
    </xf>
    <xf numFmtId="0" fontId="2" fillId="37" borderId="13" xfId="85" applyFont="1" applyFill="1" applyBorder="1" applyAlignment="1" quotePrefix="1">
      <alignment wrapText="1"/>
      <protection/>
    </xf>
    <xf numFmtId="0" fontId="68" fillId="0" borderId="1" xfId="0" applyFont="1" applyFill="1" applyBorder="1" applyAlignment="1">
      <alignment horizontal="left" vertical="center" wrapText="1"/>
    </xf>
    <xf numFmtId="172" fontId="4" fillId="0" borderId="0" xfId="0" applyNumberFormat="1" applyFont="1" applyBorder="1" applyAlignment="1">
      <alignment wrapText="1"/>
    </xf>
    <xf numFmtId="172" fontId="4" fillId="0" borderId="14" xfId="0" applyNumberFormat="1" applyFont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172" fontId="6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172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left" wrapText="1"/>
    </xf>
    <xf numFmtId="0" fontId="68" fillId="0" borderId="13" xfId="52" applyNumberFormat="1" applyFont="1" applyBorder="1" applyAlignment="1" applyProtection="1">
      <alignment wrapText="1"/>
      <protection/>
    </xf>
    <xf numFmtId="172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left" wrapText="1"/>
    </xf>
    <xf numFmtId="0" fontId="71" fillId="0" borderId="0" xfId="0" applyFont="1" applyAlignment="1">
      <alignment wrapText="1"/>
    </xf>
    <xf numFmtId="0" fontId="9" fillId="37" borderId="13" xfId="0" applyFont="1" applyFill="1" applyBorder="1" applyAlignment="1">
      <alignment horizontal="left" vertical="center" wrapText="1"/>
    </xf>
    <xf numFmtId="0" fontId="12" fillId="37" borderId="13" xfId="0" applyFont="1" applyFill="1" applyBorder="1" applyAlignment="1">
      <alignment horizontal="left" vertical="center" wrapText="1"/>
    </xf>
    <xf numFmtId="172" fontId="2" fillId="37" borderId="13" xfId="0" applyNumberFormat="1" applyFont="1" applyFill="1" applyBorder="1" applyAlignment="1">
      <alignment wrapText="1"/>
    </xf>
    <xf numFmtId="0" fontId="69" fillId="37" borderId="17" xfId="0" applyFont="1" applyFill="1" applyBorder="1" applyAlignment="1">
      <alignment vertical="center" wrapText="1"/>
    </xf>
    <xf numFmtId="49" fontId="69" fillId="37" borderId="13" xfId="0" applyNumberFormat="1" applyFont="1" applyFill="1" applyBorder="1" applyAlignment="1">
      <alignment horizontal="center" wrapText="1"/>
    </xf>
    <xf numFmtId="0" fontId="69" fillId="37" borderId="13" xfId="0" applyFont="1" applyFill="1" applyBorder="1" applyAlignment="1">
      <alignment horizontal="center" wrapText="1"/>
    </xf>
    <xf numFmtId="0" fontId="4" fillId="37" borderId="0" xfId="0" applyFont="1" applyFill="1" applyAlignment="1">
      <alignment wrapText="1"/>
    </xf>
    <xf numFmtId="0" fontId="7" fillId="37" borderId="14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49" fontId="68" fillId="37" borderId="19" xfId="60" applyNumberFormat="1" applyFont="1" applyFill="1" applyBorder="1" applyProtection="1">
      <alignment horizontal="center"/>
      <protection/>
    </xf>
    <xf numFmtId="49" fontId="68" fillId="37" borderId="1" xfId="60" applyNumberFormat="1" applyFont="1" applyFill="1" applyProtection="1">
      <alignment horizontal="center"/>
      <protection/>
    </xf>
    <xf numFmtId="0" fontId="3" fillId="37" borderId="13" xfId="0" applyNumberFormat="1" applyFont="1" applyFill="1" applyBorder="1" applyAlignment="1">
      <alignment horizontal="center" wrapText="1"/>
    </xf>
    <xf numFmtId="49" fontId="5" fillId="37" borderId="13" xfId="0" applyNumberFormat="1" applyFont="1" applyFill="1" applyBorder="1" applyAlignment="1">
      <alignment horizontal="center" wrapText="1"/>
    </xf>
    <xf numFmtId="0" fontId="4" fillId="37" borderId="0" xfId="0" applyFont="1" applyFill="1" applyAlignment="1">
      <alignment horizontal="center" wrapText="1"/>
    </xf>
    <xf numFmtId="0" fontId="6" fillId="37" borderId="0" xfId="0" applyFont="1" applyFill="1" applyAlignment="1">
      <alignment horizontal="center" wrapText="1"/>
    </xf>
    <xf numFmtId="0" fontId="4" fillId="37" borderId="0" xfId="0" applyFont="1" applyFill="1" applyAlignment="1">
      <alignment horizontal="center"/>
    </xf>
    <xf numFmtId="0" fontId="2" fillId="37" borderId="20" xfId="0" applyFont="1" applyFill="1" applyBorder="1" applyAlignment="1">
      <alignment horizontal="center" wrapText="1"/>
    </xf>
    <xf numFmtId="0" fontId="0" fillId="37" borderId="0" xfId="0" applyFill="1" applyAlignment="1">
      <alignment/>
    </xf>
    <xf numFmtId="0" fontId="4" fillId="37" borderId="0" xfId="0" applyFont="1" applyFill="1" applyAlignment="1">
      <alignment/>
    </xf>
    <xf numFmtId="0" fontId="71" fillId="0" borderId="13" xfId="0" applyFont="1" applyBorder="1" applyAlignment="1">
      <alignment vertical="center" wrapText="1"/>
    </xf>
    <xf numFmtId="0" fontId="71" fillId="0" borderId="20" xfId="0" applyFont="1" applyBorder="1" applyAlignment="1">
      <alignment vertical="center" wrapText="1"/>
    </xf>
    <xf numFmtId="0" fontId="71" fillId="0" borderId="21" xfId="0" applyFont="1" applyBorder="1" applyAlignment="1">
      <alignment vertical="center" wrapText="1"/>
    </xf>
    <xf numFmtId="0" fontId="71" fillId="0" borderId="22" xfId="0" applyFont="1" applyBorder="1" applyAlignment="1">
      <alignment vertical="center" wrapText="1"/>
    </xf>
    <xf numFmtId="0" fontId="71" fillId="0" borderId="23" xfId="0" applyFont="1" applyBorder="1" applyAlignment="1">
      <alignment vertical="center" wrapText="1"/>
    </xf>
    <xf numFmtId="0" fontId="68" fillId="37" borderId="1" xfId="0" applyFont="1" applyFill="1" applyBorder="1" applyAlignment="1">
      <alignment horizontal="left" vertical="center" wrapText="1"/>
    </xf>
    <xf numFmtId="49" fontId="2" fillId="37" borderId="20" xfId="0" applyNumberFormat="1" applyFont="1" applyFill="1" applyBorder="1" applyAlignment="1">
      <alignment horizontal="center" wrapText="1"/>
    </xf>
    <xf numFmtId="172" fontId="2" fillId="37" borderId="13" xfId="0" applyNumberFormat="1" applyFont="1" applyFill="1" applyBorder="1" applyAlignment="1">
      <alignment horizontal="center" wrapText="1"/>
    </xf>
    <xf numFmtId="172" fontId="2" fillId="37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0" fontId="2" fillId="37" borderId="13" xfId="0" applyFont="1" applyFill="1" applyBorder="1" applyAlignment="1">
      <alignment wrapText="1"/>
    </xf>
    <xf numFmtId="0" fontId="2" fillId="37" borderId="13" xfId="0" applyFont="1" applyFill="1" applyBorder="1" applyAlignment="1">
      <alignment vertical="center" wrapText="1"/>
    </xf>
    <xf numFmtId="0" fontId="68" fillId="37" borderId="17" xfId="0" applyFont="1" applyFill="1" applyBorder="1" applyAlignment="1">
      <alignment vertical="center" wrapText="1"/>
    </xf>
    <xf numFmtId="172" fontId="2" fillId="0" borderId="0" xfId="0" applyNumberFormat="1" applyFont="1" applyAlignment="1">
      <alignment/>
    </xf>
    <xf numFmtId="0" fontId="68" fillId="37" borderId="13" xfId="0" applyFont="1" applyFill="1" applyBorder="1" applyAlignment="1">
      <alignment vertical="center"/>
    </xf>
    <xf numFmtId="172" fontId="3" fillId="37" borderId="20" xfId="0" applyNumberFormat="1" applyFont="1" applyFill="1" applyBorder="1" applyAlignment="1">
      <alignment horizontal="center" vertical="center" wrapText="1"/>
    </xf>
    <xf numFmtId="0" fontId="71" fillId="37" borderId="17" xfId="0" applyFont="1" applyFill="1" applyBorder="1" applyAlignment="1">
      <alignment wrapText="1"/>
    </xf>
    <xf numFmtId="172" fontId="2" fillId="37" borderId="17" xfId="0" applyNumberFormat="1" applyFont="1" applyFill="1" applyBorder="1" applyAlignment="1">
      <alignment wrapText="1"/>
    </xf>
    <xf numFmtId="0" fontId="2" fillId="37" borderId="17" xfId="0" applyFont="1" applyFill="1" applyBorder="1" applyAlignment="1">
      <alignment horizontal="left" vertical="top" wrapText="1"/>
    </xf>
    <xf numFmtId="0" fontId="2" fillId="37" borderId="24" xfId="0" applyFont="1" applyFill="1" applyBorder="1" applyAlignment="1">
      <alignment horizontal="left" vertical="center" wrapText="1"/>
    </xf>
    <xf numFmtId="0" fontId="2" fillId="37" borderId="20" xfId="0" applyFont="1" applyFill="1" applyBorder="1" applyAlignment="1">
      <alignment wrapText="1"/>
    </xf>
    <xf numFmtId="0" fontId="3" fillId="37" borderId="20" xfId="0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left" vertical="center" wrapText="1"/>
    </xf>
    <xf numFmtId="0" fontId="2" fillId="37" borderId="13" xfId="0" applyFont="1" applyFill="1" applyBorder="1" applyAlignment="1">
      <alignment horizontal="justify" vertical="center" wrapText="1"/>
    </xf>
    <xf numFmtId="0" fontId="2" fillId="37" borderId="17" xfId="0" applyFont="1" applyFill="1" applyBorder="1" applyAlignment="1">
      <alignment wrapText="1"/>
    </xf>
    <xf numFmtId="0" fontId="68" fillId="37" borderId="19" xfId="0" applyFont="1" applyFill="1" applyBorder="1" applyAlignment="1">
      <alignment horizontal="left" vertical="center" wrapText="1"/>
    </xf>
    <xf numFmtId="0" fontId="2" fillId="37" borderId="22" xfId="0" applyFont="1" applyFill="1" applyBorder="1" applyAlignment="1">
      <alignment wrapText="1"/>
    </xf>
    <xf numFmtId="0" fontId="71" fillId="37" borderId="13" xfId="0" applyFont="1" applyFill="1" applyBorder="1" applyAlignment="1">
      <alignment vertical="center" wrapText="1"/>
    </xf>
    <xf numFmtId="0" fontId="3" fillId="37" borderId="13" xfId="0" applyFont="1" applyFill="1" applyBorder="1" applyAlignment="1">
      <alignment horizontal="left" vertical="center" wrapText="1"/>
    </xf>
    <xf numFmtId="0" fontId="2" fillId="37" borderId="20" xfId="0" applyFont="1" applyFill="1" applyBorder="1" applyAlignment="1">
      <alignment horizontal="center"/>
    </xf>
    <xf numFmtId="0" fontId="2" fillId="37" borderId="0" xfId="0" applyFont="1" applyFill="1" applyAlignment="1">
      <alignment horizontal="center" wrapText="1"/>
    </xf>
    <xf numFmtId="0" fontId="3" fillId="37" borderId="13" xfId="0" applyFont="1" applyFill="1" applyBorder="1" applyAlignment="1">
      <alignment vertical="center" wrapText="1"/>
    </xf>
    <xf numFmtId="0" fontId="17" fillId="37" borderId="0" xfId="0" applyFont="1" applyFill="1" applyAlignment="1">
      <alignment/>
    </xf>
    <xf numFmtId="0" fontId="3" fillId="37" borderId="20" xfId="0" applyFont="1" applyFill="1" applyBorder="1" applyAlignment="1">
      <alignment horizontal="left" vertical="center" wrapText="1"/>
    </xf>
    <xf numFmtId="0" fontId="3" fillId="37" borderId="20" xfId="0" applyFont="1" applyFill="1" applyBorder="1" applyAlignment="1">
      <alignment wrapText="1"/>
    </xf>
    <xf numFmtId="0" fontId="3" fillId="37" borderId="13" xfId="0" applyFont="1" applyFill="1" applyBorder="1" applyAlignment="1">
      <alignment wrapText="1"/>
    </xf>
    <xf numFmtId="0" fontId="2" fillId="37" borderId="17" xfId="0" applyFont="1" applyFill="1" applyBorder="1" applyAlignment="1">
      <alignment vertical="center" wrapText="1"/>
    </xf>
    <xf numFmtId="0" fontId="2" fillId="37" borderId="19" xfId="0" applyFont="1" applyFill="1" applyBorder="1" applyAlignment="1">
      <alignment horizontal="left" vertical="center" wrapText="1"/>
    </xf>
    <xf numFmtId="0" fontId="2" fillId="37" borderId="21" xfId="0" applyFont="1" applyFill="1" applyBorder="1" applyAlignment="1">
      <alignment vertical="center" wrapText="1"/>
    </xf>
    <xf numFmtId="0" fontId="2" fillId="37" borderId="25" xfId="0" applyFont="1" applyFill="1" applyBorder="1" applyAlignment="1">
      <alignment horizontal="center" wrapText="1"/>
    </xf>
    <xf numFmtId="0" fontId="2" fillId="37" borderId="0" xfId="0" applyFont="1" applyFill="1" applyAlignment="1">
      <alignment wrapText="1"/>
    </xf>
    <xf numFmtId="0" fontId="68" fillId="37" borderId="13" xfId="0" applyFont="1" applyFill="1" applyBorder="1" applyAlignment="1">
      <alignment horizontal="left" vertical="center" wrapText="1"/>
    </xf>
    <xf numFmtId="0" fontId="11" fillId="37" borderId="0" xfId="0" applyFont="1" applyFill="1" applyAlignment="1">
      <alignment horizontal="right" wrapText="1"/>
    </xf>
    <xf numFmtId="172" fontId="11" fillId="37" borderId="0" xfId="0" applyNumberFormat="1" applyFont="1" applyFill="1" applyAlignment="1">
      <alignment horizontal="right" wrapText="1"/>
    </xf>
    <xf numFmtId="0" fontId="13" fillId="37" borderId="14" xfId="0" applyFont="1" applyFill="1" applyBorder="1" applyAlignment="1">
      <alignment horizontal="center"/>
    </xf>
    <xf numFmtId="172" fontId="13" fillId="37" borderId="14" xfId="0" applyNumberFormat="1" applyFont="1" applyFill="1" applyBorder="1" applyAlignment="1">
      <alignment horizontal="center"/>
    </xf>
    <xf numFmtId="0" fontId="3" fillId="37" borderId="0" xfId="0" applyFont="1" applyFill="1" applyAlignment="1">
      <alignment horizontal="center" vertical="center" wrapText="1"/>
    </xf>
    <xf numFmtId="0" fontId="0" fillId="37" borderId="0" xfId="0" applyFont="1" applyFill="1" applyAlignment="1">
      <alignment horizontal="center" vertical="center" wrapText="1"/>
    </xf>
    <xf numFmtId="0" fontId="4" fillId="37" borderId="13" xfId="0" applyFont="1" applyFill="1" applyBorder="1" applyAlignment="1">
      <alignment horizontal="center"/>
    </xf>
    <xf numFmtId="0" fontId="4" fillId="37" borderId="13" xfId="0" applyFont="1" applyFill="1" applyBorder="1" applyAlignment="1">
      <alignment/>
    </xf>
    <xf numFmtId="0" fontId="4" fillId="37" borderId="13" xfId="0" applyNumberFormat="1" applyFont="1" applyFill="1" applyBorder="1" applyAlignment="1">
      <alignment horizontal="center" wrapText="1"/>
    </xf>
    <xf numFmtId="0" fontId="4" fillId="37" borderId="0" xfId="0" applyFont="1" applyFill="1" applyAlignment="1">
      <alignment/>
    </xf>
    <xf numFmtId="0" fontId="4" fillId="37" borderId="13" xfId="0" applyFont="1" applyFill="1" applyBorder="1" applyAlignment="1">
      <alignment horizontal="center" wrapText="1"/>
    </xf>
    <xf numFmtId="0" fontId="4" fillId="37" borderId="13" xfId="0" applyFont="1" applyFill="1" applyBorder="1" applyAlignment="1">
      <alignment wrapText="1"/>
    </xf>
    <xf numFmtId="49" fontId="4" fillId="37" borderId="13" xfId="0" applyNumberFormat="1" applyFont="1" applyFill="1" applyBorder="1" applyAlignment="1">
      <alignment horizontal="center" wrapText="1"/>
    </xf>
    <xf numFmtId="0" fontId="74" fillId="37" borderId="13" xfId="0" applyFont="1" applyFill="1" applyBorder="1" applyAlignment="1">
      <alignment horizontal="justify" vertical="center"/>
    </xf>
    <xf numFmtId="0" fontId="4" fillId="37" borderId="13" xfId="0" applyFont="1" applyFill="1" applyBorder="1" applyAlignment="1">
      <alignment horizontal="center" vertical="center"/>
    </xf>
    <xf numFmtId="0" fontId="74" fillId="37" borderId="13" xfId="0" applyFont="1" applyFill="1" applyBorder="1" applyAlignment="1">
      <alignment horizontal="justify" vertical="center" wrapText="1"/>
    </xf>
    <xf numFmtId="0" fontId="11" fillId="37" borderId="13" xfId="0" applyFont="1" applyFill="1" applyBorder="1" applyAlignment="1">
      <alignment horizontal="center" wrapText="1"/>
    </xf>
    <xf numFmtId="0" fontId="11" fillId="37" borderId="13" xfId="0" applyFont="1" applyFill="1" applyBorder="1" applyAlignment="1">
      <alignment wrapText="1"/>
    </xf>
    <xf numFmtId="172" fontId="11" fillId="37" borderId="13" xfId="0" applyNumberFormat="1" applyFont="1" applyFill="1" applyBorder="1" applyAlignment="1">
      <alignment horizontal="center"/>
    </xf>
    <xf numFmtId="0" fontId="14" fillId="37" borderId="0" xfId="0" applyFont="1" applyFill="1" applyAlignment="1">
      <alignment/>
    </xf>
    <xf numFmtId="0" fontId="11" fillId="37" borderId="0" xfId="0" applyFont="1" applyFill="1" applyAlignment="1">
      <alignment horizontal="center" wrapText="1"/>
    </xf>
    <xf numFmtId="0" fontId="11" fillId="37" borderId="0" xfId="0" applyFont="1" applyFill="1" applyAlignment="1">
      <alignment/>
    </xf>
    <xf numFmtId="172" fontId="11" fillId="37" borderId="0" xfId="0" applyNumberFormat="1" applyFont="1" applyFill="1" applyAlignment="1">
      <alignment horizontal="center"/>
    </xf>
    <xf numFmtId="0" fontId="14" fillId="37" borderId="0" xfId="0" applyFont="1" applyFill="1" applyAlignment="1">
      <alignment horizontal="center" wrapText="1"/>
    </xf>
    <xf numFmtId="172" fontId="14" fillId="37" borderId="0" xfId="0" applyNumberFormat="1" applyFont="1" applyFill="1" applyAlignment="1">
      <alignment horizontal="center"/>
    </xf>
    <xf numFmtId="0" fontId="0" fillId="37" borderId="0" xfId="0" applyFill="1" applyAlignment="1">
      <alignment horizontal="center" wrapText="1"/>
    </xf>
    <xf numFmtId="172" fontId="0" fillId="37" borderId="0" xfId="0" applyNumberFormat="1" applyFill="1" applyAlignment="1">
      <alignment horizontal="center"/>
    </xf>
    <xf numFmtId="49" fontId="0" fillId="37" borderId="0" xfId="0" applyNumberFormat="1" applyFill="1" applyAlignment="1">
      <alignment horizontal="right"/>
    </xf>
    <xf numFmtId="49" fontId="0" fillId="37" borderId="0" xfId="0" applyNumberFormat="1" applyFill="1" applyAlignment="1">
      <alignment/>
    </xf>
    <xf numFmtId="0" fontId="0" fillId="37" borderId="0" xfId="0" applyFill="1" applyAlignment="1">
      <alignment horizontal="center"/>
    </xf>
    <xf numFmtId="1" fontId="68" fillId="37" borderId="1" xfId="53" applyNumberFormat="1" applyFont="1" applyFill="1" applyAlignment="1" applyProtection="1">
      <alignment horizontal="center" shrinkToFit="1"/>
      <protection/>
    </xf>
    <xf numFmtId="0" fontId="68" fillId="37" borderId="1" xfId="49" applyNumberFormat="1" applyFont="1" applyFill="1" applyAlignment="1" applyProtection="1">
      <alignment horizontal="left" vertical="top" wrapText="1"/>
      <protection/>
    </xf>
    <xf numFmtId="0" fontId="69" fillId="37" borderId="1" xfId="50" applyNumberFormat="1" applyFont="1" applyFill="1" applyProtection="1">
      <alignment vertical="top" wrapText="1"/>
      <protection/>
    </xf>
    <xf numFmtId="0" fontId="68" fillId="37" borderId="1" xfId="50" applyNumberFormat="1" applyFont="1" applyFill="1" applyProtection="1">
      <alignment vertical="top" wrapText="1"/>
      <protection/>
    </xf>
    <xf numFmtId="1" fontId="68" fillId="37" borderId="1" xfId="54" applyNumberFormat="1" applyFont="1" applyFill="1" applyAlignment="1" applyProtection="1">
      <alignment horizontal="center" shrinkToFit="1"/>
      <protection/>
    </xf>
    <xf numFmtId="0" fontId="4" fillId="37" borderId="0" xfId="0" applyFont="1" applyFill="1" applyAlignment="1">
      <alignment horizontal="right" wrapText="1"/>
    </xf>
    <xf numFmtId="0" fontId="6" fillId="0" borderId="14" xfId="0" applyFont="1" applyBorder="1" applyAlignment="1">
      <alignment horizontal="center" wrapText="1"/>
    </xf>
    <xf numFmtId="0" fontId="15" fillId="0" borderId="13" xfId="0" applyFont="1" applyBorder="1" applyAlignment="1">
      <alignment horizontal="center"/>
    </xf>
    <xf numFmtId="0" fontId="15" fillId="0" borderId="13" xfId="0" applyFont="1" applyBorder="1" applyAlignment="1">
      <alignment/>
    </xf>
    <xf numFmtId="174" fontId="15" fillId="0" borderId="13" xfId="0" applyNumberFormat="1" applyFont="1" applyBorder="1" applyAlignment="1">
      <alignment horizontal="center"/>
    </xf>
    <xf numFmtId="174" fontId="5" fillId="0" borderId="13" xfId="0" applyNumberFormat="1" applyFont="1" applyBorder="1" applyAlignment="1">
      <alignment horizontal="center"/>
    </xf>
    <xf numFmtId="0" fontId="68" fillId="37" borderId="13" xfId="52" applyNumberFormat="1" applyFont="1" applyFill="1" applyBorder="1" applyAlignment="1" applyProtection="1">
      <alignment wrapText="1"/>
      <protection/>
    </xf>
    <xf numFmtId="0" fontId="11" fillId="0" borderId="0" xfId="0" applyFont="1" applyAlignment="1">
      <alignment/>
    </xf>
    <xf numFmtId="0" fontId="57" fillId="0" borderId="0" xfId="0" applyFont="1" applyAlignment="1">
      <alignment/>
    </xf>
    <xf numFmtId="0" fontId="5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horizontal="justify" vertical="center" wrapText="1"/>
    </xf>
    <xf numFmtId="0" fontId="0" fillId="0" borderId="0" xfId="0" applyAlignment="1">
      <alignment horizontal="right" wrapText="1"/>
    </xf>
    <xf numFmtId="173" fontId="71" fillId="0" borderId="13" xfId="0" applyNumberFormat="1" applyFont="1" applyBorder="1" applyAlignment="1">
      <alignment horizontal="center" vertical="center" wrapText="1"/>
    </xf>
    <xf numFmtId="173" fontId="71" fillId="0" borderId="13" xfId="0" applyNumberFormat="1" applyFont="1" applyBorder="1" applyAlignment="1">
      <alignment horizontal="center"/>
    </xf>
    <xf numFmtId="173" fontId="5" fillId="0" borderId="13" xfId="0" applyNumberFormat="1" applyFont="1" applyBorder="1" applyAlignment="1">
      <alignment horizontal="center" vertical="center" wrapText="1"/>
    </xf>
    <xf numFmtId="172" fontId="2" fillId="37" borderId="13" xfId="0" applyNumberFormat="1" applyFont="1" applyFill="1" applyBorder="1" applyAlignment="1">
      <alignment horizontal="center"/>
    </xf>
    <xf numFmtId="172" fontId="71" fillId="5" borderId="0" xfId="0" applyNumberFormat="1" applyFont="1" applyFill="1" applyBorder="1" applyAlignment="1">
      <alignment horizontal="center"/>
    </xf>
    <xf numFmtId="172" fontId="4" fillId="37" borderId="0" xfId="0" applyNumberFormat="1" applyFont="1" applyFill="1" applyBorder="1" applyAlignment="1">
      <alignment horizontal="right" wrapText="1"/>
    </xf>
    <xf numFmtId="172" fontId="69" fillId="0" borderId="13" xfId="0" applyNumberFormat="1" applyFont="1" applyBorder="1" applyAlignment="1">
      <alignment horizontal="center" vertical="center" wrapText="1"/>
    </xf>
    <xf numFmtId="172" fontId="68" fillId="0" borderId="13" xfId="0" applyNumberFormat="1" applyFont="1" applyBorder="1" applyAlignment="1">
      <alignment horizontal="center" vertical="center" wrapText="1"/>
    </xf>
    <xf numFmtId="172" fontId="4" fillId="37" borderId="0" xfId="0" applyNumberFormat="1" applyFont="1" applyFill="1" applyAlignment="1">
      <alignment wrapText="1"/>
    </xf>
    <xf numFmtId="172" fontId="2" fillId="37" borderId="20" xfId="0" applyNumberFormat="1" applyFont="1" applyFill="1" applyBorder="1" applyAlignment="1">
      <alignment horizontal="center" wrapText="1"/>
    </xf>
    <xf numFmtId="172" fontId="68" fillId="37" borderId="1" xfId="54" applyNumberFormat="1" applyFont="1" applyFill="1" applyAlignment="1" applyProtection="1">
      <alignment horizontal="center" shrinkToFit="1"/>
      <protection/>
    </xf>
    <xf numFmtId="172" fontId="2" fillId="37" borderId="0" xfId="0" applyNumberFormat="1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73" fontId="15" fillId="0" borderId="13" xfId="0" applyNumberFormat="1" applyFont="1" applyBorder="1" applyAlignment="1">
      <alignment horizontal="center"/>
    </xf>
    <xf numFmtId="173" fontId="5" fillId="0" borderId="13" xfId="0" applyNumberFormat="1" applyFont="1" applyBorder="1" applyAlignment="1">
      <alignment horizontal="center"/>
    </xf>
    <xf numFmtId="172" fontId="4" fillId="37" borderId="0" xfId="0" applyNumberFormat="1" applyFont="1" applyFill="1" applyAlignment="1">
      <alignment/>
    </xf>
    <xf numFmtId="172" fontId="4" fillId="37" borderId="13" xfId="0" applyNumberFormat="1" applyFont="1" applyFill="1" applyBorder="1" applyAlignment="1">
      <alignment horizontal="center"/>
    </xf>
    <xf numFmtId="172" fontId="4" fillId="37" borderId="13" xfId="0" applyNumberFormat="1" applyFont="1" applyFill="1" applyBorder="1" applyAlignment="1">
      <alignment horizontal="center" vertical="center"/>
    </xf>
    <xf numFmtId="0" fontId="4" fillId="37" borderId="0" xfId="0" applyFont="1" applyFill="1" applyAlignment="1">
      <alignment horizontal="right" wrapText="1"/>
    </xf>
    <xf numFmtId="0" fontId="71" fillId="0" borderId="20" xfId="0" applyFont="1" applyBorder="1" applyAlignment="1">
      <alignment vertical="center" wrapText="1"/>
    </xf>
    <xf numFmtId="0" fontId="4" fillId="37" borderId="0" xfId="0" applyFont="1" applyFill="1" applyAlignment="1">
      <alignment horizontal="right" wrapText="1"/>
    </xf>
    <xf numFmtId="0" fontId="75" fillId="0" borderId="0" xfId="0" applyFont="1" applyAlignment="1">
      <alignment horizontal="center" wrapText="1"/>
    </xf>
    <xf numFmtId="0" fontId="69" fillId="0" borderId="13" xfId="0" applyFont="1" applyBorder="1" applyAlignment="1">
      <alignment horizontal="center" vertical="center" wrapText="1"/>
    </xf>
    <xf numFmtId="49" fontId="69" fillId="0" borderId="13" xfId="0" applyNumberFormat="1" applyFont="1" applyBorder="1" applyAlignment="1">
      <alignment horizontal="center" vertical="center" wrapText="1"/>
    </xf>
    <xf numFmtId="49" fontId="69" fillId="37" borderId="20" xfId="0" applyNumberFormat="1" applyFont="1" applyFill="1" applyBorder="1" applyAlignment="1">
      <alignment horizontal="center" wrapText="1"/>
    </xf>
    <xf numFmtId="172" fontId="69" fillId="37" borderId="20" xfId="0" applyNumberFormat="1" applyFont="1" applyFill="1" applyBorder="1" applyAlignment="1">
      <alignment horizontal="center" wrapText="1"/>
    </xf>
    <xf numFmtId="172" fontId="69" fillId="37" borderId="13" xfId="0" applyNumberFormat="1" applyFont="1" applyFill="1" applyBorder="1" applyAlignment="1">
      <alignment horizontal="center" wrapText="1"/>
    </xf>
    <xf numFmtId="172" fontId="3" fillId="37" borderId="13" xfId="0" applyNumberFormat="1" applyFont="1" applyFill="1" applyBorder="1" applyAlignment="1">
      <alignment horizontal="center" wrapText="1"/>
    </xf>
    <xf numFmtId="172" fontId="4" fillId="37" borderId="0" xfId="0" applyNumberFormat="1" applyFont="1" applyFill="1" applyAlignment="1">
      <alignment horizontal="right" wrapText="1"/>
    </xf>
    <xf numFmtId="0" fontId="71" fillId="0" borderId="25" xfId="0" applyFont="1" applyBorder="1" applyAlignment="1">
      <alignment vertical="center" wrapText="1"/>
    </xf>
    <xf numFmtId="0" fontId="71" fillId="0" borderId="20" xfId="0" applyFont="1" applyBorder="1" applyAlignment="1">
      <alignment vertical="center" wrapText="1"/>
    </xf>
    <xf numFmtId="0" fontId="71" fillId="0" borderId="26" xfId="0" applyFont="1" applyBorder="1" applyAlignment="1">
      <alignment vertical="center" wrapText="1"/>
    </xf>
    <xf numFmtId="0" fontId="4" fillId="37" borderId="0" xfId="0" applyFont="1" applyFill="1" applyAlignment="1">
      <alignment horizontal="right" wrapText="1"/>
    </xf>
    <xf numFmtId="172" fontId="69" fillId="37" borderId="13" xfId="0" applyNumberFormat="1" applyFont="1" applyFill="1" applyBorder="1" applyAlignment="1">
      <alignment horizontal="center" wrapText="1"/>
    </xf>
    <xf numFmtId="173" fontId="3" fillId="0" borderId="13" xfId="0" applyNumberFormat="1" applyFont="1" applyBorder="1" applyAlignment="1">
      <alignment horizontal="center"/>
    </xf>
    <xf numFmtId="173" fontId="69" fillId="37" borderId="13" xfId="0" applyNumberFormat="1" applyFont="1" applyFill="1" applyBorder="1" applyAlignment="1">
      <alignment horizontal="center" wrapText="1"/>
    </xf>
    <xf numFmtId="172" fontId="69" fillId="37" borderId="13" xfId="0" applyNumberFormat="1" applyFont="1" applyFill="1" applyBorder="1" applyAlignment="1">
      <alignment horizontal="center" wrapText="1"/>
    </xf>
    <xf numFmtId="172" fontId="3" fillId="37" borderId="20" xfId="0" applyNumberFormat="1" applyFont="1" applyFill="1" applyBorder="1" applyAlignment="1">
      <alignment horizontal="center" wrapText="1"/>
    </xf>
    <xf numFmtId="0" fontId="6" fillId="37" borderId="13" xfId="0" applyFont="1" applyFill="1" applyBorder="1" applyAlignment="1">
      <alignment horizontal="center" wrapText="1"/>
    </xf>
    <xf numFmtId="173" fontId="69" fillId="0" borderId="13" xfId="0" applyNumberFormat="1" applyFont="1" applyBorder="1" applyAlignment="1">
      <alignment horizontal="center" vertical="center" wrapText="1"/>
    </xf>
    <xf numFmtId="172" fontId="6" fillId="37" borderId="27" xfId="0" applyNumberFormat="1" applyFont="1" applyFill="1" applyBorder="1" applyAlignment="1">
      <alignment horizontal="center" wrapText="1"/>
    </xf>
    <xf numFmtId="172" fontId="6" fillId="37" borderId="20" xfId="0" applyNumberFormat="1" applyFont="1" applyFill="1" applyBorder="1" applyAlignment="1">
      <alignment horizontal="center" wrapText="1"/>
    </xf>
    <xf numFmtId="173" fontId="3" fillId="37" borderId="20" xfId="0" applyNumberFormat="1" applyFont="1" applyFill="1" applyBorder="1" applyAlignment="1">
      <alignment horizontal="center" wrapText="1"/>
    </xf>
    <xf numFmtId="173" fontId="3" fillId="37" borderId="20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Border="1" applyAlignment="1">
      <alignment horizontal="center" vertical="center" wrapText="1"/>
    </xf>
    <xf numFmtId="172" fontId="15" fillId="0" borderId="13" xfId="0" applyNumberFormat="1" applyFont="1" applyBorder="1" applyAlignment="1">
      <alignment horizontal="center" vertical="center" wrapText="1"/>
    </xf>
    <xf numFmtId="176" fontId="76" fillId="33" borderId="13" xfId="82" applyNumberFormat="1" applyFont="1" applyBorder="1" applyAlignment="1">
      <alignment horizontal="center" vertical="top" wrapText="1"/>
      <protection/>
    </xf>
    <xf numFmtId="176" fontId="77" fillId="0" borderId="1" xfId="61" applyNumberFormat="1" applyFont="1" applyAlignment="1">
      <alignment horizontal="center" vertical="center" shrinkToFit="1"/>
      <protection/>
    </xf>
    <xf numFmtId="176" fontId="15" fillId="0" borderId="13" xfId="0" applyNumberFormat="1" applyFont="1" applyBorder="1" applyAlignment="1">
      <alignment horizontal="center"/>
    </xf>
    <xf numFmtId="173" fontId="78" fillId="33" borderId="13" xfId="82" applyNumberFormat="1" applyFont="1" applyBorder="1" applyAlignment="1">
      <alignment horizontal="center" vertical="top" wrapText="1"/>
      <protection/>
    </xf>
    <xf numFmtId="177" fontId="5" fillId="0" borderId="13" xfId="0" applyNumberFormat="1" applyFont="1" applyBorder="1" applyAlignment="1">
      <alignment horizontal="center"/>
    </xf>
    <xf numFmtId="173" fontId="72" fillId="0" borderId="13" xfId="0" applyNumberFormat="1" applyFont="1" applyBorder="1" applyAlignment="1">
      <alignment horizontal="center" vertical="center" wrapText="1"/>
    </xf>
    <xf numFmtId="173" fontId="6" fillId="37" borderId="13" xfId="0" applyNumberFormat="1" applyFont="1" applyFill="1" applyBorder="1" applyAlignment="1">
      <alignment horizontal="center"/>
    </xf>
    <xf numFmtId="0" fontId="4" fillId="37" borderId="0" xfId="0" applyFont="1" applyFill="1" applyAlignment="1">
      <alignment horizontal="right"/>
    </xf>
    <xf numFmtId="0" fontId="4" fillId="37" borderId="0" xfId="0" applyFont="1" applyFill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49" fontId="68" fillId="0" borderId="28" xfId="60" applyNumberFormat="1" applyFont="1" applyBorder="1" applyAlignment="1" applyProtection="1">
      <alignment horizontal="center"/>
      <protection/>
    </xf>
    <xf numFmtId="49" fontId="68" fillId="0" borderId="29" xfId="60" applyNumberFormat="1" applyFont="1" applyBorder="1" applyAlignment="1" applyProtection="1">
      <alignment horizontal="center"/>
      <protection/>
    </xf>
    <xf numFmtId="172" fontId="6" fillId="37" borderId="21" xfId="0" applyNumberFormat="1" applyFont="1" applyFill="1" applyBorder="1" applyAlignment="1">
      <alignment horizontal="center" wrapText="1"/>
    </xf>
    <xf numFmtId="172" fontId="6" fillId="37" borderId="22" xfId="0" applyNumberFormat="1" applyFont="1" applyFill="1" applyBorder="1" applyAlignment="1">
      <alignment horizontal="center" wrapText="1"/>
    </xf>
    <xf numFmtId="172" fontId="6" fillId="37" borderId="13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37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49" fontId="69" fillId="0" borderId="13" xfId="0" applyNumberFormat="1" applyFont="1" applyBorder="1" applyAlignment="1">
      <alignment horizontal="center" vertical="center" wrapText="1"/>
    </xf>
    <xf numFmtId="0" fontId="69" fillId="37" borderId="25" xfId="0" applyFont="1" applyFill="1" applyBorder="1" applyAlignment="1">
      <alignment horizontal="center" wrapText="1"/>
    </xf>
    <xf numFmtId="0" fontId="69" fillId="37" borderId="20" xfId="0" applyFont="1" applyFill="1" applyBorder="1" applyAlignment="1">
      <alignment horizontal="center" wrapText="1"/>
    </xf>
    <xf numFmtId="0" fontId="4" fillId="37" borderId="0" xfId="0" applyFont="1" applyFill="1" applyBorder="1" applyAlignment="1">
      <alignment horizontal="right" wrapText="1"/>
    </xf>
    <xf numFmtId="0" fontId="79" fillId="37" borderId="14" xfId="0" applyFont="1" applyFill="1" applyBorder="1" applyAlignment="1">
      <alignment horizontal="center" vertical="center" wrapText="1"/>
    </xf>
    <xf numFmtId="172" fontId="3" fillId="37" borderId="25" xfId="0" applyNumberFormat="1" applyFont="1" applyFill="1" applyBorder="1" applyAlignment="1">
      <alignment horizontal="center" wrapText="1"/>
    </xf>
    <xf numFmtId="172" fontId="3" fillId="37" borderId="20" xfId="0" applyNumberFormat="1" applyFont="1" applyFill="1" applyBorder="1" applyAlignment="1">
      <alignment horizontal="center" wrapText="1"/>
    </xf>
    <xf numFmtId="172" fontId="69" fillId="37" borderId="25" xfId="0" applyNumberFormat="1" applyFont="1" applyFill="1" applyBorder="1" applyAlignment="1">
      <alignment horizontal="center" wrapText="1"/>
    </xf>
    <xf numFmtId="172" fontId="69" fillId="37" borderId="20" xfId="0" applyNumberFormat="1" applyFont="1" applyFill="1" applyBorder="1" applyAlignment="1">
      <alignment horizontal="center" wrapText="1"/>
    </xf>
    <xf numFmtId="172" fontId="6" fillId="37" borderId="21" xfId="0" applyNumberFormat="1" applyFont="1" applyFill="1" applyBorder="1" applyAlignment="1">
      <alignment horizontal="center" vertical="center" wrapText="1"/>
    </xf>
    <xf numFmtId="172" fontId="6" fillId="37" borderId="22" xfId="0" applyNumberFormat="1" applyFont="1" applyFill="1" applyBorder="1" applyAlignment="1">
      <alignment horizontal="center" vertical="center" wrapText="1"/>
    </xf>
    <xf numFmtId="172" fontId="6" fillId="37" borderId="13" xfId="0" applyNumberFormat="1" applyFont="1" applyFill="1" applyBorder="1" applyAlignment="1">
      <alignment horizontal="center" vertical="center" wrapText="1"/>
    </xf>
    <xf numFmtId="0" fontId="69" fillId="37" borderId="25" xfId="0" applyFont="1" applyFill="1" applyBorder="1" applyAlignment="1">
      <alignment horizontal="center" vertical="center" wrapText="1"/>
    </xf>
    <xf numFmtId="0" fontId="69" fillId="37" borderId="20" xfId="0" applyFont="1" applyFill="1" applyBorder="1" applyAlignment="1">
      <alignment horizontal="center" vertical="center" wrapText="1"/>
    </xf>
    <xf numFmtId="49" fontId="69" fillId="37" borderId="25" xfId="0" applyNumberFormat="1" applyFont="1" applyFill="1" applyBorder="1" applyAlignment="1">
      <alignment horizontal="center" wrapText="1"/>
    </xf>
    <xf numFmtId="49" fontId="69" fillId="37" borderId="20" xfId="0" applyNumberFormat="1" applyFont="1" applyFill="1" applyBorder="1" applyAlignment="1">
      <alignment horizontal="center" wrapText="1"/>
    </xf>
    <xf numFmtId="0" fontId="79" fillId="37" borderId="0" xfId="0" applyFont="1" applyFill="1" applyBorder="1" applyAlignment="1">
      <alignment horizontal="center" vertical="center"/>
    </xf>
    <xf numFmtId="0" fontId="69" fillId="37" borderId="13" xfId="0" applyFont="1" applyFill="1" applyBorder="1" applyAlignment="1">
      <alignment horizontal="center" vertical="center" wrapText="1"/>
    </xf>
    <xf numFmtId="49" fontId="69" fillId="37" borderId="13" xfId="0" applyNumberFormat="1" applyFont="1" applyFill="1" applyBorder="1" applyAlignment="1">
      <alignment horizontal="center" vertical="center" wrapText="1"/>
    </xf>
    <xf numFmtId="172" fontId="69" fillId="37" borderId="13" xfId="0" applyNumberFormat="1" applyFont="1" applyFill="1" applyBorder="1" applyAlignment="1">
      <alignment horizontal="center" wrapText="1"/>
    </xf>
    <xf numFmtId="172" fontId="6" fillId="37" borderId="16" xfId="0" applyNumberFormat="1" applyFont="1" applyFill="1" applyBorder="1" applyAlignment="1">
      <alignment horizontal="center" wrapText="1"/>
    </xf>
    <xf numFmtId="172" fontId="6" fillId="37" borderId="30" xfId="0" applyNumberFormat="1" applyFont="1" applyFill="1" applyBorder="1" applyAlignment="1">
      <alignment horizontal="center" wrapText="1"/>
    </xf>
    <xf numFmtId="0" fontId="6" fillId="37" borderId="25" xfId="0" applyFont="1" applyFill="1" applyBorder="1" applyAlignment="1">
      <alignment horizontal="center" vertical="center" wrapText="1"/>
    </xf>
    <xf numFmtId="0" fontId="6" fillId="37" borderId="26" xfId="0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wrapText="1"/>
    </xf>
    <xf numFmtId="0" fontId="6" fillId="37" borderId="13" xfId="0" applyFont="1" applyFill="1" applyBorder="1" applyAlignment="1">
      <alignment horizontal="center" wrapText="1"/>
    </xf>
    <xf numFmtId="172" fontId="4" fillId="37" borderId="0" xfId="0" applyNumberFormat="1" applyFont="1" applyFill="1" applyAlignment="1">
      <alignment horizontal="right" wrapText="1"/>
    </xf>
    <xf numFmtId="0" fontId="3" fillId="37" borderId="14" xfId="0" applyFont="1" applyFill="1" applyBorder="1" applyAlignment="1">
      <alignment horizontal="center" wrapText="1"/>
    </xf>
    <xf numFmtId="0" fontId="75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1" fillId="0" borderId="25" xfId="0" applyFont="1" applyBorder="1" applyAlignment="1">
      <alignment vertical="center" wrapText="1"/>
    </xf>
    <xf numFmtId="0" fontId="71" fillId="0" borderId="20" xfId="0" applyFont="1" applyBorder="1" applyAlignment="1">
      <alignment vertical="center" wrapText="1"/>
    </xf>
    <xf numFmtId="0" fontId="71" fillId="0" borderId="26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</cellXfs>
  <cellStyles count="8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2 2" xfId="50"/>
    <cellStyle name="xl33" xfId="51"/>
    <cellStyle name="xl34" xfId="52"/>
    <cellStyle name="xl34 2" xfId="53"/>
    <cellStyle name="xl34 3" xfId="54"/>
    <cellStyle name="xl35" xfId="55"/>
    <cellStyle name="xl36" xfId="56"/>
    <cellStyle name="xl37" xfId="57"/>
    <cellStyle name="xl38" xfId="58"/>
    <cellStyle name="xl39" xfId="59"/>
    <cellStyle name="xl52" xfId="60"/>
    <cellStyle name="xl78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Обычный 2" xfId="82"/>
    <cellStyle name="Обычный 3" xfId="83"/>
    <cellStyle name="Обычный 4" xfId="84"/>
    <cellStyle name="Обычный_Лист1_1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view="pageBreakPreview" zoomScaleSheetLayoutView="100" zoomScalePageLayoutView="0" workbookViewId="0" topLeftCell="A1">
      <selection activeCell="A2" sqref="A2:E2"/>
    </sheetView>
  </sheetViews>
  <sheetFormatPr defaultColWidth="9.140625" defaultRowHeight="15"/>
  <cols>
    <col min="1" max="1" width="23.421875" style="122" customWidth="1"/>
    <col min="2" max="2" width="68.7109375" style="15" customWidth="1"/>
    <col min="3" max="4" width="16.7109375" style="93" customWidth="1"/>
    <col min="5" max="5" width="16.57421875" style="72" customWidth="1"/>
    <col min="6" max="6" width="9.140625" style="12" customWidth="1"/>
    <col min="7" max="7" width="13.140625" style="12" bestFit="1" customWidth="1"/>
    <col min="8" max="16384" width="9.140625" style="12" customWidth="1"/>
  </cols>
  <sheetData>
    <row r="1" spans="1:12" s="124" customFormat="1" ht="15.75" customHeight="1">
      <c r="A1" s="269" t="s">
        <v>599</v>
      </c>
      <c r="B1" s="269"/>
      <c r="C1" s="269"/>
      <c r="D1" s="269"/>
      <c r="E1" s="269"/>
      <c r="F1" s="125"/>
      <c r="G1" s="125"/>
      <c r="H1" s="125"/>
      <c r="I1" s="125"/>
      <c r="J1" s="125"/>
      <c r="K1" s="125"/>
      <c r="L1" s="125"/>
    </row>
    <row r="2" spans="1:12" s="124" customFormat="1" ht="23.25" customHeight="1">
      <c r="A2" s="270" t="s">
        <v>612</v>
      </c>
      <c r="B2" s="270"/>
      <c r="C2" s="270"/>
      <c r="D2" s="270"/>
      <c r="E2" s="270"/>
      <c r="F2" s="113"/>
      <c r="G2" s="113"/>
      <c r="H2" s="113"/>
      <c r="I2" s="113"/>
      <c r="J2" s="113"/>
      <c r="K2" s="113"/>
      <c r="L2" s="113"/>
    </row>
    <row r="3" spans="1:12" s="124" customFormat="1" ht="15" hidden="1">
      <c r="A3" s="269" t="s">
        <v>243</v>
      </c>
      <c r="B3" s="269"/>
      <c r="C3" s="269"/>
      <c r="D3" s="269"/>
      <c r="E3" s="269"/>
      <c r="F3" s="125"/>
      <c r="G3" s="125"/>
      <c r="H3" s="125"/>
      <c r="I3" s="125"/>
      <c r="J3" s="125"/>
      <c r="K3" s="125"/>
      <c r="L3" s="125"/>
    </row>
    <row r="4" spans="1:12" ht="15.75" customHeight="1" hidden="1">
      <c r="A4" s="271" t="s">
        <v>347</v>
      </c>
      <c r="B4" s="271"/>
      <c r="C4" s="271"/>
      <c r="D4" s="271"/>
      <c r="E4" s="271"/>
      <c r="F4" s="6"/>
      <c r="G4" s="6"/>
      <c r="H4" s="6"/>
      <c r="I4" s="6"/>
      <c r="J4" s="6"/>
      <c r="K4" s="6"/>
      <c r="L4" s="6"/>
    </row>
    <row r="5" spans="1:12" ht="24.75" customHeight="1" hidden="1">
      <c r="A5" s="273" t="s">
        <v>412</v>
      </c>
      <c r="B5" s="273"/>
      <c r="C5" s="273"/>
      <c r="D5" s="273"/>
      <c r="E5" s="273"/>
      <c r="F5" s="76"/>
      <c r="G5" s="76"/>
      <c r="H5" s="76"/>
      <c r="I5" s="76"/>
      <c r="J5" s="76"/>
      <c r="K5" s="76"/>
      <c r="L5" s="76"/>
    </row>
    <row r="6" spans="1:11" ht="43.5" customHeight="1" hidden="1">
      <c r="A6" s="113"/>
      <c r="B6" s="273" t="s">
        <v>350</v>
      </c>
      <c r="C6" s="273"/>
      <c r="D6" s="273"/>
      <c r="E6" s="273"/>
      <c r="F6" s="76"/>
      <c r="G6" s="76"/>
      <c r="H6" s="76"/>
      <c r="I6" s="76"/>
      <c r="J6" s="76"/>
      <c r="K6" s="76"/>
    </row>
    <row r="7" spans="1:11" ht="15" hidden="1">
      <c r="A7" s="271" t="s">
        <v>351</v>
      </c>
      <c r="B7" s="271"/>
      <c r="C7" s="271"/>
      <c r="D7" s="271"/>
      <c r="E7" s="271"/>
      <c r="F7" s="6"/>
      <c r="G7" s="6"/>
      <c r="H7" s="6"/>
      <c r="I7" s="6"/>
      <c r="J7" s="6"/>
      <c r="K7" s="6"/>
    </row>
    <row r="8" spans="1:11" s="124" customFormat="1" ht="41.25" customHeight="1" hidden="1">
      <c r="A8" s="113"/>
      <c r="B8" s="270" t="s">
        <v>586</v>
      </c>
      <c r="C8" s="270"/>
      <c r="D8" s="270"/>
      <c r="E8" s="270"/>
      <c r="F8" s="113"/>
      <c r="G8" s="113"/>
      <c r="H8" s="113"/>
      <c r="I8" s="113"/>
      <c r="J8" s="113"/>
      <c r="K8" s="113"/>
    </row>
    <row r="9" spans="1:10" s="47" customFormat="1" ht="14.25" customHeight="1">
      <c r="A9" s="272"/>
      <c r="B9" s="272"/>
      <c r="C9" s="272"/>
      <c r="D9" s="91"/>
      <c r="E9" s="74"/>
      <c r="F9" s="74"/>
      <c r="G9" s="74"/>
      <c r="H9" s="74"/>
      <c r="I9" s="74"/>
      <c r="J9" s="74"/>
    </row>
    <row r="10" spans="1:5" ht="12.75" customHeight="1">
      <c r="A10" s="279" t="s">
        <v>614</v>
      </c>
      <c r="B10" s="279"/>
      <c r="C10" s="279"/>
      <c r="D10" s="279"/>
      <c r="E10" s="279"/>
    </row>
    <row r="11" spans="1:5" ht="8.25" customHeight="1">
      <c r="A11" s="279"/>
      <c r="B11" s="279"/>
      <c r="C11" s="279"/>
      <c r="D11" s="279"/>
      <c r="E11" s="279"/>
    </row>
    <row r="12" spans="1:5" ht="16.5">
      <c r="A12" s="114"/>
      <c r="B12" s="13"/>
      <c r="C12" s="92"/>
      <c r="D12" s="92"/>
      <c r="E12" s="71"/>
    </row>
    <row r="13" spans="1:5" ht="15" customHeight="1">
      <c r="A13" s="280" t="s">
        <v>242</v>
      </c>
      <c r="B13" s="281" t="s">
        <v>139</v>
      </c>
      <c r="C13" s="276" t="s">
        <v>227</v>
      </c>
      <c r="D13" s="278" t="s">
        <v>610</v>
      </c>
      <c r="E13" s="278" t="s">
        <v>611</v>
      </c>
    </row>
    <row r="14" spans="1:5" s="27" customFormat="1" ht="14.25">
      <c r="A14" s="280"/>
      <c r="B14" s="281"/>
      <c r="C14" s="277"/>
      <c r="D14" s="278"/>
      <c r="E14" s="278"/>
    </row>
    <row r="15" spans="1:5" s="97" customFormat="1" ht="14.25">
      <c r="A15" s="115"/>
      <c r="B15" s="95" t="s">
        <v>140</v>
      </c>
      <c r="C15" s="96">
        <f>C16+C38</f>
        <v>296467.96564</v>
      </c>
      <c r="D15" s="96">
        <f>D16+D38</f>
        <v>73868.9771</v>
      </c>
      <c r="E15" s="250">
        <f>D15/C15*100</f>
        <v>24.91634363953468</v>
      </c>
    </row>
    <row r="16" spans="1:5" s="97" customFormat="1" ht="15">
      <c r="A16" s="115" t="s">
        <v>141</v>
      </c>
      <c r="B16" s="98" t="s">
        <v>142</v>
      </c>
      <c r="C16" s="96">
        <f>C17+C18+C25+C26+C32+C33+C34+C36+C19+C35</f>
        <v>108315</v>
      </c>
      <c r="D16" s="96">
        <f>D17+D18+D25+D26+D32+D33+D34+D36+D19+D35+D37</f>
        <v>30956.474720000006</v>
      </c>
      <c r="E16" s="250">
        <f aca="true" t="shared" si="0" ref="E16:E71">D16/C16*100</f>
        <v>28.58004405668652</v>
      </c>
    </row>
    <row r="17" spans="1:5" s="97" customFormat="1" ht="15">
      <c r="A17" s="116" t="s">
        <v>321</v>
      </c>
      <c r="B17" s="99" t="s">
        <v>314</v>
      </c>
      <c r="C17" s="100">
        <v>71374</v>
      </c>
      <c r="D17" s="100">
        <v>13660.58468</v>
      </c>
      <c r="E17" s="250">
        <f t="shared" si="0"/>
        <v>19.13944108498893</v>
      </c>
    </row>
    <row r="18" spans="1:5" s="97" customFormat="1" ht="15">
      <c r="A18" s="116" t="s">
        <v>324</v>
      </c>
      <c r="B18" s="99" t="s">
        <v>316</v>
      </c>
      <c r="C18" s="100">
        <v>12490</v>
      </c>
      <c r="D18" s="100">
        <v>2800.44406</v>
      </c>
      <c r="E18" s="250">
        <f t="shared" si="0"/>
        <v>22.421489671737387</v>
      </c>
    </row>
    <row r="19" spans="1:5" s="97" customFormat="1" ht="15">
      <c r="A19" s="116" t="s">
        <v>363</v>
      </c>
      <c r="B19" s="99" t="s">
        <v>364</v>
      </c>
      <c r="C19" s="100">
        <f>C22+C23+C24+C21</f>
        <v>9840</v>
      </c>
      <c r="D19" s="100">
        <f>D22+D23+D24+D21</f>
        <v>8715.026409999999</v>
      </c>
      <c r="E19" s="250">
        <f t="shared" si="0"/>
        <v>88.56734156504064</v>
      </c>
    </row>
    <row r="20" spans="1:5" s="97" customFormat="1" ht="15">
      <c r="A20" s="274" t="s">
        <v>320</v>
      </c>
      <c r="B20" s="275"/>
      <c r="C20" s="100"/>
      <c r="D20" s="100"/>
      <c r="E20" s="250"/>
    </row>
    <row r="21" spans="1:5" s="51" customFormat="1" ht="30">
      <c r="A21" s="116" t="s">
        <v>564</v>
      </c>
      <c r="B21" s="209" t="s">
        <v>565</v>
      </c>
      <c r="C21" s="218">
        <v>3864</v>
      </c>
      <c r="D21" s="218">
        <v>1276.34551</v>
      </c>
      <c r="E21" s="250">
        <f t="shared" si="0"/>
        <v>33.03171609730849</v>
      </c>
    </row>
    <row r="22" spans="1:5" s="97" customFormat="1" ht="15">
      <c r="A22" s="116" t="s">
        <v>322</v>
      </c>
      <c r="B22" s="101" t="s">
        <v>309</v>
      </c>
      <c r="C22" s="100">
        <v>1300</v>
      </c>
      <c r="D22" s="100">
        <v>1108.69633</v>
      </c>
      <c r="E22" s="250">
        <f t="shared" si="0"/>
        <v>85.28433307692308</v>
      </c>
    </row>
    <row r="23" spans="1:5" s="97" customFormat="1" ht="15">
      <c r="A23" s="116" t="s">
        <v>323</v>
      </c>
      <c r="B23" s="99" t="s">
        <v>315</v>
      </c>
      <c r="C23" s="100">
        <v>4626</v>
      </c>
      <c r="D23" s="100">
        <v>5651.08008</v>
      </c>
      <c r="E23" s="250">
        <f t="shared" si="0"/>
        <v>122.15910246433204</v>
      </c>
    </row>
    <row r="24" spans="1:5" s="97" customFormat="1" ht="30">
      <c r="A24" s="116" t="s">
        <v>362</v>
      </c>
      <c r="B24" s="99" t="s">
        <v>365</v>
      </c>
      <c r="C24" s="100">
        <v>50</v>
      </c>
      <c r="D24" s="100">
        <v>678.90449</v>
      </c>
      <c r="E24" s="250">
        <f t="shared" si="0"/>
        <v>1357.80898</v>
      </c>
    </row>
    <row r="25" spans="1:5" s="97" customFormat="1" ht="15">
      <c r="A25" s="117" t="s">
        <v>325</v>
      </c>
      <c r="B25" s="98" t="s">
        <v>310</v>
      </c>
      <c r="C25" s="100">
        <v>1636</v>
      </c>
      <c r="D25" s="100">
        <v>349.72821</v>
      </c>
      <c r="E25" s="250">
        <f t="shared" si="0"/>
        <v>21.377029951100244</v>
      </c>
    </row>
    <row r="26" spans="1:5" s="97" customFormat="1" ht="15">
      <c r="A26" s="117" t="s">
        <v>326</v>
      </c>
      <c r="B26" s="98" t="s">
        <v>317</v>
      </c>
      <c r="C26" s="100">
        <f>C29+C30+C31</f>
        <v>6385</v>
      </c>
      <c r="D26" s="100">
        <f>D29+D30+D31</f>
        <v>258.80141</v>
      </c>
      <c r="E26" s="250">
        <f t="shared" si="0"/>
        <v>4.0532718872357085</v>
      </c>
    </row>
    <row r="27" spans="1:5" s="97" customFormat="1" ht="15">
      <c r="A27" s="274" t="s">
        <v>320</v>
      </c>
      <c r="B27" s="275"/>
      <c r="C27" s="100"/>
      <c r="D27" s="100"/>
      <c r="E27" s="250"/>
    </row>
    <row r="28" spans="1:5" s="97" customFormat="1" ht="63.75" customHeight="1" hidden="1">
      <c r="A28" s="117" t="s">
        <v>360</v>
      </c>
      <c r="B28" s="98" t="s">
        <v>361</v>
      </c>
      <c r="C28" s="100"/>
      <c r="D28" s="100"/>
      <c r="E28" s="250" t="e">
        <f t="shared" si="0"/>
        <v>#DIV/0!</v>
      </c>
    </row>
    <row r="29" spans="1:5" s="97" customFormat="1" ht="64.5" customHeight="1">
      <c r="A29" s="117" t="s">
        <v>327</v>
      </c>
      <c r="B29" s="98" t="s">
        <v>313</v>
      </c>
      <c r="C29" s="100">
        <v>6340</v>
      </c>
      <c r="D29" s="100">
        <v>258.80141</v>
      </c>
      <c r="E29" s="250">
        <f t="shared" si="0"/>
        <v>4.082041167192429</v>
      </c>
    </row>
    <row r="30" spans="1:5" s="97" customFormat="1" ht="72.75" customHeight="1">
      <c r="A30" s="117" t="s">
        <v>328</v>
      </c>
      <c r="B30" s="98" t="s">
        <v>311</v>
      </c>
      <c r="C30" s="100">
        <v>45</v>
      </c>
      <c r="D30" s="100"/>
      <c r="E30" s="250">
        <f t="shared" si="0"/>
        <v>0</v>
      </c>
    </row>
    <row r="31" spans="1:5" s="97" customFormat="1" ht="15" hidden="1">
      <c r="A31" s="117" t="s">
        <v>329</v>
      </c>
      <c r="B31" s="98" t="s">
        <v>312</v>
      </c>
      <c r="C31" s="100"/>
      <c r="D31" s="100"/>
      <c r="E31" s="250" t="e">
        <f t="shared" si="0"/>
        <v>#DIV/0!</v>
      </c>
    </row>
    <row r="32" spans="1:5" s="97" customFormat="1" ht="15">
      <c r="A32" s="117" t="s">
        <v>345</v>
      </c>
      <c r="B32" s="98" t="s">
        <v>352</v>
      </c>
      <c r="C32" s="100">
        <v>75</v>
      </c>
      <c r="D32" s="100">
        <v>34.54358</v>
      </c>
      <c r="E32" s="250">
        <f t="shared" si="0"/>
        <v>46.05810666666667</v>
      </c>
    </row>
    <row r="33" spans="1:5" s="97" customFormat="1" ht="15.75" customHeight="1">
      <c r="A33" s="117" t="s">
        <v>344</v>
      </c>
      <c r="B33" s="98" t="s">
        <v>353</v>
      </c>
      <c r="C33" s="100">
        <v>65</v>
      </c>
      <c r="D33" s="100"/>
      <c r="E33" s="250">
        <f t="shared" si="0"/>
        <v>0</v>
      </c>
    </row>
    <row r="34" spans="1:5" s="97" customFormat="1" ht="30">
      <c r="A34" s="116" t="s">
        <v>343</v>
      </c>
      <c r="B34" s="101" t="s">
        <v>318</v>
      </c>
      <c r="C34" s="100">
        <v>5750</v>
      </c>
      <c r="D34" s="100">
        <v>5086.98705</v>
      </c>
      <c r="E34" s="250">
        <f t="shared" si="0"/>
        <v>88.46934</v>
      </c>
    </row>
    <row r="35" spans="1:5" s="97" customFormat="1" ht="19.5" customHeight="1">
      <c r="A35" s="117" t="s">
        <v>342</v>
      </c>
      <c r="B35" s="101" t="s">
        <v>346</v>
      </c>
      <c r="C35" s="100"/>
      <c r="D35" s="100"/>
      <c r="E35" s="250"/>
    </row>
    <row r="36" spans="1:5" s="97" customFormat="1" ht="15">
      <c r="A36" s="117" t="s">
        <v>330</v>
      </c>
      <c r="B36" s="102" t="s">
        <v>319</v>
      </c>
      <c r="C36" s="100">
        <v>700</v>
      </c>
      <c r="D36" s="100">
        <v>26.37335</v>
      </c>
      <c r="E36" s="250">
        <f t="shared" si="0"/>
        <v>3.7676214285714287</v>
      </c>
    </row>
    <row r="37" spans="1:5" s="97" customFormat="1" ht="15">
      <c r="A37" s="117" t="s">
        <v>340</v>
      </c>
      <c r="B37" s="103" t="s">
        <v>341</v>
      </c>
      <c r="C37" s="100"/>
      <c r="D37" s="100">
        <v>23.98597</v>
      </c>
      <c r="E37" s="250"/>
    </row>
    <row r="38" spans="1:5" s="104" customFormat="1" ht="15" customHeight="1">
      <c r="A38" s="118" t="s">
        <v>143</v>
      </c>
      <c r="B38" s="95" t="s">
        <v>144</v>
      </c>
      <c r="C38" s="96">
        <f>C39+C72</f>
        <v>188152.96564</v>
      </c>
      <c r="D38" s="96">
        <f>D39+D72</f>
        <v>42912.50238</v>
      </c>
      <c r="E38" s="250">
        <f t="shared" si="0"/>
        <v>22.807242093704794</v>
      </c>
    </row>
    <row r="39" spans="1:5" s="104" customFormat="1" ht="30">
      <c r="A39" s="35" t="s">
        <v>145</v>
      </c>
      <c r="B39" s="98" t="s">
        <v>146</v>
      </c>
      <c r="C39" s="96">
        <f>C40+C43+C55+C68</f>
        <v>188152.96564</v>
      </c>
      <c r="D39" s="96">
        <f>D40+D43+D55+D68</f>
        <v>42882.50238</v>
      </c>
      <c r="E39" s="250">
        <f t="shared" si="0"/>
        <v>22.791297620069763</v>
      </c>
    </row>
    <row r="40" spans="1:5" s="104" customFormat="1" ht="29.25">
      <c r="A40" s="36" t="s">
        <v>373</v>
      </c>
      <c r="B40" s="105" t="s">
        <v>147</v>
      </c>
      <c r="C40" s="96">
        <f>C41+C42</f>
        <v>27420</v>
      </c>
      <c r="D40" s="96">
        <f>D41+D42</f>
        <v>6855</v>
      </c>
      <c r="E40" s="250">
        <f t="shared" si="0"/>
        <v>25</v>
      </c>
    </row>
    <row r="41" spans="1:5" s="104" customFormat="1" ht="30">
      <c r="A41" s="40" t="s">
        <v>374</v>
      </c>
      <c r="B41" s="98" t="s">
        <v>148</v>
      </c>
      <c r="C41" s="100">
        <v>27420</v>
      </c>
      <c r="D41" s="100">
        <v>6855</v>
      </c>
      <c r="E41" s="250">
        <f t="shared" si="0"/>
        <v>25</v>
      </c>
    </row>
    <row r="42" spans="1:5" s="104" customFormat="1" ht="28.5" customHeight="1" hidden="1">
      <c r="A42" s="40" t="s">
        <v>516</v>
      </c>
      <c r="B42" s="98" t="s">
        <v>149</v>
      </c>
      <c r="C42" s="100"/>
      <c r="D42" s="100"/>
      <c r="E42" s="250" t="e">
        <f t="shared" si="0"/>
        <v>#DIV/0!</v>
      </c>
    </row>
    <row r="43" spans="1:5" s="104" customFormat="1" ht="29.25">
      <c r="A43" s="36" t="s">
        <v>405</v>
      </c>
      <c r="B43" s="105" t="s">
        <v>150</v>
      </c>
      <c r="C43" s="96">
        <f>C48+C54+C53+C45+C50+C44+C51+C46+C47+C52</f>
        <v>29846.233480000003</v>
      </c>
      <c r="D43" s="96">
        <f>D48+D54+D53+D45+D50+D44+D51+D46+D47</f>
        <v>2642.26011</v>
      </c>
      <c r="E43" s="250">
        <f t="shared" si="0"/>
        <v>8.852909737406502</v>
      </c>
    </row>
    <row r="44" spans="1:5" s="104" customFormat="1" ht="45" hidden="1">
      <c r="A44" s="40" t="s">
        <v>292</v>
      </c>
      <c r="B44" s="98" t="s">
        <v>293</v>
      </c>
      <c r="C44" s="100"/>
      <c r="D44" s="100"/>
      <c r="E44" s="250" t="e">
        <f t="shared" si="0"/>
        <v>#DIV/0!</v>
      </c>
    </row>
    <row r="45" spans="1:5" s="104" customFormat="1" ht="43.5" customHeight="1" hidden="1">
      <c r="A45" s="40" t="s">
        <v>356</v>
      </c>
      <c r="B45" s="98" t="s">
        <v>234</v>
      </c>
      <c r="C45" s="100"/>
      <c r="D45" s="100"/>
      <c r="E45" s="250" t="e">
        <f t="shared" si="0"/>
        <v>#DIV/0!</v>
      </c>
    </row>
    <row r="46" spans="1:5" s="104" customFormat="1" ht="61.5" customHeight="1">
      <c r="A46" s="40" t="s">
        <v>579</v>
      </c>
      <c r="B46" s="98" t="s">
        <v>528</v>
      </c>
      <c r="C46" s="100">
        <v>6177.01187</v>
      </c>
      <c r="D46" s="100">
        <v>1915.05667</v>
      </c>
      <c r="E46" s="250">
        <f t="shared" si="0"/>
        <v>31.00296244047852</v>
      </c>
    </row>
    <row r="47" spans="1:5" s="104" customFormat="1" ht="43.5" customHeight="1" hidden="1">
      <c r="A47" s="40" t="s">
        <v>530</v>
      </c>
      <c r="B47" s="98" t="s">
        <v>529</v>
      </c>
      <c r="C47" s="100"/>
      <c r="D47" s="100"/>
      <c r="E47" s="250" t="e">
        <f t="shared" si="0"/>
        <v>#DIV/0!</v>
      </c>
    </row>
    <row r="48" spans="1:5" s="104" customFormat="1" ht="31.5" customHeight="1">
      <c r="A48" s="40" t="s">
        <v>517</v>
      </c>
      <c r="B48" s="98" t="s">
        <v>357</v>
      </c>
      <c r="C48" s="100">
        <v>179.85845</v>
      </c>
      <c r="D48" s="100"/>
      <c r="E48" s="250">
        <f t="shared" si="0"/>
        <v>0</v>
      </c>
    </row>
    <row r="49" spans="1:5" s="104" customFormat="1" ht="60" hidden="1">
      <c r="A49" s="40" t="s">
        <v>175</v>
      </c>
      <c r="B49" s="98" t="s">
        <v>174</v>
      </c>
      <c r="C49" s="100"/>
      <c r="D49" s="100"/>
      <c r="E49" s="250" t="e">
        <f t="shared" si="0"/>
        <v>#DIV/0!</v>
      </c>
    </row>
    <row r="50" spans="1:5" s="104" customFormat="1" ht="45" hidden="1">
      <c r="A50" s="40" t="s">
        <v>358</v>
      </c>
      <c r="B50" s="98" t="s">
        <v>419</v>
      </c>
      <c r="C50" s="100"/>
      <c r="D50" s="100"/>
      <c r="E50" s="250" t="e">
        <f t="shared" si="0"/>
        <v>#DIV/0!</v>
      </c>
    </row>
    <row r="51" spans="1:5" s="104" customFormat="1" ht="31.5" customHeight="1" hidden="1">
      <c r="A51" s="40" t="s">
        <v>527</v>
      </c>
      <c r="B51" s="98" t="s">
        <v>526</v>
      </c>
      <c r="C51" s="100"/>
      <c r="D51" s="100"/>
      <c r="E51" s="250" t="e">
        <f t="shared" si="0"/>
        <v>#DIV/0!</v>
      </c>
    </row>
    <row r="52" spans="1:5" s="104" customFormat="1" ht="29.25" customHeight="1">
      <c r="A52" s="40" t="s">
        <v>600</v>
      </c>
      <c r="B52" s="98" t="s">
        <v>526</v>
      </c>
      <c r="C52" s="100">
        <v>13063.86316</v>
      </c>
      <c r="D52" s="100"/>
      <c r="E52" s="250">
        <f t="shared" si="0"/>
        <v>0</v>
      </c>
    </row>
    <row r="53" spans="1:7" s="104" customFormat="1" ht="30">
      <c r="A53" s="40" t="s">
        <v>406</v>
      </c>
      <c r="B53" s="98" t="s">
        <v>355</v>
      </c>
      <c r="C53" s="100">
        <v>7000</v>
      </c>
      <c r="D53" s="100"/>
      <c r="E53" s="250">
        <f t="shared" si="0"/>
        <v>0</v>
      </c>
      <c r="G53" s="139">
        <f>C40+C43+C55</f>
        <v>174251.46564</v>
      </c>
    </row>
    <row r="54" spans="1:5" s="104" customFormat="1" ht="24" customHeight="1">
      <c r="A54" s="40" t="s">
        <v>407</v>
      </c>
      <c r="B54" s="98" t="s">
        <v>182</v>
      </c>
      <c r="C54" s="100">
        <v>3425.5</v>
      </c>
      <c r="D54" s="100">
        <v>727.20344</v>
      </c>
      <c r="E54" s="250">
        <f t="shared" si="0"/>
        <v>21.2291180849511</v>
      </c>
    </row>
    <row r="55" spans="1:5" s="104" customFormat="1" ht="29.25">
      <c r="A55" s="36" t="s">
        <v>375</v>
      </c>
      <c r="B55" s="105" t="s">
        <v>151</v>
      </c>
      <c r="C55" s="96">
        <f>C57+C61+C62+C64+C65+C66+C56+C67+C58+C59+C63</f>
        <v>116985.23216</v>
      </c>
      <c r="D55" s="96">
        <f>D57+D61+D62+D64+D65+D66+D56+D67+D58+D59+D63</f>
        <v>30761.902919999997</v>
      </c>
      <c r="E55" s="250">
        <f t="shared" si="0"/>
        <v>26.295543763957426</v>
      </c>
    </row>
    <row r="56" spans="1:5" s="104" customFormat="1" ht="64.5" customHeight="1">
      <c r="A56" s="40" t="s">
        <v>372</v>
      </c>
      <c r="B56" s="98" t="s">
        <v>155</v>
      </c>
      <c r="C56" s="100">
        <v>5914.53496</v>
      </c>
      <c r="D56" s="100"/>
      <c r="E56" s="250">
        <f t="shared" si="0"/>
        <v>0</v>
      </c>
    </row>
    <row r="57" spans="1:5" s="104" customFormat="1" ht="45">
      <c r="A57" s="40" t="s">
        <v>376</v>
      </c>
      <c r="B57" s="98" t="s">
        <v>152</v>
      </c>
      <c r="C57" s="100">
        <v>1011.8</v>
      </c>
      <c r="D57" s="100">
        <v>252.95</v>
      </c>
      <c r="E57" s="250">
        <f t="shared" si="0"/>
        <v>25</v>
      </c>
    </row>
    <row r="58" spans="1:5" s="104" customFormat="1" ht="66" customHeight="1">
      <c r="A58" s="40" t="s">
        <v>377</v>
      </c>
      <c r="B58" s="106" t="s">
        <v>332</v>
      </c>
      <c r="C58" s="100">
        <v>3</v>
      </c>
      <c r="D58" s="100">
        <v>3</v>
      </c>
      <c r="E58" s="250">
        <f t="shared" si="0"/>
        <v>100</v>
      </c>
    </row>
    <row r="59" spans="1:5" s="104" customFormat="1" ht="45" hidden="1">
      <c r="A59" s="40" t="s">
        <v>378</v>
      </c>
      <c r="B59" s="31" t="s">
        <v>369</v>
      </c>
      <c r="C59" s="100"/>
      <c r="D59" s="100"/>
      <c r="E59" s="250" t="e">
        <f t="shared" si="0"/>
        <v>#DIV/0!</v>
      </c>
    </row>
    <row r="60" spans="1:5" s="104" customFormat="1" ht="60" hidden="1">
      <c r="A60" s="40" t="s">
        <v>466</v>
      </c>
      <c r="B60" s="90" t="s">
        <v>465</v>
      </c>
      <c r="C60" s="100"/>
      <c r="D60" s="100"/>
      <c r="E60" s="250" t="e">
        <f t="shared" si="0"/>
        <v>#DIV/0!</v>
      </c>
    </row>
    <row r="61" spans="1:5" s="104" customFormat="1" ht="45">
      <c r="A61" s="40" t="s">
        <v>379</v>
      </c>
      <c r="B61" s="98" t="s">
        <v>153</v>
      </c>
      <c r="C61" s="100">
        <v>74.8972</v>
      </c>
      <c r="D61" s="100">
        <v>18.00412</v>
      </c>
      <c r="E61" s="250">
        <f t="shared" si="0"/>
        <v>24.038442024534966</v>
      </c>
    </row>
    <row r="62" spans="1:5" s="104" customFormat="1" ht="30" hidden="1">
      <c r="A62" s="40" t="s">
        <v>601</v>
      </c>
      <c r="B62" s="98" t="s">
        <v>602</v>
      </c>
      <c r="C62" s="100"/>
      <c r="D62" s="100"/>
      <c r="E62" s="250" t="e">
        <f t="shared" si="0"/>
        <v>#DIV/0!</v>
      </c>
    </row>
    <row r="63" spans="1:5" s="104" customFormat="1" ht="30">
      <c r="A63" s="40" t="s">
        <v>380</v>
      </c>
      <c r="B63" s="98" t="s">
        <v>603</v>
      </c>
      <c r="C63" s="100">
        <v>1821.6</v>
      </c>
      <c r="D63" s="100">
        <v>574.33944</v>
      </c>
      <c r="E63" s="250">
        <f t="shared" si="0"/>
        <v>31.52939393939394</v>
      </c>
    </row>
    <row r="64" spans="1:5" s="104" customFormat="1" ht="30">
      <c r="A64" s="40" t="s">
        <v>381</v>
      </c>
      <c r="B64" s="98" t="s">
        <v>154</v>
      </c>
      <c r="C64" s="100">
        <v>6786.4</v>
      </c>
      <c r="D64" s="100">
        <v>1612.475</v>
      </c>
      <c r="E64" s="250">
        <f t="shared" si="0"/>
        <v>23.760388423906637</v>
      </c>
    </row>
    <row r="65" spans="1:5" s="104" customFormat="1" ht="45">
      <c r="A65" s="40" t="s">
        <v>382</v>
      </c>
      <c r="B65" s="98" t="s">
        <v>241</v>
      </c>
      <c r="C65" s="100">
        <v>7063.2</v>
      </c>
      <c r="D65" s="100">
        <v>1121.23139</v>
      </c>
      <c r="E65" s="250">
        <f t="shared" si="0"/>
        <v>15.87426931136029</v>
      </c>
    </row>
    <row r="66" spans="1:5" s="104" customFormat="1" ht="60">
      <c r="A66" s="40" t="s">
        <v>383</v>
      </c>
      <c r="B66" s="98" t="s">
        <v>190</v>
      </c>
      <c r="C66" s="100">
        <v>1428.9</v>
      </c>
      <c r="D66" s="100">
        <v>367.46297</v>
      </c>
      <c r="E66" s="250">
        <f t="shared" si="0"/>
        <v>25.71649310658548</v>
      </c>
    </row>
    <row r="67" spans="1:5" s="104" customFormat="1" ht="18" customHeight="1">
      <c r="A67" s="40" t="s">
        <v>384</v>
      </c>
      <c r="B67" s="98" t="s">
        <v>156</v>
      </c>
      <c r="C67" s="100">
        <v>92880.9</v>
      </c>
      <c r="D67" s="100">
        <v>26812.44</v>
      </c>
      <c r="E67" s="250">
        <f t="shared" si="0"/>
        <v>28.867549733045223</v>
      </c>
    </row>
    <row r="68" spans="1:5" s="104" customFormat="1" ht="18.75" customHeight="1">
      <c r="A68" s="36" t="s">
        <v>404</v>
      </c>
      <c r="B68" s="105" t="s">
        <v>35</v>
      </c>
      <c r="C68" s="96">
        <f>C70+C71+C69</f>
        <v>13901.5</v>
      </c>
      <c r="D68" s="96">
        <f>D70+D71+D69</f>
        <v>2623.33935</v>
      </c>
      <c r="E68" s="250">
        <f t="shared" si="0"/>
        <v>18.870908535050177</v>
      </c>
    </row>
    <row r="69" spans="1:5" s="104" customFormat="1" ht="64.5" customHeight="1">
      <c r="A69" s="40" t="s">
        <v>524</v>
      </c>
      <c r="B69" s="98" t="s">
        <v>525</v>
      </c>
      <c r="C69" s="100">
        <v>10310</v>
      </c>
      <c r="D69" s="100">
        <v>2361.70535</v>
      </c>
      <c r="E69" s="250">
        <f t="shared" si="0"/>
        <v>22.90693840931135</v>
      </c>
    </row>
    <row r="70" spans="1:5" s="104" customFormat="1" ht="64.5" customHeight="1">
      <c r="A70" s="40" t="s">
        <v>385</v>
      </c>
      <c r="B70" s="98" t="s">
        <v>408</v>
      </c>
      <c r="C70" s="100">
        <v>1641.5</v>
      </c>
      <c r="D70" s="100">
        <v>261.634</v>
      </c>
      <c r="E70" s="250">
        <f t="shared" si="0"/>
        <v>15.938714590313738</v>
      </c>
    </row>
    <row r="71" spans="1:5" s="97" customFormat="1" ht="14.25" customHeight="1">
      <c r="A71" s="40" t="s">
        <v>403</v>
      </c>
      <c r="B71" s="98" t="s">
        <v>291</v>
      </c>
      <c r="C71" s="100">
        <v>1950</v>
      </c>
      <c r="D71" s="100"/>
      <c r="E71" s="250">
        <f t="shared" si="0"/>
        <v>0</v>
      </c>
    </row>
    <row r="72" spans="1:5" s="11" customFormat="1" ht="17.25" customHeight="1">
      <c r="A72" s="119" t="s">
        <v>246</v>
      </c>
      <c r="B72" s="14" t="s">
        <v>247</v>
      </c>
      <c r="C72" s="26">
        <f>C73</f>
        <v>0</v>
      </c>
      <c r="D72" s="26">
        <f>D73</f>
        <v>30</v>
      </c>
      <c r="E72" s="250"/>
    </row>
    <row r="73" spans="1:5" s="104" customFormat="1" ht="17.25" customHeight="1">
      <c r="A73" s="40" t="s">
        <v>248</v>
      </c>
      <c r="B73" s="98" t="s">
        <v>247</v>
      </c>
      <c r="C73" s="100"/>
      <c r="D73" s="100">
        <v>30</v>
      </c>
      <c r="E73" s="250"/>
    </row>
    <row r="74" spans="1:5" s="11" customFormat="1" ht="12.75">
      <c r="A74" s="120"/>
      <c r="B74" s="15"/>
      <c r="C74" s="93"/>
      <c r="D74" s="93"/>
      <c r="E74" s="72"/>
    </row>
    <row r="75" spans="1:5" s="11" customFormat="1" ht="12.75">
      <c r="A75" s="120"/>
      <c r="B75" s="15"/>
      <c r="C75" s="93"/>
      <c r="D75" s="93"/>
      <c r="E75" s="72"/>
    </row>
    <row r="76" spans="1:5" s="11" customFormat="1" ht="12.75">
      <c r="A76" s="120"/>
      <c r="B76" s="15"/>
      <c r="C76" s="93"/>
      <c r="D76" s="93"/>
      <c r="E76" s="72"/>
    </row>
    <row r="77" spans="1:5" s="11" customFormat="1" ht="12.75">
      <c r="A77" s="121"/>
      <c r="B77" s="16"/>
      <c r="C77" s="94"/>
      <c r="D77" s="94"/>
      <c r="E77" s="73"/>
    </row>
    <row r="78" spans="1:5" s="11" customFormat="1" ht="12.75">
      <c r="A78" s="120"/>
      <c r="B78" s="15"/>
      <c r="C78" s="93"/>
      <c r="D78" s="93"/>
      <c r="E78" s="72"/>
    </row>
    <row r="79" spans="1:5" s="11" customFormat="1" ht="12.75">
      <c r="A79" s="120"/>
      <c r="B79" s="15"/>
      <c r="C79" s="93"/>
      <c r="D79" s="93"/>
      <c r="E79" s="72"/>
    </row>
    <row r="80" ht="12.75">
      <c r="A80" s="120"/>
    </row>
    <row r="81" ht="12.75">
      <c r="A81" s="120"/>
    </row>
    <row r="82" ht="12.75">
      <c r="A82" s="120"/>
    </row>
    <row r="83" ht="12.75">
      <c r="A83" s="120"/>
    </row>
    <row r="84" ht="12.75">
      <c r="A84" s="120"/>
    </row>
    <row r="85" ht="12.75">
      <c r="A85" s="120"/>
    </row>
    <row r="86" ht="12.75">
      <c r="A86" s="120"/>
    </row>
    <row r="87" ht="12.75">
      <c r="A87" s="120"/>
    </row>
    <row r="88" ht="12.75">
      <c r="A88" s="120"/>
    </row>
    <row r="89" ht="12.75">
      <c r="A89" s="120"/>
    </row>
    <row r="90" ht="12.75">
      <c r="A90" s="120"/>
    </row>
    <row r="91" ht="12.75">
      <c r="A91" s="120"/>
    </row>
    <row r="92" spans="1:2" ht="12.75">
      <c r="A92" s="120"/>
      <c r="B92" s="17"/>
    </row>
    <row r="93" spans="1:2" ht="12.75">
      <c r="A93" s="120"/>
      <c r="B93" s="17"/>
    </row>
    <row r="94" spans="1:2" ht="12.75">
      <c r="A94" s="120"/>
      <c r="B94" s="17"/>
    </row>
    <row r="95" spans="1:2" ht="12.75">
      <c r="A95" s="120"/>
      <c r="B95" s="17"/>
    </row>
    <row r="96" spans="1:2" ht="12.75">
      <c r="A96" s="120"/>
      <c r="B96" s="17"/>
    </row>
    <row r="97" spans="1:2" ht="12.75">
      <c r="A97" s="120"/>
      <c r="B97" s="17"/>
    </row>
    <row r="98" spans="1:2" ht="12.75">
      <c r="A98" s="120"/>
      <c r="B98" s="17"/>
    </row>
    <row r="99" spans="1:2" ht="12.75">
      <c r="A99" s="120"/>
      <c r="B99" s="17"/>
    </row>
    <row r="100" spans="1:2" ht="12.75">
      <c r="A100" s="120"/>
      <c r="B100" s="17"/>
    </row>
    <row r="101" spans="1:2" ht="12.75">
      <c r="A101" s="120"/>
      <c r="B101" s="17"/>
    </row>
    <row r="102" spans="1:2" ht="12.75">
      <c r="A102" s="120"/>
      <c r="B102" s="17"/>
    </row>
    <row r="103" spans="1:2" ht="12.75">
      <c r="A103" s="120"/>
      <c r="B103" s="17"/>
    </row>
    <row r="104" spans="1:2" ht="12.75">
      <c r="A104" s="120"/>
      <c r="B104" s="17"/>
    </row>
    <row r="105" spans="1:2" ht="12.75">
      <c r="A105" s="120"/>
      <c r="B105" s="17"/>
    </row>
    <row r="106" spans="1:2" ht="12.75">
      <c r="A106" s="120"/>
      <c r="B106" s="17"/>
    </row>
    <row r="107" spans="1:2" ht="12.75">
      <c r="A107" s="120"/>
      <c r="B107" s="17"/>
    </row>
    <row r="108" ht="12.75">
      <c r="B108" s="17"/>
    </row>
    <row r="109" ht="12.75">
      <c r="B109" s="17"/>
    </row>
    <row r="110" ht="12.75">
      <c r="B110" s="17"/>
    </row>
    <row r="111" ht="12.75">
      <c r="B111" s="17"/>
    </row>
    <row r="112" ht="12.75">
      <c r="B112" s="17"/>
    </row>
    <row r="113" ht="12.75">
      <c r="B113" s="17"/>
    </row>
    <row r="114" ht="12.75">
      <c r="B114" s="17"/>
    </row>
    <row r="115" ht="12.75">
      <c r="B115" s="17"/>
    </row>
    <row r="116" ht="12.75">
      <c r="B116" s="17"/>
    </row>
    <row r="117" ht="12.75">
      <c r="B117" s="17"/>
    </row>
    <row r="118" ht="12.75">
      <c r="B118" s="17"/>
    </row>
    <row r="119" ht="12.75">
      <c r="B119" s="17"/>
    </row>
    <row r="120" ht="12.75">
      <c r="B120" s="17"/>
    </row>
    <row r="121" ht="12.75">
      <c r="B121" s="17"/>
    </row>
    <row r="122" ht="12.75">
      <c r="B122" s="17"/>
    </row>
    <row r="123" ht="12.75">
      <c r="B123" s="17"/>
    </row>
    <row r="124" ht="12.75">
      <c r="B124" s="17"/>
    </row>
    <row r="125" ht="12.75">
      <c r="B125" s="17"/>
    </row>
    <row r="126" ht="12.75">
      <c r="B126" s="17"/>
    </row>
    <row r="127" ht="12.75">
      <c r="B127" s="17"/>
    </row>
  </sheetData>
  <sheetProtection/>
  <mergeCells count="17">
    <mergeCell ref="A20:B20"/>
    <mergeCell ref="A27:B27"/>
    <mergeCell ref="C13:C14"/>
    <mergeCell ref="D13:D14"/>
    <mergeCell ref="E13:E14"/>
    <mergeCell ref="A3:E3"/>
    <mergeCell ref="A10:E11"/>
    <mergeCell ref="A13:A14"/>
    <mergeCell ref="B13:B14"/>
    <mergeCell ref="A1:E1"/>
    <mergeCell ref="A2:E2"/>
    <mergeCell ref="A4:E4"/>
    <mergeCell ref="A7:E7"/>
    <mergeCell ref="B8:E8"/>
    <mergeCell ref="A9:C9"/>
    <mergeCell ref="A5:E5"/>
    <mergeCell ref="B6:E6"/>
  </mergeCells>
  <printOptions/>
  <pageMargins left="0.5905511811023623" right="0.1968503937007874" top="0.3937007874015748" bottom="0.1968503937007874" header="0" footer="0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SheetLayoutView="100" zoomScalePageLayoutView="0" workbookViewId="0" topLeftCell="A1">
      <selection activeCell="F18" sqref="F18"/>
    </sheetView>
  </sheetViews>
  <sheetFormatPr defaultColWidth="9.140625" defaultRowHeight="15"/>
  <cols>
    <col min="1" max="1" width="2.140625" style="0" customWidth="1"/>
    <col min="2" max="2" width="7.7109375" style="0" customWidth="1"/>
    <col min="3" max="3" width="42.421875" style="0" customWidth="1"/>
    <col min="4" max="6" width="14.7109375" style="0" customWidth="1"/>
  </cols>
  <sheetData>
    <row r="1" spans="1:12" s="124" customFormat="1" ht="16.5" customHeight="1">
      <c r="A1" s="269" t="s">
        <v>282</v>
      </c>
      <c r="B1" s="269"/>
      <c r="C1" s="269"/>
      <c r="D1" s="269"/>
      <c r="E1" s="269"/>
      <c r="F1" s="269"/>
      <c r="G1" s="269"/>
      <c r="H1" s="125"/>
      <c r="I1" s="125"/>
      <c r="J1" s="125"/>
      <c r="K1" s="125"/>
      <c r="L1" s="125"/>
    </row>
    <row r="2" spans="1:12" s="124" customFormat="1" ht="23.25" customHeight="1">
      <c r="A2" s="270" t="s">
        <v>612</v>
      </c>
      <c r="B2" s="270"/>
      <c r="C2" s="270"/>
      <c r="D2" s="270"/>
      <c r="E2" s="270"/>
      <c r="F2" s="270"/>
      <c r="G2" s="270"/>
      <c r="H2" s="113"/>
      <c r="I2" s="113"/>
      <c r="J2" s="113"/>
      <c r="K2" s="113"/>
      <c r="L2" s="113"/>
    </row>
    <row r="3" spans="1:3" ht="18" customHeight="1">
      <c r="A3" s="214"/>
      <c r="B3" s="214"/>
      <c r="C3" s="214"/>
    </row>
    <row r="4" spans="1:7" ht="54" customHeight="1">
      <c r="A4" s="320" t="s">
        <v>622</v>
      </c>
      <c r="B4" s="320"/>
      <c r="C4" s="320"/>
      <c r="D4" s="320"/>
      <c r="E4" s="320"/>
      <c r="F4" s="320"/>
      <c r="G4" s="320"/>
    </row>
    <row r="5" spans="1:3" ht="15">
      <c r="A5" s="227"/>
      <c r="B5" s="204"/>
      <c r="C5" s="204"/>
    </row>
    <row r="6" spans="1:6" ht="15" customHeight="1">
      <c r="A6" s="228"/>
      <c r="B6" s="324" t="s">
        <v>539</v>
      </c>
      <c r="C6" s="318" t="s">
        <v>540</v>
      </c>
      <c r="D6" s="276" t="s">
        <v>227</v>
      </c>
      <c r="E6" s="278" t="s">
        <v>610</v>
      </c>
      <c r="F6" s="278" t="s">
        <v>611</v>
      </c>
    </row>
    <row r="7" spans="2:6" ht="15">
      <c r="B7" s="324"/>
      <c r="C7" s="319"/>
      <c r="D7" s="277"/>
      <c r="E7" s="278"/>
      <c r="F7" s="278"/>
    </row>
    <row r="8" spans="2:6" ht="15.75">
      <c r="B8" s="205">
        <v>1</v>
      </c>
      <c r="C8" s="206" t="s">
        <v>541</v>
      </c>
      <c r="D8" s="207"/>
      <c r="E8" s="229"/>
      <c r="F8" s="229"/>
    </row>
    <row r="9" spans="2:6" ht="15.75">
      <c r="B9" s="205">
        <v>2</v>
      </c>
      <c r="C9" s="206" t="s">
        <v>542</v>
      </c>
      <c r="D9" s="207">
        <v>1603.2</v>
      </c>
      <c r="E9" s="229">
        <v>267.2</v>
      </c>
      <c r="F9" s="230">
        <f>E9/D9*100</f>
        <v>16.666666666666664</v>
      </c>
    </row>
    <row r="10" spans="2:6" ht="15.75">
      <c r="B10" s="205">
        <v>3</v>
      </c>
      <c r="C10" s="206" t="s">
        <v>543</v>
      </c>
      <c r="D10" s="207">
        <v>565.6</v>
      </c>
      <c r="E10" s="229">
        <v>94.2</v>
      </c>
      <c r="F10" s="230">
        <f aca="true" t="shared" si="0" ref="F10:F19">E10/D10*100</f>
        <v>16.654879773691654</v>
      </c>
    </row>
    <row r="11" spans="2:6" ht="15.75">
      <c r="B11" s="205">
        <v>4</v>
      </c>
      <c r="C11" s="206" t="s">
        <v>544</v>
      </c>
      <c r="D11" s="207">
        <v>639.7</v>
      </c>
      <c r="E11" s="229">
        <v>106.6</v>
      </c>
      <c r="F11" s="230">
        <f t="shared" si="0"/>
        <v>16.6640612787244</v>
      </c>
    </row>
    <row r="12" spans="2:6" ht="15.75">
      <c r="B12" s="205">
        <v>5</v>
      </c>
      <c r="C12" s="206" t="s">
        <v>545</v>
      </c>
      <c r="D12" s="207">
        <v>679.2</v>
      </c>
      <c r="E12" s="229">
        <v>113.2</v>
      </c>
      <c r="F12" s="230">
        <f t="shared" si="0"/>
        <v>16.666666666666664</v>
      </c>
    </row>
    <row r="13" spans="2:6" ht="15.75">
      <c r="B13" s="205">
        <v>6</v>
      </c>
      <c r="C13" s="206" t="s">
        <v>546</v>
      </c>
      <c r="D13" s="207">
        <v>332.3</v>
      </c>
      <c r="E13" s="229">
        <v>55.4</v>
      </c>
      <c r="F13" s="230">
        <f t="shared" si="0"/>
        <v>16.671682214866085</v>
      </c>
    </row>
    <row r="14" spans="2:6" ht="15.75">
      <c r="B14" s="205">
        <v>7</v>
      </c>
      <c r="C14" s="206" t="s">
        <v>547</v>
      </c>
      <c r="D14" s="207">
        <v>1399.5</v>
      </c>
      <c r="E14" s="229">
        <v>234</v>
      </c>
      <c r="F14" s="230">
        <f t="shared" si="0"/>
        <v>16.720257234726688</v>
      </c>
    </row>
    <row r="15" spans="2:6" ht="15.75">
      <c r="B15" s="205">
        <v>8</v>
      </c>
      <c r="C15" s="206" t="s">
        <v>548</v>
      </c>
      <c r="D15" s="207">
        <v>471.4</v>
      </c>
      <c r="E15" s="229">
        <v>78.6</v>
      </c>
      <c r="F15" s="230">
        <f t="shared" si="0"/>
        <v>16.673737802291047</v>
      </c>
    </row>
    <row r="16" spans="2:6" ht="15.75">
      <c r="B16" s="205">
        <v>9</v>
      </c>
      <c r="C16" s="206" t="s">
        <v>549</v>
      </c>
      <c r="D16" s="207">
        <v>1093.2</v>
      </c>
      <c r="E16" s="229">
        <v>182.2</v>
      </c>
      <c r="F16" s="230">
        <f t="shared" si="0"/>
        <v>16.666666666666664</v>
      </c>
    </row>
    <row r="17" spans="2:6" ht="15.75">
      <c r="B17" s="205">
        <v>10</v>
      </c>
      <c r="C17" s="206" t="s">
        <v>550</v>
      </c>
      <c r="D17" s="207">
        <v>635.2</v>
      </c>
      <c r="E17" s="229">
        <v>106</v>
      </c>
      <c r="F17" s="230">
        <f t="shared" si="0"/>
        <v>16.687657430730475</v>
      </c>
    </row>
    <row r="18" spans="2:6" ht="15.75">
      <c r="B18" s="205">
        <v>11</v>
      </c>
      <c r="C18" s="206" t="s">
        <v>598</v>
      </c>
      <c r="D18" s="207"/>
      <c r="E18" s="229"/>
      <c r="F18" s="230"/>
    </row>
    <row r="19" spans="2:6" ht="15.75">
      <c r="B19" s="315" t="s">
        <v>413</v>
      </c>
      <c r="C19" s="316"/>
      <c r="D19" s="230">
        <f>SUM(D8:D18)</f>
        <v>7419.299999999999</v>
      </c>
      <c r="E19" s="230">
        <f>SUM(E8:E18)</f>
        <v>1237.4</v>
      </c>
      <c r="F19" s="230">
        <f t="shared" si="0"/>
        <v>16.678123273085067</v>
      </c>
    </row>
  </sheetData>
  <sheetProtection/>
  <mergeCells count="9">
    <mergeCell ref="B19:C19"/>
    <mergeCell ref="A1:G1"/>
    <mergeCell ref="A2:G2"/>
    <mergeCell ref="A4:G4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scale="82" r:id="rId1"/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SheetLayoutView="100" zoomScalePageLayoutView="0" workbookViewId="0" topLeftCell="A1">
      <selection activeCell="F8" sqref="F8:F18"/>
    </sheetView>
  </sheetViews>
  <sheetFormatPr defaultColWidth="9.140625" defaultRowHeight="15"/>
  <cols>
    <col min="1" max="1" width="2.140625" style="0" customWidth="1"/>
    <col min="2" max="2" width="7.7109375" style="0" customWidth="1"/>
    <col min="3" max="3" width="42.421875" style="0" customWidth="1"/>
    <col min="4" max="6" width="14.7109375" style="0" customWidth="1"/>
  </cols>
  <sheetData>
    <row r="1" spans="1:12" s="124" customFormat="1" ht="16.5" customHeight="1">
      <c r="A1" s="269" t="s">
        <v>424</v>
      </c>
      <c r="B1" s="269"/>
      <c r="C1" s="269"/>
      <c r="D1" s="269"/>
      <c r="E1" s="269"/>
      <c r="F1" s="269"/>
      <c r="G1" s="269"/>
      <c r="H1" s="125"/>
      <c r="I1" s="125"/>
      <c r="J1" s="125"/>
      <c r="K1" s="125"/>
      <c r="L1" s="125"/>
    </row>
    <row r="2" spans="1:12" s="124" customFormat="1" ht="23.25" customHeight="1">
      <c r="A2" s="270" t="s">
        <v>612</v>
      </c>
      <c r="B2" s="270"/>
      <c r="C2" s="270"/>
      <c r="D2" s="270"/>
      <c r="E2" s="270"/>
      <c r="F2" s="270"/>
      <c r="G2" s="270"/>
      <c r="H2" s="113"/>
      <c r="I2" s="113"/>
      <c r="J2" s="113"/>
      <c r="K2" s="113"/>
      <c r="L2" s="113"/>
    </row>
    <row r="3" spans="1:3" ht="18" customHeight="1">
      <c r="A3" s="214"/>
      <c r="B3" s="214"/>
      <c r="C3" s="214"/>
    </row>
    <row r="4" spans="1:7" ht="54" customHeight="1">
      <c r="A4" s="320" t="s">
        <v>623</v>
      </c>
      <c r="B4" s="320"/>
      <c r="C4" s="320"/>
      <c r="D4" s="320"/>
      <c r="E4" s="320"/>
      <c r="F4" s="320"/>
      <c r="G4" s="320"/>
    </row>
    <row r="5" spans="1:3" ht="15">
      <c r="A5" s="227"/>
      <c r="B5" s="204"/>
      <c r="C5" s="204"/>
    </row>
    <row r="6" spans="1:6" ht="15" customHeight="1">
      <c r="A6" s="228"/>
      <c r="B6" s="324" t="s">
        <v>539</v>
      </c>
      <c r="C6" s="318" t="s">
        <v>540</v>
      </c>
      <c r="D6" s="276" t="s">
        <v>227</v>
      </c>
      <c r="E6" s="278" t="s">
        <v>610</v>
      </c>
      <c r="F6" s="278" t="s">
        <v>611</v>
      </c>
    </row>
    <row r="7" spans="2:6" ht="15">
      <c r="B7" s="324"/>
      <c r="C7" s="319"/>
      <c r="D7" s="277"/>
      <c r="E7" s="278"/>
      <c r="F7" s="278"/>
    </row>
    <row r="8" spans="2:6" ht="15.75">
      <c r="B8" s="205">
        <v>1</v>
      </c>
      <c r="C8" s="206" t="s">
        <v>541</v>
      </c>
      <c r="D8" s="207">
        <v>100</v>
      </c>
      <c r="E8" s="229"/>
      <c r="F8" s="230">
        <v>0</v>
      </c>
    </row>
    <row r="9" spans="2:6" ht="15.75">
      <c r="B9" s="205">
        <v>2</v>
      </c>
      <c r="C9" s="206" t="s">
        <v>542</v>
      </c>
      <c r="D9" s="207"/>
      <c r="E9" s="229"/>
      <c r="F9" s="230"/>
    </row>
    <row r="10" spans="2:6" ht="15.75">
      <c r="B10" s="205">
        <v>3</v>
      </c>
      <c r="C10" s="206" t="s">
        <v>543</v>
      </c>
      <c r="D10" s="207"/>
      <c r="E10" s="229"/>
      <c r="F10" s="230"/>
    </row>
    <row r="11" spans="2:6" ht="15.75">
      <c r="B11" s="205">
        <v>4</v>
      </c>
      <c r="C11" s="206" t="s">
        <v>544</v>
      </c>
      <c r="D11" s="207"/>
      <c r="E11" s="229"/>
      <c r="F11" s="230"/>
    </row>
    <row r="12" spans="2:6" ht="15.75">
      <c r="B12" s="205">
        <v>5</v>
      </c>
      <c r="C12" s="206" t="s">
        <v>545</v>
      </c>
      <c r="D12" s="207"/>
      <c r="E12" s="229"/>
      <c r="F12" s="230"/>
    </row>
    <row r="13" spans="2:6" ht="15.75">
      <c r="B13" s="205">
        <v>6</v>
      </c>
      <c r="C13" s="206" t="s">
        <v>546</v>
      </c>
      <c r="D13" s="207"/>
      <c r="E13" s="229"/>
      <c r="F13" s="230"/>
    </row>
    <row r="14" spans="2:6" ht="15.75">
      <c r="B14" s="205">
        <v>7</v>
      </c>
      <c r="C14" s="206" t="s">
        <v>547</v>
      </c>
      <c r="D14" s="207"/>
      <c r="E14" s="229"/>
      <c r="F14" s="230"/>
    </row>
    <row r="15" spans="2:6" ht="15.75">
      <c r="B15" s="205">
        <v>8</v>
      </c>
      <c r="C15" s="206" t="s">
        <v>548</v>
      </c>
      <c r="D15" s="207"/>
      <c r="E15" s="229"/>
      <c r="F15" s="230"/>
    </row>
    <row r="16" spans="2:6" ht="15.75">
      <c r="B16" s="205">
        <v>9</v>
      </c>
      <c r="C16" s="206" t="s">
        <v>549</v>
      </c>
      <c r="D16" s="207"/>
      <c r="E16" s="229"/>
      <c r="F16" s="230"/>
    </row>
    <row r="17" spans="2:6" ht="15.75">
      <c r="B17" s="205">
        <v>10</v>
      </c>
      <c r="C17" s="206" t="s">
        <v>550</v>
      </c>
      <c r="D17" s="207"/>
      <c r="E17" s="229"/>
      <c r="F17" s="230"/>
    </row>
    <row r="18" spans="2:6" ht="15.75">
      <c r="B18" s="205">
        <v>11</v>
      </c>
      <c r="C18" s="206" t="s">
        <v>598</v>
      </c>
      <c r="D18" s="207">
        <v>100</v>
      </c>
      <c r="E18" s="229"/>
      <c r="F18" s="230">
        <v>0</v>
      </c>
    </row>
    <row r="19" spans="2:6" ht="15.75">
      <c r="B19" s="315" t="s">
        <v>413</v>
      </c>
      <c r="C19" s="316"/>
      <c r="D19" s="208">
        <f>SUM(D8:D18)</f>
        <v>200</v>
      </c>
      <c r="E19" s="230">
        <f>SUM(E8:E18)</f>
        <v>0</v>
      </c>
      <c r="F19" s="230">
        <f>SUM(F8:F18)</f>
        <v>0</v>
      </c>
    </row>
  </sheetData>
  <sheetProtection/>
  <mergeCells count="9">
    <mergeCell ref="B19:C19"/>
    <mergeCell ref="A1:G1"/>
    <mergeCell ref="A2:G2"/>
    <mergeCell ref="A4:G4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SheetLayoutView="100" workbookViewId="0" topLeftCell="A1">
      <selection activeCell="E30" sqref="E30"/>
    </sheetView>
  </sheetViews>
  <sheetFormatPr defaultColWidth="9.140625" defaultRowHeight="15"/>
  <cols>
    <col min="1" max="1" width="56.421875" style="47" customWidth="1"/>
    <col min="2" max="4" width="13.7109375" style="47" customWidth="1"/>
    <col min="5" max="6" width="48.28125" style="47" customWidth="1"/>
    <col min="7" max="16384" width="9.140625" style="47" customWidth="1"/>
  </cols>
  <sheetData>
    <row r="1" spans="1:12" s="124" customFormat="1" ht="15.75" customHeight="1">
      <c r="A1" s="269" t="s">
        <v>571</v>
      </c>
      <c r="B1" s="269"/>
      <c r="C1" s="269"/>
      <c r="D1" s="269"/>
      <c r="E1" s="125"/>
      <c r="F1" s="125"/>
      <c r="G1" s="125"/>
      <c r="H1" s="125"/>
      <c r="I1" s="125"/>
      <c r="J1" s="125"/>
      <c r="K1" s="125"/>
      <c r="L1" s="125"/>
    </row>
    <row r="2" spans="1:12" s="124" customFormat="1" ht="23.25" customHeight="1">
      <c r="A2" s="270" t="s">
        <v>612</v>
      </c>
      <c r="B2" s="270"/>
      <c r="C2" s="270"/>
      <c r="D2" s="270"/>
      <c r="E2" s="113"/>
      <c r="F2" s="113"/>
      <c r="G2" s="113"/>
      <c r="H2" s="113"/>
      <c r="I2" s="113"/>
      <c r="J2" s="113"/>
      <c r="K2" s="113"/>
      <c r="L2" s="113"/>
    </row>
    <row r="3" spans="1:12" s="124" customFormat="1" ht="15.75" customHeight="1" hidden="1">
      <c r="A3" s="269" t="s">
        <v>595</v>
      </c>
      <c r="B3" s="269"/>
      <c r="C3" s="269"/>
      <c r="D3" s="269"/>
      <c r="E3" s="125"/>
      <c r="F3" s="125"/>
      <c r="G3" s="125"/>
      <c r="H3" s="125"/>
      <c r="I3" s="125"/>
      <c r="J3" s="125"/>
      <c r="K3" s="125"/>
      <c r="L3" s="125"/>
    </row>
    <row r="4" spans="1:12" s="124" customFormat="1" ht="45" customHeight="1" hidden="1">
      <c r="A4" s="270" t="s">
        <v>590</v>
      </c>
      <c r="B4" s="270"/>
      <c r="C4" s="270"/>
      <c r="D4" s="270"/>
      <c r="E4" s="113"/>
      <c r="F4" s="113"/>
      <c r="G4" s="113"/>
      <c r="H4" s="113"/>
      <c r="I4" s="113"/>
      <c r="J4" s="113"/>
      <c r="K4" s="113"/>
      <c r="L4" s="113"/>
    </row>
    <row r="6" spans="1:4" ht="35.25" customHeight="1">
      <c r="A6" s="313" t="s">
        <v>624</v>
      </c>
      <c r="B6" s="313"/>
      <c r="C6" s="313"/>
      <c r="D6" s="313"/>
    </row>
    <row r="7" spans="1:2" ht="25.5" customHeight="1">
      <c r="A7" s="237"/>
      <c r="B7" s="237"/>
    </row>
    <row r="8" spans="1:4" ht="20.25" customHeight="1">
      <c r="A8" s="325" t="s">
        <v>572</v>
      </c>
      <c r="B8" s="276" t="s">
        <v>227</v>
      </c>
      <c r="C8" s="278" t="s">
        <v>610</v>
      </c>
      <c r="D8" s="278" t="s">
        <v>611</v>
      </c>
    </row>
    <row r="9" spans="1:4" ht="15">
      <c r="A9" s="325"/>
      <c r="B9" s="277"/>
      <c r="C9" s="278"/>
      <c r="D9" s="278"/>
    </row>
    <row r="10" spans="1:4" ht="15">
      <c r="A10" s="126" t="s">
        <v>573</v>
      </c>
      <c r="B10" s="215">
        <f>B11+B14</f>
        <v>-3600</v>
      </c>
      <c r="C10" s="215">
        <f>C11+C14</f>
        <v>-600</v>
      </c>
      <c r="D10" s="267">
        <f>C10/B10*100</f>
        <v>16.666666666666664</v>
      </c>
    </row>
    <row r="11" spans="1:4" ht="30">
      <c r="A11" s="126" t="s">
        <v>370</v>
      </c>
      <c r="B11" s="215">
        <f>B12+B13</f>
        <v>-3600</v>
      </c>
      <c r="C11" s="215">
        <f>C12+C13</f>
        <v>-600</v>
      </c>
      <c r="D11" s="267">
        <f>C11/B11*100</f>
        <v>16.666666666666664</v>
      </c>
    </row>
    <row r="12" spans="1:4" ht="15">
      <c r="A12" s="126" t="s">
        <v>574</v>
      </c>
      <c r="B12" s="215"/>
      <c r="C12" s="215"/>
      <c r="D12" s="267"/>
    </row>
    <row r="13" spans="1:4" ht="15">
      <c r="A13" s="126" t="s">
        <v>575</v>
      </c>
      <c r="B13" s="215">
        <v>-3600</v>
      </c>
      <c r="C13" s="215">
        <v>-600</v>
      </c>
      <c r="D13" s="267">
        <f>C13/B13*100</f>
        <v>16.666666666666664</v>
      </c>
    </row>
    <row r="14" spans="1:4" ht="30">
      <c r="A14" s="126" t="s">
        <v>576</v>
      </c>
      <c r="B14" s="215">
        <f>B16</f>
        <v>0</v>
      </c>
      <c r="C14" s="215">
        <v>0</v>
      </c>
      <c r="D14" s="267">
        <v>0</v>
      </c>
    </row>
    <row r="15" spans="1:4" ht="15">
      <c r="A15" s="126" t="s">
        <v>574</v>
      </c>
      <c r="B15" s="215"/>
      <c r="C15" s="215"/>
      <c r="D15" s="216"/>
    </row>
    <row r="16" spans="1:4" ht="15">
      <c r="A16" s="126" t="s">
        <v>575</v>
      </c>
      <c r="B16" s="215"/>
      <c r="C16" s="215"/>
      <c r="D16" s="216"/>
    </row>
    <row r="17" spans="1:2" ht="15" hidden="1">
      <c r="A17" s="247" t="s">
        <v>320</v>
      </c>
      <c r="B17" s="246"/>
    </row>
    <row r="18" spans="1:2" ht="15" hidden="1">
      <c r="A18" s="245" t="s">
        <v>414</v>
      </c>
      <c r="B18" s="321">
        <v>41495.8</v>
      </c>
    </row>
    <row r="19" spans="1:2" ht="15" hidden="1">
      <c r="A19" s="246" t="s">
        <v>577</v>
      </c>
      <c r="B19" s="322"/>
    </row>
    <row r="20" spans="1:2" ht="15" hidden="1">
      <c r="A20" s="128" t="s">
        <v>414</v>
      </c>
      <c r="B20" s="321">
        <v>7937</v>
      </c>
    </row>
    <row r="21" spans="1:2" ht="15" hidden="1">
      <c r="A21" s="129" t="s">
        <v>578</v>
      </c>
      <c r="B21" s="322"/>
    </row>
    <row r="22" spans="1:2" ht="15" hidden="1">
      <c r="A22" s="130" t="s">
        <v>414</v>
      </c>
      <c r="B22" s="321">
        <v>29282.3</v>
      </c>
    </row>
    <row r="23" spans="1:2" ht="15" hidden="1">
      <c r="A23" s="130" t="s">
        <v>415</v>
      </c>
      <c r="B23" s="322"/>
    </row>
    <row r="24" spans="1:2" ht="15" hidden="1">
      <c r="A24" s="128" t="s">
        <v>414</v>
      </c>
      <c r="B24" s="323">
        <v>28773.2</v>
      </c>
    </row>
    <row r="25" spans="1:2" ht="15" hidden="1">
      <c r="A25" s="129" t="s">
        <v>416</v>
      </c>
      <c r="B25" s="323"/>
    </row>
    <row r="26" spans="1:2" ht="30" hidden="1">
      <c r="A26" s="126" t="s">
        <v>417</v>
      </c>
      <c r="B26" s="126">
        <v>2000000</v>
      </c>
    </row>
    <row r="27" spans="1:2" ht="30" hidden="1">
      <c r="A27" s="126" t="s">
        <v>418</v>
      </c>
      <c r="B27" s="246">
        <v>2000000</v>
      </c>
    </row>
  </sheetData>
  <sheetProtection/>
  <mergeCells count="13">
    <mergeCell ref="B24:B25"/>
    <mergeCell ref="B8:B9"/>
    <mergeCell ref="C8:C9"/>
    <mergeCell ref="D8:D9"/>
    <mergeCell ref="B18:B19"/>
    <mergeCell ref="B20:B21"/>
    <mergeCell ref="B22:B23"/>
    <mergeCell ref="A1:D1"/>
    <mergeCell ref="A2:D2"/>
    <mergeCell ref="A4:D4"/>
    <mergeCell ref="A3:D3"/>
    <mergeCell ref="A6:D6"/>
    <mergeCell ref="A8:A9"/>
  </mergeCells>
  <printOptions/>
  <pageMargins left="0.7" right="0.7" top="0.75" bottom="0.75" header="0.3" footer="0.3"/>
  <pageSetup horizontalDpi="600" verticalDpi="600" orientation="portrait" paperSize="9" scale="89" r:id="rId1"/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SheetLayoutView="100" workbookViewId="0" topLeftCell="A6">
      <selection activeCell="E21" sqref="E21"/>
    </sheetView>
  </sheetViews>
  <sheetFormatPr defaultColWidth="9.140625" defaultRowHeight="15"/>
  <cols>
    <col min="1" max="1" width="27.140625" style="197" customWidth="1"/>
    <col min="2" max="2" width="58.140625" style="124" customWidth="1"/>
    <col min="3" max="5" width="12.7109375" style="194" customWidth="1"/>
    <col min="6" max="6" width="12.8515625" style="124" customWidth="1"/>
    <col min="7" max="16384" width="9.140625" style="124" customWidth="1"/>
  </cols>
  <sheetData>
    <row r="1" spans="1:12" ht="15.75" customHeight="1" hidden="1">
      <c r="A1" s="125" t="s">
        <v>243</v>
      </c>
      <c r="B1" s="125"/>
      <c r="C1" s="231"/>
      <c r="D1" s="231"/>
      <c r="E1" s="231"/>
      <c r="F1" s="125"/>
      <c r="G1" s="125"/>
      <c r="H1" s="125"/>
      <c r="I1" s="125"/>
      <c r="J1" s="125"/>
      <c r="K1" s="125"/>
      <c r="L1" s="125"/>
    </row>
    <row r="2" spans="1:12" ht="24.75" customHeight="1" hidden="1">
      <c r="A2" s="113" t="s">
        <v>412</v>
      </c>
      <c r="B2" s="113"/>
      <c r="C2" s="223"/>
      <c r="D2" s="223"/>
      <c r="E2" s="223"/>
      <c r="F2" s="113"/>
      <c r="G2" s="113"/>
      <c r="H2" s="113"/>
      <c r="I2" s="113"/>
      <c r="J2" s="113"/>
      <c r="K2" s="113"/>
      <c r="L2" s="113"/>
    </row>
    <row r="3" spans="1:11" ht="43.5" customHeight="1" hidden="1">
      <c r="A3" s="113"/>
      <c r="B3" s="113" t="s">
        <v>349</v>
      </c>
      <c r="C3" s="223"/>
      <c r="D3" s="223"/>
      <c r="E3" s="223"/>
      <c r="F3" s="113"/>
      <c r="G3" s="113"/>
      <c r="H3" s="113"/>
      <c r="I3" s="113"/>
      <c r="J3" s="113"/>
      <c r="K3" s="113"/>
    </row>
    <row r="4" spans="1:11" ht="15" customHeight="1" hidden="1">
      <c r="A4" s="125" t="s">
        <v>347</v>
      </c>
      <c r="B4" s="125"/>
      <c r="C4" s="231"/>
      <c r="D4" s="231"/>
      <c r="E4" s="231"/>
      <c r="F4" s="125"/>
      <c r="G4" s="125"/>
      <c r="H4" s="125"/>
      <c r="I4" s="125"/>
      <c r="J4" s="125"/>
      <c r="K4" s="125"/>
    </row>
    <row r="5" spans="1:11" ht="39.75" customHeight="1" hidden="1">
      <c r="A5" s="113"/>
      <c r="B5" s="113" t="s">
        <v>348</v>
      </c>
      <c r="C5" s="223"/>
      <c r="D5" s="223"/>
      <c r="E5" s="223"/>
      <c r="F5" s="113"/>
      <c r="G5" s="113"/>
      <c r="H5" s="113"/>
      <c r="I5" s="113"/>
      <c r="J5" s="113"/>
      <c r="K5" s="113"/>
    </row>
    <row r="6" spans="1:12" ht="15.75" customHeight="1">
      <c r="A6" s="269" t="s">
        <v>552</v>
      </c>
      <c r="B6" s="269"/>
      <c r="C6" s="269"/>
      <c r="D6" s="269"/>
      <c r="E6" s="269"/>
      <c r="F6" s="125"/>
      <c r="G6" s="125"/>
      <c r="H6" s="125"/>
      <c r="I6" s="125"/>
      <c r="J6" s="125"/>
      <c r="K6" s="125"/>
      <c r="L6" s="125"/>
    </row>
    <row r="7" spans="1:12" ht="23.25" customHeight="1">
      <c r="A7" s="270" t="s">
        <v>612</v>
      </c>
      <c r="B7" s="270"/>
      <c r="C7" s="270"/>
      <c r="D7" s="270"/>
      <c r="E7" s="270"/>
      <c r="F7" s="113"/>
      <c r="G7" s="113"/>
      <c r="H7" s="113"/>
      <c r="I7" s="113"/>
      <c r="J7" s="113"/>
      <c r="K7" s="113"/>
      <c r="L7" s="113"/>
    </row>
    <row r="8" spans="1:5" ht="13.5" customHeight="1">
      <c r="A8" s="168"/>
      <c r="B8" s="168"/>
      <c r="C8" s="169"/>
      <c r="D8" s="169"/>
      <c r="E8" s="169"/>
    </row>
    <row r="9" spans="1:12" ht="16.5" customHeight="1" hidden="1">
      <c r="A9" s="269" t="s">
        <v>596</v>
      </c>
      <c r="B9" s="269"/>
      <c r="C9" s="269"/>
      <c r="D9" s="269"/>
      <c r="E9" s="269"/>
      <c r="F9" s="125"/>
      <c r="G9" s="125"/>
      <c r="H9" s="125"/>
      <c r="I9" s="125"/>
      <c r="J9" s="125"/>
      <c r="K9" s="125"/>
      <c r="L9" s="125"/>
    </row>
    <row r="10" spans="1:12" ht="42.75" customHeight="1" hidden="1">
      <c r="A10" s="270" t="s">
        <v>591</v>
      </c>
      <c r="B10" s="270"/>
      <c r="C10" s="270"/>
      <c r="D10" s="270"/>
      <c r="E10" s="270"/>
      <c r="F10" s="113"/>
      <c r="G10" s="113"/>
      <c r="H10" s="113"/>
      <c r="I10" s="113"/>
      <c r="J10" s="113"/>
      <c r="K10" s="113"/>
      <c r="L10" s="113"/>
    </row>
    <row r="11" spans="1:12" ht="24.75" customHeight="1">
      <c r="A11" s="236"/>
      <c r="B11" s="236"/>
      <c r="C11" s="244"/>
      <c r="D11" s="244"/>
      <c r="E11" s="244"/>
      <c r="F11" s="113"/>
      <c r="G11" s="113"/>
      <c r="H11" s="113"/>
      <c r="I11" s="113"/>
      <c r="J11" s="113"/>
      <c r="K11" s="113"/>
      <c r="L11" s="113"/>
    </row>
    <row r="12" spans="1:5" ht="12.75" customHeight="1">
      <c r="A12" s="326" t="s">
        <v>626</v>
      </c>
      <c r="B12" s="326"/>
      <c r="C12" s="326"/>
      <c r="D12" s="326"/>
      <c r="E12" s="326"/>
    </row>
    <row r="13" spans="1:5" ht="23.25" customHeight="1">
      <c r="A13" s="326"/>
      <c r="B13" s="326"/>
      <c r="C13" s="326"/>
      <c r="D13" s="326"/>
      <c r="E13" s="326"/>
    </row>
    <row r="14" spans="1:5" ht="16.5">
      <c r="A14" s="170"/>
      <c r="B14" s="170"/>
      <c r="C14" s="171"/>
      <c r="D14" s="171"/>
      <c r="E14" s="171"/>
    </row>
    <row r="15" spans="1:5" s="172" customFormat="1" ht="17.25" customHeight="1">
      <c r="A15" s="327" t="s">
        <v>252</v>
      </c>
      <c r="B15" s="327" t="s">
        <v>139</v>
      </c>
      <c r="C15" s="276" t="s">
        <v>227</v>
      </c>
      <c r="D15" s="278" t="s">
        <v>610</v>
      </c>
      <c r="E15" s="278" t="s">
        <v>611</v>
      </c>
    </row>
    <row r="16" spans="1:5" s="173" customFormat="1" ht="15">
      <c r="A16" s="328"/>
      <c r="B16" s="328"/>
      <c r="C16" s="277"/>
      <c r="D16" s="278"/>
      <c r="E16" s="278"/>
    </row>
    <row r="17" spans="1:5" s="56" customFormat="1" ht="12.75">
      <c r="A17" s="174"/>
      <c r="B17" s="175" t="s">
        <v>253</v>
      </c>
      <c r="C17" s="232">
        <f>C18</f>
        <v>0</v>
      </c>
      <c r="D17" s="232">
        <f>D18</f>
        <v>-1041.0916500000021</v>
      </c>
      <c r="E17" s="268"/>
    </row>
    <row r="18" spans="1:5" s="177" customFormat="1" ht="15.75" customHeight="1">
      <c r="A18" s="176" t="s">
        <v>254</v>
      </c>
      <c r="B18" s="175" t="s">
        <v>255</v>
      </c>
      <c r="C18" s="232">
        <f>C19+C23+C29</f>
        <v>0</v>
      </c>
      <c r="D18" s="232">
        <f>D19+D23+D29</f>
        <v>-1041.0916500000021</v>
      </c>
      <c r="E18" s="268"/>
    </row>
    <row r="19" spans="1:5" s="177" customFormat="1" ht="20.25" customHeight="1">
      <c r="A19" s="178" t="s">
        <v>400</v>
      </c>
      <c r="B19" s="179" t="s">
        <v>370</v>
      </c>
      <c r="C19" s="232">
        <f>C21+C22</f>
        <v>-3600</v>
      </c>
      <c r="D19" s="232">
        <f>D21+D22</f>
        <v>-600</v>
      </c>
      <c r="E19" s="268">
        <f aca="true" t="shared" si="0" ref="E19:E37">D19/C19*100</f>
        <v>16.666666666666664</v>
      </c>
    </row>
    <row r="20" spans="1:5" s="177" customFormat="1" ht="28.5" customHeight="1" hidden="1">
      <c r="A20" s="178" t="s">
        <v>258</v>
      </c>
      <c r="B20" s="179" t="s">
        <v>259</v>
      </c>
      <c r="C20" s="232">
        <f>C21-C22</f>
        <v>3600</v>
      </c>
      <c r="D20" s="232">
        <f>D21-D22</f>
        <v>600</v>
      </c>
      <c r="E20" s="268">
        <f t="shared" si="0"/>
        <v>16.666666666666664</v>
      </c>
    </row>
    <row r="21" spans="1:5" s="177" customFormat="1" ht="29.25" customHeight="1">
      <c r="A21" s="180" t="s">
        <v>390</v>
      </c>
      <c r="B21" s="181" t="s">
        <v>388</v>
      </c>
      <c r="C21" s="232"/>
      <c r="D21" s="232"/>
      <c r="E21" s="268"/>
    </row>
    <row r="22" spans="1:5" s="177" customFormat="1" ht="29.25" customHeight="1">
      <c r="A22" s="182" t="s">
        <v>391</v>
      </c>
      <c r="B22" s="181" t="s">
        <v>389</v>
      </c>
      <c r="C22" s="233">
        <v>-3600</v>
      </c>
      <c r="D22" s="233">
        <v>-600</v>
      </c>
      <c r="E22" s="268">
        <f t="shared" si="0"/>
        <v>16.666666666666664</v>
      </c>
    </row>
    <row r="23" spans="1:5" s="177" customFormat="1" ht="26.25" customHeight="1" hidden="1">
      <c r="A23" s="178" t="s">
        <v>256</v>
      </c>
      <c r="B23" s="179" t="s">
        <v>257</v>
      </c>
      <c r="C23" s="232">
        <f>C25+C28</f>
        <v>0</v>
      </c>
      <c r="D23" s="232">
        <f>D25+D28</f>
        <v>0</v>
      </c>
      <c r="E23" s="268" t="e">
        <f t="shared" si="0"/>
        <v>#DIV/0!</v>
      </c>
    </row>
    <row r="24" spans="1:5" s="177" customFormat="1" ht="28.5" customHeight="1" hidden="1">
      <c r="A24" s="178" t="s">
        <v>258</v>
      </c>
      <c r="B24" s="179" t="s">
        <v>259</v>
      </c>
      <c r="C24" s="232"/>
      <c r="D24" s="232"/>
      <c r="E24" s="268" t="e">
        <f t="shared" si="0"/>
        <v>#DIV/0!</v>
      </c>
    </row>
    <row r="25" spans="1:5" s="177" customFormat="1" ht="39" customHeight="1" hidden="1">
      <c r="A25" s="180" t="s">
        <v>338</v>
      </c>
      <c r="B25" s="179" t="s">
        <v>337</v>
      </c>
      <c r="C25" s="232"/>
      <c r="D25" s="232"/>
      <c r="E25" s="268" t="e">
        <f t="shared" si="0"/>
        <v>#DIV/0!</v>
      </c>
    </row>
    <row r="26" spans="1:5" s="177" customFormat="1" ht="26.25" customHeight="1" hidden="1">
      <c r="A26" s="180" t="s">
        <v>260</v>
      </c>
      <c r="B26" s="179" t="s">
        <v>261</v>
      </c>
      <c r="C26" s="232"/>
      <c r="D26" s="232"/>
      <c r="E26" s="268" t="e">
        <f t="shared" si="0"/>
        <v>#DIV/0!</v>
      </c>
    </row>
    <row r="27" spans="1:5" s="177" customFormat="1" ht="28.5" customHeight="1" hidden="1">
      <c r="A27" s="180" t="s">
        <v>262</v>
      </c>
      <c r="B27" s="179" t="s">
        <v>261</v>
      </c>
      <c r="C27" s="232"/>
      <c r="D27" s="232"/>
      <c r="E27" s="268" t="e">
        <f t="shared" si="0"/>
        <v>#DIV/0!</v>
      </c>
    </row>
    <row r="28" spans="1:5" s="177" customFormat="1" ht="36.75" customHeight="1" hidden="1">
      <c r="A28" s="182" t="s">
        <v>334</v>
      </c>
      <c r="B28" s="183" t="s">
        <v>333</v>
      </c>
      <c r="C28" s="233"/>
      <c r="D28" s="233"/>
      <c r="E28" s="268" t="e">
        <f t="shared" si="0"/>
        <v>#DIV/0!</v>
      </c>
    </row>
    <row r="29" spans="1:5" s="177" customFormat="1" ht="18" customHeight="1">
      <c r="A29" s="180" t="s">
        <v>263</v>
      </c>
      <c r="B29" s="179" t="s">
        <v>264</v>
      </c>
      <c r="C29" s="232">
        <f>C30+C31</f>
        <v>3600</v>
      </c>
      <c r="D29" s="232">
        <f>D30+D31</f>
        <v>-441.0916500000021</v>
      </c>
      <c r="E29" s="268">
        <f t="shared" si="0"/>
        <v>-12.252545833333391</v>
      </c>
    </row>
    <row r="30" spans="1:5" s="177" customFormat="1" ht="15.75" customHeight="1">
      <c r="A30" s="178" t="s">
        <v>265</v>
      </c>
      <c r="B30" s="175" t="s">
        <v>266</v>
      </c>
      <c r="C30" s="232">
        <v>-296467.96564</v>
      </c>
      <c r="D30" s="232">
        <v>-73868.9771</v>
      </c>
      <c r="E30" s="268">
        <f t="shared" si="0"/>
        <v>24.91634363953468</v>
      </c>
    </row>
    <row r="31" spans="1:5" s="177" customFormat="1" ht="12.75">
      <c r="A31" s="178" t="s">
        <v>267</v>
      </c>
      <c r="B31" s="175" t="s">
        <v>268</v>
      </c>
      <c r="C31" s="232">
        <v>300067.96564</v>
      </c>
      <c r="D31" s="232">
        <v>73427.88545</v>
      </c>
      <c r="E31" s="268">
        <f t="shared" si="0"/>
        <v>24.470417991267187</v>
      </c>
    </row>
    <row r="32" spans="1:5" s="56" customFormat="1" ht="12.75">
      <c r="A32" s="178" t="s">
        <v>269</v>
      </c>
      <c r="B32" s="175" t="s">
        <v>270</v>
      </c>
      <c r="C32" s="232">
        <v>-296467.96564</v>
      </c>
      <c r="D32" s="232">
        <v>-73868.9771</v>
      </c>
      <c r="E32" s="268">
        <f t="shared" si="0"/>
        <v>24.91634363953468</v>
      </c>
    </row>
    <row r="33" spans="1:5" s="56" customFormat="1" ht="12.75">
      <c r="A33" s="178" t="s">
        <v>271</v>
      </c>
      <c r="B33" s="175" t="s">
        <v>272</v>
      </c>
      <c r="C33" s="232">
        <v>-296467.96564</v>
      </c>
      <c r="D33" s="232">
        <v>-73868.9771</v>
      </c>
      <c r="E33" s="268">
        <f t="shared" si="0"/>
        <v>24.91634363953468</v>
      </c>
    </row>
    <row r="34" spans="1:5" s="56" customFormat="1" ht="25.5">
      <c r="A34" s="178" t="s">
        <v>273</v>
      </c>
      <c r="B34" s="179" t="s">
        <v>335</v>
      </c>
      <c r="C34" s="232">
        <v>-296467.96564</v>
      </c>
      <c r="D34" s="232">
        <v>-73868.9771</v>
      </c>
      <c r="E34" s="268">
        <f t="shared" si="0"/>
        <v>24.91634363953468</v>
      </c>
    </row>
    <row r="35" spans="1:5" s="56" customFormat="1" ht="12.75">
      <c r="A35" s="178" t="s">
        <v>274</v>
      </c>
      <c r="B35" s="175" t="s">
        <v>275</v>
      </c>
      <c r="C35" s="232">
        <v>300067.96564</v>
      </c>
      <c r="D35" s="232">
        <v>73427.88545</v>
      </c>
      <c r="E35" s="268">
        <f t="shared" si="0"/>
        <v>24.470417991267187</v>
      </c>
    </row>
    <row r="36" spans="1:5" s="177" customFormat="1" ht="18" customHeight="1">
      <c r="A36" s="178" t="s">
        <v>276</v>
      </c>
      <c r="B36" s="175" t="s">
        <v>277</v>
      </c>
      <c r="C36" s="232">
        <v>300067.96564</v>
      </c>
      <c r="D36" s="232">
        <v>73427.88545</v>
      </c>
      <c r="E36" s="268">
        <f t="shared" si="0"/>
        <v>24.470417991267187</v>
      </c>
    </row>
    <row r="37" spans="1:5" s="56" customFormat="1" ht="25.5" customHeight="1">
      <c r="A37" s="178" t="s">
        <v>278</v>
      </c>
      <c r="B37" s="179" t="s">
        <v>336</v>
      </c>
      <c r="C37" s="232">
        <v>300067.96564</v>
      </c>
      <c r="D37" s="232">
        <v>73427.88545</v>
      </c>
      <c r="E37" s="268">
        <f t="shared" si="0"/>
        <v>24.470417991267187</v>
      </c>
    </row>
    <row r="38" spans="1:5" s="187" customFormat="1" ht="20.25" customHeight="1" hidden="1">
      <c r="A38" s="184" t="s">
        <v>279</v>
      </c>
      <c r="B38" s="185" t="s">
        <v>280</v>
      </c>
      <c r="C38" s="186"/>
      <c r="D38" s="186"/>
      <c r="E38" s="186"/>
    </row>
    <row r="39" spans="1:5" s="187" customFormat="1" ht="12.75">
      <c r="A39" s="188"/>
      <c r="B39" s="189"/>
      <c r="C39" s="190"/>
      <c r="D39" s="190"/>
      <c r="E39" s="190"/>
    </row>
    <row r="40" spans="1:5" s="187" customFormat="1" ht="12.75">
      <c r="A40" s="188"/>
      <c r="B40" s="189"/>
      <c r="C40" s="190"/>
      <c r="D40" s="190"/>
      <c r="E40" s="190"/>
    </row>
    <row r="41" spans="1:5" s="187" customFormat="1" ht="12.75">
      <c r="A41" s="188"/>
      <c r="B41" s="189"/>
      <c r="C41" s="190"/>
      <c r="D41" s="190"/>
      <c r="E41" s="190"/>
    </row>
    <row r="42" spans="1:5" s="187" customFormat="1" ht="12.75">
      <c r="A42" s="191"/>
      <c r="C42" s="192"/>
      <c r="D42" s="192"/>
      <c r="E42" s="192"/>
    </row>
    <row r="43" spans="1:5" s="187" customFormat="1" ht="12.75">
      <c r="A43" s="188"/>
      <c r="B43" s="189"/>
      <c r="C43" s="190"/>
      <c r="D43" s="190"/>
      <c r="E43" s="190"/>
    </row>
    <row r="44" spans="1:5" s="187" customFormat="1" ht="12.75">
      <c r="A44" s="188"/>
      <c r="B44" s="189"/>
      <c r="C44" s="190"/>
      <c r="D44" s="190"/>
      <c r="E44" s="190"/>
    </row>
    <row r="45" spans="1:5" ht="15">
      <c r="A45" s="188"/>
      <c r="B45" s="189"/>
      <c r="C45" s="190"/>
      <c r="D45" s="190"/>
      <c r="E45" s="190"/>
    </row>
    <row r="46" ht="15">
      <c r="A46" s="193"/>
    </row>
    <row r="47" ht="15">
      <c r="A47" s="193"/>
    </row>
    <row r="48" ht="15">
      <c r="A48" s="193"/>
    </row>
    <row r="49" ht="15">
      <c r="A49" s="193"/>
    </row>
    <row r="50" ht="15">
      <c r="A50" s="193"/>
    </row>
    <row r="51" ht="15">
      <c r="A51" s="193"/>
    </row>
    <row r="52" ht="15">
      <c r="A52" s="193"/>
    </row>
    <row r="53" ht="15">
      <c r="A53" s="193"/>
    </row>
    <row r="54" ht="15">
      <c r="A54" s="193"/>
    </row>
    <row r="55" ht="15">
      <c r="A55" s="193"/>
    </row>
    <row r="56" ht="15">
      <c r="A56" s="193"/>
    </row>
    <row r="57" spans="1:2" ht="15">
      <c r="A57" s="193"/>
      <c r="B57" s="195"/>
    </row>
    <row r="58" spans="1:2" ht="15">
      <c r="A58" s="193"/>
      <c r="B58" s="196"/>
    </row>
    <row r="59" spans="1:2" ht="15">
      <c r="A59" s="193"/>
      <c r="B59" s="195"/>
    </row>
    <row r="60" spans="1:2" ht="15">
      <c r="A60" s="193"/>
      <c r="B60" s="195"/>
    </row>
    <row r="61" spans="1:2" ht="15">
      <c r="A61" s="193"/>
      <c r="B61" s="195"/>
    </row>
    <row r="62" spans="1:2" ht="15">
      <c r="A62" s="193"/>
      <c r="B62" s="195"/>
    </row>
    <row r="63" spans="1:2" ht="15">
      <c r="A63" s="193"/>
      <c r="B63" s="195"/>
    </row>
    <row r="64" spans="1:2" ht="15">
      <c r="A64" s="193"/>
      <c r="B64" s="195"/>
    </row>
    <row r="65" spans="1:2" ht="15">
      <c r="A65" s="193"/>
      <c r="B65" s="196"/>
    </row>
    <row r="66" spans="1:2" ht="15">
      <c r="A66" s="193"/>
      <c r="B66" s="196"/>
    </row>
    <row r="67" spans="1:2" ht="15">
      <c r="A67" s="193"/>
      <c r="B67" s="196"/>
    </row>
    <row r="68" spans="1:2" ht="15">
      <c r="A68" s="193"/>
      <c r="B68" s="196"/>
    </row>
    <row r="69" spans="1:2" ht="15">
      <c r="A69" s="193"/>
      <c r="B69" s="196"/>
    </row>
    <row r="70" spans="1:2" ht="15">
      <c r="A70" s="193"/>
      <c r="B70" s="196"/>
    </row>
    <row r="71" spans="1:2" ht="15">
      <c r="A71" s="193"/>
      <c r="B71" s="196"/>
    </row>
    <row r="72" spans="1:2" ht="15">
      <c r="A72" s="193"/>
      <c r="B72" s="196"/>
    </row>
    <row r="73" ht="15">
      <c r="B73" s="196"/>
    </row>
    <row r="74" ht="15">
      <c r="B74" s="196"/>
    </row>
    <row r="75" ht="15">
      <c r="B75" s="196"/>
    </row>
    <row r="76" ht="15">
      <c r="B76" s="196"/>
    </row>
    <row r="77" ht="15">
      <c r="B77" s="196"/>
    </row>
    <row r="78" ht="15">
      <c r="B78" s="196"/>
    </row>
    <row r="79" ht="15">
      <c r="B79" s="196"/>
    </row>
    <row r="80" ht="15">
      <c r="B80" s="196"/>
    </row>
    <row r="81" ht="15">
      <c r="B81" s="196"/>
    </row>
    <row r="82" ht="15">
      <c r="B82" s="196"/>
    </row>
    <row r="83" ht="15">
      <c r="B83" s="196"/>
    </row>
    <row r="84" ht="15">
      <c r="B84" s="196"/>
    </row>
    <row r="85" ht="15">
      <c r="B85" s="196"/>
    </row>
    <row r="86" ht="15">
      <c r="B86" s="196"/>
    </row>
    <row r="87" ht="15">
      <c r="B87" s="196"/>
    </row>
    <row r="88" ht="15">
      <c r="B88" s="196"/>
    </row>
    <row r="89" ht="15">
      <c r="B89" s="196"/>
    </row>
    <row r="90" ht="15">
      <c r="B90" s="196"/>
    </row>
    <row r="91" ht="15">
      <c r="B91" s="196"/>
    </row>
    <row r="92" ht="15">
      <c r="B92" s="196"/>
    </row>
  </sheetData>
  <sheetProtection/>
  <mergeCells count="10">
    <mergeCell ref="A6:E6"/>
    <mergeCell ref="A9:E9"/>
    <mergeCell ref="A10:E10"/>
    <mergeCell ref="A12:E13"/>
    <mergeCell ref="A15:A16"/>
    <mergeCell ref="B15:B16"/>
    <mergeCell ref="C15:C16"/>
    <mergeCell ref="D15:D16"/>
    <mergeCell ref="E15:E16"/>
    <mergeCell ref="A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SheetLayoutView="100" zoomScalePageLayoutView="0" workbookViewId="0" topLeftCell="A1">
      <selection activeCell="A2" sqref="A2:F2"/>
    </sheetView>
  </sheetViews>
  <sheetFormatPr defaultColWidth="8.28125" defaultRowHeight="15"/>
  <cols>
    <col min="1" max="1" width="75.57421875" style="0" customWidth="1"/>
    <col min="2" max="3" width="8.28125" style="8" customWidth="1"/>
    <col min="4" max="4" width="16.421875" style="1" customWidth="1"/>
    <col min="5" max="5" width="16.28125" style="1" customWidth="1"/>
    <col min="6" max="6" width="15.7109375" style="1" customWidth="1"/>
    <col min="7" max="7" width="14.00390625" style="0" customWidth="1"/>
    <col min="8" max="252" width="9.140625" style="0" customWidth="1"/>
    <col min="253" max="253" width="54.57421875" style="0" customWidth="1"/>
  </cols>
  <sheetData>
    <row r="1" spans="1:12" s="124" customFormat="1" ht="15.75" customHeight="1">
      <c r="A1" s="269" t="s">
        <v>604</v>
      </c>
      <c r="B1" s="269"/>
      <c r="C1" s="269"/>
      <c r="D1" s="269"/>
      <c r="E1" s="269"/>
      <c r="F1" s="269"/>
      <c r="G1" s="125"/>
      <c r="H1" s="125"/>
      <c r="I1" s="125"/>
      <c r="J1" s="125"/>
      <c r="K1" s="125"/>
      <c r="L1" s="125"/>
    </row>
    <row r="2" spans="1:12" s="124" customFormat="1" ht="23.25" customHeight="1">
      <c r="A2" s="270" t="s">
        <v>612</v>
      </c>
      <c r="B2" s="270"/>
      <c r="C2" s="270"/>
      <c r="D2" s="270"/>
      <c r="E2" s="270"/>
      <c r="F2" s="270"/>
      <c r="G2" s="113"/>
      <c r="H2" s="113"/>
      <c r="I2" s="113"/>
      <c r="J2" s="113"/>
      <c r="K2" s="113"/>
      <c r="L2" s="113"/>
    </row>
    <row r="3" spans="1:12" s="124" customFormat="1" ht="15" hidden="1">
      <c r="A3" s="269" t="s">
        <v>347</v>
      </c>
      <c r="B3" s="269"/>
      <c r="C3" s="269"/>
      <c r="D3" s="269"/>
      <c r="E3" s="269"/>
      <c r="F3" s="269"/>
      <c r="G3" s="125"/>
      <c r="H3" s="125"/>
      <c r="I3" s="125"/>
      <c r="J3" s="125"/>
      <c r="K3" s="125"/>
      <c r="L3" s="125"/>
    </row>
    <row r="4" spans="1:11" s="124" customFormat="1" ht="41.25" customHeight="1" hidden="1">
      <c r="A4" s="270" t="s">
        <v>587</v>
      </c>
      <c r="B4" s="270"/>
      <c r="C4" s="270"/>
      <c r="D4" s="270"/>
      <c r="E4" s="270"/>
      <c r="F4" s="270"/>
      <c r="G4" s="113"/>
      <c r="H4" s="113"/>
      <c r="I4" s="113"/>
      <c r="J4" s="113"/>
      <c r="K4" s="113"/>
    </row>
    <row r="5" spans="1:12" ht="15.75" customHeight="1" hidden="1">
      <c r="A5" s="271" t="s">
        <v>286</v>
      </c>
      <c r="B5" s="271"/>
      <c r="C5" s="271"/>
      <c r="D5" s="271"/>
      <c r="E5" s="271"/>
      <c r="F5" s="271"/>
      <c r="G5" s="6"/>
      <c r="H5" s="6"/>
      <c r="I5" s="6"/>
      <c r="J5" s="6"/>
      <c r="K5" s="6"/>
      <c r="L5" s="6"/>
    </row>
    <row r="6" spans="1:12" ht="24.75" customHeight="1" hidden="1">
      <c r="A6" s="273" t="s">
        <v>412</v>
      </c>
      <c r="B6" s="273"/>
      <c r="C6" s="273"/>
      <c r="D6" s="273"/>
      <c r="E6" s="273"/>
      <c r="F6" s="273"/>
      <c r="G6" s="76"/>
      <c r="H6" s="76"/>
      <c r="I6" s="76"/>
      <c r="J6" s="76"/>
      <c r="K6" s="76"/>
      <c r="L6" s="76"/>
    </row>
    <row r="7" spans="1:11" ht="39.75" customHeight="1" hidden="1">
      <c r="A7" s="273" t="s">
        <v>348</v>
      </c>
      <c r="B7" s="273"/>
      <c r="C7" s="273"/>
      <c r="D7" s="273"/>
      <c r="E7" s="273"/>
      <c r="F7" s="273"/>
      <c r="G7" s="76"/>
      <c r="H7" s="76"/>
      <c r="I7" s="76"/>
      <c r="J7" s="76"/>
      <c r="K7" s="76"/>
    </row>
    <row r="8" spans="1:10" s="47" customFormat="1" ht="14.25" customHeight="1">
      <c r="A8" s="272"/>
      <c r="B8" s="272"/>
      <c r="C8" s="272"/>
      <c r="D8" s="272"/>
      <c r="E8" s="91"/>
      <c r="F8" s="91"/>
      <c r="G8" s="74"/>
      <c r="H8" s="74"/>
      <c r="I8" s="74"/>
      <c r="J8" s="74"/>
    </row>
    <row r="9" spans="1:6" ht="42.75" customHeight="1">
      <c r="A9" s="282" t="s">
        <v>616</v>
      </c>
      <c r="B9" s="282"/>
      <c r="C9" s="282"/>
      <c r="D9" s="282"/>
      <c r="E9" s="282"/>
      <c r="F9" s="282"/>
    </row>
    <row r="10" spans="1:6" ht="16.5" customHeight="1">
      <c r="A10" s="283" t="s">
        <v>0</v>
      </c>
      <c r="B10" s="284" t="s">
        <v>2</v>
      </c>
      <c r="C10" s="284" t="s">
        <v>124</v>
      </c>
      <c r="D10" s="276" t="s">
        <v>227</v>
      </c>
      <c r="E10" s="278" t="s">
        <v>610</v>
      </c>
      <c r="F10" s="278" t="s">
        <v>611</v>
      </c>
    </row>
    <row r="11" spans="1:6" s="28" customFormat="1" ht="15">
      <c r="A11" s="283"/>
      <c r="B11" s="284"/>
      <c r="C11" s="284"/>
      <c r="D11" s="277"/>
      <c r="E11" s="278"/>
      <c r="F11" s="278"/>
    </row>
    <row r="12" spans="1:6" ht="14.25" customHeight="1">
      <c r="A12" s="9" t="s">
        <v>7</v>
      </c>
      <c r="B12" s="19"/>
      <c r="C12" s="19"/>
      <c r="D12" s="221">
        <f>D13+D22+D28+D33+D37+D43+D46+D54+D24+D52</f>
        <v>296467.96564000007</v>
      </c>
      <c r="E12" s="221">
        <f>E13+E22+E28+E33+E37+E43+E46+E54+E24+E52+E58</f>
        <v>72827.88545</v>
      </c>
      <c r="F12" s="255">
        <f>E12/D12*100</f>
        <v>24.56517866703839</v>
      </c>
    </row>
    <row r="13" spans="1:6" ht="15">
      <c r="A13" s="9" t="s">
        <v>12</v>
      </c>
      <c r="B13" s="239" t="s">
        <v>13</v>
      </c>
      <c r="C13" s="239"/>
      <c r="D13" s="221">
        <f>D15+D16+D18+D20+D21+D14+D17</f>
        <v>24109.199999999997</v>
      </c>
      <c r="E13" s="221">
        <f>E15+E16+E18+E20+E21+E14+E17</f>
        <v>7710.429460000001</v>
      </c>
      <c r="F13" s="255">
        <f aca="true" t="shared" si="0" ref="F13:F57">E13/D13*100</f>
        <v>31.981274617158604</v>
      </c>
    </row>
    <row r="14" spans="1:7" ht="30">
      <c r="A14" s="78" t="s">
        <v>249</v>
      </c>
      <c r="B14" s="19" t="s">
        <v>13</v>
      </c>
      <c r="C14" s="19" t="s">
        <v>251</v>
      </c>
      <c r="D14" s="222">
        <v>1300</v>
      </c>
      <c r="E14" s="222">
        <v>290.78548</v>
      </c>
      <c r="F14" s="255">
        <f t="shared" si="0"/>
        <v>22.368113846153847</v>
      </c>
      <c r="G14" s="1"/>
    </row>
    <row r="15" spans="1:6" ht="27.75" customHeight="1">
      <c r="A15" s="7" t="s">
        <v>113</v>
      </c>
      <c r="B15" s="19" t="s">
        <v>13</v>
      </c>
      <c r="C15" s="19" t="s">
        <v>114</v>
      </c>
      <c r="D15" s="222">
        <v>600</v>
      </c>
      <c r="E15" s="222">
        <v>48.928</v>
      </c>
      <c r="F15" s="255">
        <f t="shared" si="0"/>
        <v>8.154666666666666</v>
      </c>
    </row>
    <row r="16" spans="1:6" ht="45">
      <c r="A16" s="7" t="s">
        <v>70</v>
      </c>
      <c r="B16" s="19" t="s">
        <v>13</v>
      </c>
      <c r="C16" s="19" t="s">
        <v>71</v>
      </c>
      <c r="D16" s="222">
        <v>10170</v>
      </c>
      <c r="E16" s="222">
        <v>4120.34835</v>
      </c>
      <c r="F16" s="255">
        <f t="shared" si="0"/>
        <v>40.51473303834808</v>
      </c>
    </row>
    <row r="17" spans="1:6" ht="15">
      <c r="A17" s="7" t="s">
        <v>125</v>
      </c>
      <c r="B17" s="19" t="s">
        <v>13</v>
      </c>
      <c r="C17" s="19" t="s">
        <v>126</v>
      </c>
      <c r="D17" s="222">
        <v>3</v>
      </c>
      <c r="E17" s="222">
        <v>3</v>
      </c>
      <c r="F17" s="255">
        <f t="shared" si="0"/>
        <v>100</v>
      </c>
    </row>
    <row r="18" spans="1:6" ht="30">
      <c r="A18" s="7" t="s">
        <v>14</v>
      </c>
      <c r="B18" s="19" t="s">
        <v>13</v>
      </c>
      <c r="C18" s="19" t="s">
        <v>15</v>
      </c>
      <c r="D18" s="222">
        <v>4265.3</v>
      </c>
      <c r="E18" s="222">
        <v>1051.98767</v>
      </c>
      <c r="F18" s="255">
        <f t="shared" si="0"/>
        <v>24.663861158652377</v>
      </c>
    </row>
    <row r="19" spans="1:6" ht="15" hidden="1">
      <c r="A19" s="7" t="s">
        <v>127</v>
      </c>
      <c r="B19" s="19" t="s">
        <v>13</v>
      </c>
      <c r="C19" s="19" t="s">
        <v>128</v>
      </c>
      <c r="D19" s="222"/>
      <c r="E19" s="222"/>
      <c r="F19" s="255" t="e">
        <f t="shared" si="0"/>
        <v>#DIV/0!</v>
      </c>
    </row>
    <row r="20" spans="1:6" ht="15">
      <c r="A20" s="7" t="s">
        <v>72</v>
      </c>
      <c r="B20" s="19" t="s">
        <v>13</v>
      </c>
      <c r="C20" s="19" t="s">
        <v>73</v>
      </c>
      <c r="D20" s="222">
        <v>50</v>
      </c>
      <c r="E20" s="222"/>
      <c r="F20" s="255">
        <f t="shared" si="0"/>
        <v>0</v>
      </c>
    </row>
    <row r="21" spans="1:6" ht="15">
      <c r="A21" s="7" t="s">
        <v>40</v>
      </c>
      <c r="B21" s="19" t="s">
        <v>13</v>
      </c>
      <c r="C21" s="19" t="s">
        <v>41</v>
      </c>
      <c r="D21" s="222">
        <v>7720.9</v>
      </c>
      <c r="E21" s="222">
        <v>2195.37996</v>
      </c>
      <c r="F21" s="255">
        <f t="shared" si="0"/>
        <v>28.434249375072856</v>
      </c>
    </row>
    <row r="22" spans="1:6" ht="15">
      <c r="A22" s="9" t="s">
        <v>23</v>
      </c>
      <c r="B22" s="239" t="s">
        <v>24</v>
      </c>
      <c r="C22" s="239"/>
      <c r="D22" s="221">
        <f>D23</f>
        <v>1011.8</v>
      </c>
      <c r="E22" s="221">
        <f>E23</f>
        <v>252.95</v>
      </c>
      <c r="F22" s="255">
        <f t="shared" si="0"/>
        <v>25</v>
      </c>
    </row>
    <row r="23" spans="1:6" ht="15">
      <c r="A23" s="7" t="s">
        <v>25</v>
      </c>
      <c r="B23" s="19" t="s">
        <v>24</v>
      </c>
      <c r="C23" s="19" t="s">
        <v>26</v>
      </c>
      <c r="D23" s="222">
        <v>1011.8</v>
      </c>
      <c r="E23" s="222">
        <v>252.95</v>
      </c>
      <c r="F23" s="255">
        <f t="shared" si="0"/>
        <v>25</v>
      </c>
    </row>
    <row r="24" spans="1:6" ht="28.5">
      <c r="A24" s="9" t="s">
        <v>129</v>
      </c>
      <c r="B24" s="239" t="s">
        <v>130</v>
      </c>
      <c r="C24" s="239"/>
      <c r="D24" s="221">
        <f>D26</f>
        <v>50</v>
      </c>
      <c r="E24" s="221">
        <f>E26</f>
        <v>0</v>
      </c>
      <c r="F24" s="255">
        <f t="shared" si="0"/>
        <v>0</v>
      </c>
    </row>
    <row r="25" spans="1:6" ht="15" hidden="1">
      <c r="A25" s="7" t="s">
        <v>131</v>
      </c>
      <c r="B25" s="19" t="s">
        <v>130</v>
      </c>
      <c r="C25" s="19" t="s">
        <v>132</v>
      </c>
      <c r="D25" s="222"/>
      <c r="E25" s="222"/>
      <c r="F25" s="255" t="e">
        <f t="shared" si="0"/>
        <v>#DIV/0!</v>
      </c>
    </row>
    <row r="26" spans="1:6" ht="30">
      <c r="A26" s="7" t="s">
        <v>133</v>
      </c>
      <c r="B26" s="19" t="s">
        <v>130</v>
      </c>
      <c r="C26" s="19" t="s">
        <v>134</v>
      </c>
      <c r="D26" s="222">
        <v>50</v>
      </c>
      <c r="E26" s="222"/>
      <c r="F26" s="255">
        <f t="shared" si="0"/>
        <v>0</v>
      </c>
    </row>
    <row r="27" spans="1:6" ht="15" hidden="1">
      <c r="A27" s="7" t="s">
        <v>135</v>
      </c>
      <c r="B27" s="19" t="s">
        <v>130</v>
      </c>
      <c r="C27" s="19" t="s">
        <v>136</v>
      </c>
      <c r="D27" s="222"/>
      <c r="E27" s="222"/>
      <c r="F27" s="255" t="e">
        <f t="shared" si="0"/>
        <v>#DIV/0!</v>
      </c>
    </row>
    <row r="28" spans="1:6" ht="15">
      <c r="A28" s="9" t="s">
        <v>77</v>
      </c>
      <c r="B28" s="239" t="s">
        <v>78</v>
      </c>
      <c r="C28" s="239"/>
      <c r="D28" s="221">
        <f>D29+D30+D31+D32</f>
        <v>15430.7</v>
      </c>
      <c r="E28" s="221">
        <f>E29+E30+E31+E32</f>
        <v>1040.051</v>
      </c>
      <c r="F28" s="255">
        <f t="shared" si="0"/>
        <v>6.740141406417077</v>
      </c>
    </row>
    <row r="29" spans="1:6" ht="15" hidden="1">
      <c r="A29" s="7" t="s">
        <v>79</v>
      </c>
      <c r="B29" s="19" t="s">
        <v>78</v>
      </c>
      <c r="C29" s="19" t="s">
        <v>80</v>
      </c>
      <c r="D29" s="222"/>
      <c r="E29" s="222"/>
      <c r="F29" s="255" t="e">
        <f t="shared" si="0"/>
        <v>#DIV/0!</v>
      </c>
    </row>
    <row r="30" spans="1:6" ht="15">
      <c r="A30" s="7" t="s">
        <v>88</v>
      </c>
      <c r="B30" s="19" t="s">
        <v>78</v>
      </c>
      <c r="C30" s="19" t="s">
        <v>89</v>
      </c>
      <c r="D30" s="222">
        <v>3000</v>
      </c>
      <c r="E30" s="222">
        <v>774.8</v>
      </c>
      <c r="F30" s="255">
        <f t="shared" si="0"/>
        <v>25.826666666666664</v>
      </c>
    </row>
    <row r="31" spans="1:6" ht="15">
      <c r="A31" s="7" t="s">
        <v>90</v>
      </c>
      <c r="B31" s="19" t="s">
        <v>78</v>
      </c>
      <c r="C31" s="19" t="s">
        <v>91</v>
      </c>
      <c r="D31" s="222">
        <v>12330.7</v>
      </c>
      <c r="E31" s="222">
        <v>265.251</v>
      </c>
      <c r="F31" s="255">
        <f t="shared" si="0"/>
        <v>2.1511430819012705</v>
      </c>
    </row>
    <row r="32" spans="1:6" ht="15">
      <c r="A32" s="7" t="s">
        <v>96</v>
      </c>
      <c r="B32" s="19" t="s">
        <v>78</v>
      </c>
      <c r="C32" s="19" t="s">
        <v>97</v>
      </c>
      <c r="D32" s="222">
        <v>100</v>
      </c>
      <c r="E32" s="222"/>
      <c r="F32" s="255">
        <f t="shared" si="0"/>
        <v>0</v>
      </c>
    </row>
    <row r="33" spans="1:6" ht="15">
      <c r="A33" s="9" t="s">
        <v>98</v>
      </c>
      <c r="B33" s="239" t="s">
        <v>99</v>
      </c>
      <c r="C33" s="239"/>
      <c r="D33" s="221">
        <f>D34+D35+D36</f>
        <v>6331.4</v>
      </c>
      <c r="E33" s="221">
        <f>E34+E35+E36</f>
        <v>149.734</v>
      </c>
      <c r="F33" s="255">
        <f t="shared" si="0"/>
        <v>2.364942982594687</v>
      </c>
    </row>
    <row r="34" spans="1:6" ht="15">
      <c r="A34" s="7" t="s">
        <v>100</v>
      </c>
      <c r="B34" s="19" t="s">
        <v>99</v>
      </c>
      <c r="C34" s="19" t="s">
        <v>101</v>
      </c>
      <c r="D34" s="222">
        <v>250</v>
      </c>
      <c r="E34" s="222"/>
      <c r="F34" s="255">
        <f t="shared" si="0"/>
        <v>0</v>
      </c>
    </row>
    <row r="35" spans="1:6" ht="15">
      <c r="A35" s="7" t="s">
        <v>104</v>
      </c>
      <c r="B35" s="19" t="s">
        <v>99</v>
      </c>
      <c r="C35" s="19" t="s">
        <v>105</v>
      </c>
      <c r="D35" s="222">
        <v>2650</v>
      </c>
      <c r="E35" s="222">
        <v>144.734</v>
      </c>
      <c r="F35" s="255">
        <f t="shared" si="0"/>
        <v>5.461660377358491</v>
      </c>
    </row>
    <row r="36" spans="1:6" ht="15">
      <c r="A36" s="7" t="s">
        <v>106</v>
      </c>
      <c r="B36" s="19" t="s">
        <v>99</v>
      </c>
      <c r="C36" s="19" t="s">
        <v>137</v>
      </c>
      <c r="D36" s="222">
        <v>3431.4</v>
      </c>
      <c r="E36" s="222">
        <v>5</v>
      </c>
      <c r="F36" s="255">
        <f t="shared" si="0"/>
        <v>0.14571312000932563</v>
      </c>
    </row>
    <row r="37" spans="1:6" ht="15">
      <c r="A37" s="9" t="s">
        <v>42</v>
      </c>
      <c r="B37" s="239" t="s">
        <v>43</v>
      </c>
      <c r="C37" s="239"/>
      <c r="D37" s="221">
        <f>D38+D39+D41+D42+D40</f>
        <v>197557.41187</v>
      </c>
      <c r="E37" s="221">
        <f>E38+E39+E41+E42+E40</f>
        <v>56642.74832</v>
      </c>
      <c r="F37" s="255">
        <f t="shared" si="0"/>
        <v>28.671537951343986</v>
      </c>
    </row>
    <row r="38" spans="1:6" ht="15">
      <c r="A38" s="7" t="s">
        <v>44</v>
      </c>
      <c r="B38" s="19" t="s">
        <v>43</v>
      </c>
      <c r="C38" s="19" t="s">
        <v>45</v>
      </c>
      <c r="D38" s="222">
        <v>43525.51</v>
      </c>
      <c r="E38" s="222">
        <v>15298.30579</v>
      </c>
      <c r="F38" s="255">
        <f t="shared" si="0"/>
        <v>35.147907031991124</v>
      </c>
    </row>
    <row r="39" spans="1:6" ht="15">
      <c r="A39" s="7" t="s">
        <v>57</v>
      </c>
      <c r="B39" s="19" t="s">
        <v>43</v>
      </c>
      <c r="C39" s="19" t="s">
        <v>48</v>
      </c>
      <c r="D39" s="222">
        <v>138351.90187</v>
      </c>
      <c r="E39" s="222">
        <v>36560.09671</v>
      </c>
      <c r="F39" s="255">
        <f t="shared" si="0"/>
        <v>26.425438476699124</v>
      </c>
    </row>
    <row r="40" spans="1:6" ht="15">
      <c r="A40" s="7" t="s">
        <v>294</v>
      </c>
      <c r="B40" s="19" t="s">
        <v>43</v>
      </c>
      <c r="C40" s="19" t="s">
        <v>295</v>
      </c>
      <c r="D40" s="222">
        <v>8000</v>
      </c>
      <c r="E40" s="222">
        <v>2193.61378</v>
      </c>
      <c r="F40" s="255">
        <f t="shared" si="0"/>
        <v>27.420172250000004</v>
      </c>
    </row>
    <row r="41" spans="1:6" ht="15">
      <c r="A41" s="7" t="s">
        <v>58</v>
      </c>
      <c r="B41" s="19" t="s">
        <v>43</v>
      </c>
      <c r="C41" s="19" t="s">
        <v>59</v>
      </c>
      <c r="D41" s="222">
        <v>30</v>
      </c>
      <c r="E41" s="222"/>
      <c r="F41" s="255">
        <f t="shared" si="0"/>
        <v>0</v>
      </c>
    </row>
    <row r="42" spans="1:6" ht="15">
      <c r="A42" s="7" t="s">
        <v>60</v>
      </c>
      <c r="B42" s="19" t="s">
        <v>43</v>
      </c>
      <c r="C42" s="19" t="s">
        <v>61</v>
      </c>
      <c r="D42" s="222">
        <v>7650</v>
      </c>
      <c r="E42" s="222">
        <v>2590.73204</v>
      </c>
      <c r="F42" s="255">
        <f t="shared" si="0"/>
        <v>33.865778300653595</v>
      </c>
    </row>
    <row r="43" spans="1:6" ht="15">
      <c r="A43" s="9" t="s">
        <v>115</v>
      </c>
      <c r="B43" s="239" t="s">
        <v>116</v>
      </c>
      <c r="C43" s="239"/>
      <c r="D43" s="221">
        <f>D44+D45</f>
        <v>20821.26316</v>
      </c>
      <c r="E43" s="221">
        <f>E44+E45</f>
        <v>2139.434</v>
      </c>
      <c r="F43" s="255">
        <f t="shared" si="0"/>
        <v>10.275236346419629</v>
      </c>
    </row>
    <row r="44" spans="1:6" ht="15">
      <c r="A44" s="7" t="s">
        <v>117</v>
      </c>
      <c r="B44" s="19" t="s">
        <v>116</v>
      </c>
      <c r="C44" s="19" t="s">
        <v>118</v>
      </c>
      <c r="D44" s="222">
        <v>20821.26316</v>
      </c>
      <c r="E44" s="222">
        <v>2139.434</v>
      </c>
      <c r="F44" s="255">
        <f t="shared" si="0"/>
        <v>10.275236346419629</v>
      </c>
    </row>
    <row r="45" spans="1:6" ht="15" hidden="1">
      <c r="A45" s="7" t="s">
        <v>119</v>
      </c>
      <c r="B45" s="19" t="s">
        <v>116</v>
      </c>
      <c r="C45" s="19" t="s">
        <v>120</v>
      </c>
      <c r="D45" s="222"/>
      <c r="E45" s="222"/>
      <c r="F45" s="255" t="e">
        <f t="shared" si="0"/>
        <v>#DIV/0!</v>
      </c>
    </row>
    <row r="46" spans="1:6" ht="15">
      <c r="A46" s="9" t="s">
        <v>62</v>
      </c>
      <c r="B46" s="239">
        <v>1000</v>
      </c>
      <c r="C46" s="239"/>
      <c r="D46" s="221">
        <f>D47+D49+D50+D51</f>
        <v>17564.29061</v>
      </c>
      <c r="E46" s="221">
        <f>E47+E49+E50+E51</f>
        <v>2237.59119</v>
      </c>
      <c r="F46" s="255">
        <f t="shared" si="0"/>
        <v>12.739433887105333</v>
      </c>
    </row>
    <row r="47" spans="1:6" ht="15">
      <c r="A47" s="7" t="s">
        <v>109</v>
      </c>
      <c r="B47" s="19">
        <v>1000</v>
      </c>
      <c r="C47" s="19">
        <v>1001</v>
      </c>
      <c r="D47" s="222">
        <v>1200</v>
      </c>
      <c r="E47" s="222">
        <v>489.63268</v>
      </c>
      <c r="F47" s="255">
        <f t="shared" si="0"/>
        <v>40.80272333333333</v>
      </c>
    </row>
    <row r="48" spans="1:6" ht="15" hidden="1">
      <c r="A48" s="7" t="s">
        <v>138</v>
      </c>
      <c r="B48" s="19">
        <v>1000</v>
      </c>
      <c r="C48" s="19">
        <v>1002</v>
      </c>
      <c r="D48" s="222"/>
      <c r="E48" s="222"/>
      <c r="F48" s="255" t="e">
        <f t="shared" si="0"/>
        <v>#DIV/0!</v>
      </c>
    </row>
    <row r="49" spans="1:6" ht="15" hidden="1">
      <c r="A49" s="7" t="s">
        <v>108</v>
      </c>
      <c r="B49" s="19">
        <v>1000</v>
      </c>
      <c r="C49" s="19">
        <v>1003</v>
      </c>
      <c r="D49" s="222"/>
      <c r="E49" s="222"/>
      <c r="F49" s="255" t="e">
        <f t="shared" si="0"/>
        <v>#DIV/0!</v>
      </c>
    </row>
    <row r="50" spans="1:6" ht="15">
      <c r="A50" s="7" t="s">
        <v>63</v>
      </c>
      <c r="B50" s="19">
        <v>1000</v>
      </c>
      <c r="C50" s="19">
        <v>1004</v>
      </c>
      <c r="D50" s="222">
        <v>15162.19061</v>
      </c>
      <c r="E50" s="222">
        <v>1506.53667</v>
      </c>
      <c r="F50" s="255">
        <f t="shared" si="0"/>
        <v>9.93614121304072</v>
      </c>
    </row>
    <row r="51" spans="1:6" ht="15">
      <c r="A51" s="7" t="s">
        <v>67</v>
      </c>
      <c r="B51" s="19">
        <v>1000</v>
      </c>
      <c r="C51" s="19">
        <v>1006</v>
      </c>
      <c r="D51" s="222">
        <v>1202.1</v>
      </c>
      <c r="E51" s="222">
        <v>241.42184</v>
      </c>
      <c r="F51" s="255">
        <f t="shared" si="0"/>
        <v>20.083340820231264</v>
      </c>
    </row>
    <row r="52" spans="1:6" ht="28.5">
      <c r="A52" s="9" t="s">
        <v>29</v>
      </c>
      <c r="B52" s="239">
        <v>1300</v>
      </c>
      <c r="C52" s="239"/>
      <c r="D52" s="221">
        <f>D53</f>
        <v>700</v>
      </c>
      <c r="E52" s="221">
        <f>E53</f>
        <v>97.24748</v>
      </c>
      <c r="F52" s="255">
        <f t="shared" si="0"/>
        <v>13.892497142857144</v>
      </c>
    </row>
    <row r="53" spans="1:6" ht="15">
      <c r="A53" s="7" t="s">
        <v>300</v>
      </c>
      <c r="B53" s="19">
        <v>1300</v>
      </c>
      <c r="C53" s="19">
        <v>1301</v>
      </c>
      <c r="D53" s="222">
        <v>700</v>
      </c>
      <c r="E53" s="222">
        <v>97.24748</v>
      </c>
      <c r="F53" s="255">
        <f t="shared" si="0"/>
        <v>13.892497142857144</v>
      </c>
    </row>
    <row r="54" spans="1:6" ht="42.75">
      <c r="A54" s="10" t="s">
        <v>30</v>
      </c>
      <c r="B54" s="239">
        <v>1400</v>
      </c>
      <c r="C54" s="239"/>
      <c r="D54" s="221">
        <f>D56+D55+D57</f>
        <v>12891.900000000001</v>
      </c>
      <c r="E54" s="221">
        <f>E56+E55+E57</f>
        <v>2557.7</v>
      </c>
      <c r="F54" s="255">
        <f t="shared" si="0"/>
        <v>19.839589199419787</v>
      </c>
    </row>
    <row r="55" spans="1:6" ht="30">
      <c r="A55" s="7" t="s">
        <v>31</v>
      </c>
      <c r="B55" s="19">
        <v>1400</v>
      </c>
      <c r="C55" s="19" t="s">
        <v>164</v>
      </c>
      <c r="D55" s="222">
        <v>4572.6</v>
      </c>
      <c r="E55" s="222">
        <v>1143.3</v>
      </c>
      <c r="F55" s="255">
        <f t="shared" si="0"/>
        <v>25.00328040939509</v>
      </c>
    </row>
    <row r="56" spans="1:6" ht="15">
      <c r="A56" s="7" t="s">
        <v>33</v>
      </c>
      <c r="B56" s="19">
        <v>1400</v>
      </c>
      <c r="C56" s="19">
        <v>1402</v>
      </c>
      <c r="D56" s="222">
        <v>700</v>
      </c>
      <c r="E56" s="222">
        <v>177</v>
      </c>
      <c r="F56" s="255">
        <f t="shared" si="0"/>
        <v>25.285714285714285</v>
      </c>
    </row>
    <row r="57" spans="1:6" ht="15">
      <c r="A57" s="7" t="s">
        <v>34</v>
      </c>
      <c r="B57" s="19" t="s">
        <v>36</v>
      </c>
      <c r="C57" s="19" t="s">
        <v>37</v>
      </c>
      <c r="D57" s="222">
        <v>7619.3</v>
      </c>
      <c r="E57" s="222">
        <v>1237.4</v>
      </c>
      <c r="F57" s="255">
        <f t="shared" si="0"/>
        <v>16.24033703883559</v>
      </c>
    </row>
    <row r="58" spans="1:6" ht="15" hidden="1">
      <c r="A58" s="79" t="s">
        <v>283</v>
      </c>
      <c r="B58" s="238">
        <v>9900</v>
      </c>
      <c r="C58" s="238"/>
      <c r="D58" s="221"/>
      <c r="E58" s="221">
        <f>E59</f>
        <v>0</v>
      </c>
      <c r="F58" s="221">
        <f>F59</f>
        <v>0</v>
      </c>
    </row>
    <row r="59" spans="1:6" ht="15" hidden="1">
      <c r="A59" s="2" t="s">
        <v>283</v>
      </c>
      <c r="B59" s="80">
        <v>9900</v>
      </c>
      <c r="C59" s="80">
        <v>9999</v>
      </c>
      <c r="D59" s="222"/>
      <c r="E59" s="222"/>
      <c r="F59" s="222"/>
    </row>
  </sheetData>
  <sheetProtection/>
  <mergeCells count="15">
    <mergeCell ref="A10:A11"/>
    <mergeCell ref="B10:B11"/>
    <mergeCell ref="C10:C11"/>
    <mergeCell ref="D10:D11"/>
    <mergeCell ref="E10:E11"/>
    <mergeCell ref="F10:F11"/>
    <mergeCell ref="A5:F5"/>
    <mergeCell ref="A6:F6"/>
    <mergeCell ref="A8:D8"/>
    <mergeCell ref="A9:F9"/>
    <mergeCell ref="A1:F1"/>
    <mergeCell ref="A2:F2"/>
    <mergeCell ref="A3:F3"/>
    <mergeCell ref="A4:F4"/>
    <mergeCell ref="A7:F7"/>
  </mergeCells>
  <printOptions/>
  <pageMargins left="0.5905511811023623" right="0.1968503937007874" top="0.1968503937007874" bottom="0.1968503937007874" header="0" footer="0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1579"/>
  <sheetViews>
    <sheetView view="pageBreakPreview" zoomScaleSheetLayoutView="100" zoomScalePageLayoutView="0" workbookViewId="0" topLeftCell="A4">
      <selection activeCell="A5" sqref="A5:K5"/>
    </sheetView>
  </sheetViews>
  <sheetFormatPr defaultColWidth="16.140625" defaultRowHeight="15"/>
  <cols>
    <col min="1" max="1" width="61.8515625" style="49" customWidth="1"/>
    <col min="2" max="2" width="7.57421875" style="66" bestFit="1" customWidth="1"/>
    <col min="3" max="3" width="8.7109375" style="66" customWidth="1"/>
    <col min="4" max="4" width="13.28125" style="65" customWidth="1"/>
    <col min="5" max="5" width="6.28125" style="65" customWidth="1"/>
    <col min="6" max="6" width="5.421875" style="65" customWidth="1"/>
    <col min="7" max="7" width="17.28125" style="68" hidden="1" customWidth="1"/>
    <col min="8" max="8" width="14.7109375" style="68" hidden="1" customWidth="1"/>
    <col min="9" max="11" width="17.28125" style="68" customWidth="1"/>
    <col min="12" max="14" width="17.00390625" style="49" customWidth="1"/>
    <col min="15" max="15" width="9.140625" style="49" customWidth="1"/>
    <col min="16" max="16" width="12.57421875" style="49" customWidth="1"/>
    <col min="17" max="238" width="9.140625" style="49" customWidth="1"/>
    <col min="239" max="239" width="61.8515625" style="49" customWidth="1"/>
    <col min="240" max="241" width="7.00390625" style="49" customWidth="1"/>
    <col min="242" max="242" width="8.7109375" style="49" customWidth="1"/>
    <col min="243" max="243" width="10.28125" style="49" customWidth="1"/>
    <col min="244" max="244" width="6.28125" style="49" customWidth="1"/>
    <col min="245" max="245" width="5.421875" style="49" customWidth="1"/>
    <col min="246" max="246" width="15.421875" style="49" customWidth="1"/>
    <col min="247" max="247" width="14.7109375" style="49" customWidth="1"/>
    <col min="248" max="248" width="10.8515625" style="49" customWidth="1"/>
    <col min="249" max="249" width="13.28125" style="49" customWidth="1"/>
    <col min="250" max="250" width="13.7109375" style="49" customWidth="1"/>
    <col min="251" max="16384" width="16.140625" style="49" customWidth="1"/>
  </cols>
  <sheetData>
    <row r="1" spans="1:11" s="124" customFormat="1" ht="15.75" customHeight="1" hidden="1">
      <c r="A1" s="269" t="s">
        <v>351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s="124" customFormat="1" ht="24.75" customHeight="1" hidden="1">
      <c r="A2" s="270" t="s">
        <v>412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s="124" customFormat="1" ht="39.75" customHeight="1" hidden="1">
      <c r="A3" s="270" t="s">
        <v>348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2" s="124" customFormat="1" ht="15.75" customHeight="1">
      <c r="A4" s="269" t="s">
        <v>605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25"/>
    </row>
    <row r="5" spans="1:12" s="124" customFormat="1" ht="23.25" customHeight="1">
      <c r="A5" s="270" t="s">
        <v>612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113"/>
    </row>
    <row r="6" spans="1:12" s="124" customFormat="1" ht="15.75" customHeight="1" hidden="1">
      <c r="A6" s="269" t="s">
        <v>286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125"/>
    </row>
    <row r="7" spans="1:12" s="124" customFormat="1" ht="48.75" customHeight="1" hidden="1">
      <c r="A7" s="270" t="s">
        <v>588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113"/>
    </row>
    <row r="8" spans="1:11" ht="14.25" customHeight="1">
      <c r="A8" s="287"/>
      <c r="B8" s="287"/>
      <c r="C8" s="287"/>
      <c r="D8" s="287"/>
      <c r="E8" s="287"/>
      <c r="F8" s="287"/>
      <c r="G8" s="287"/>
      <c r="H8" s="287"/>
      <c r="I8" s="287"/>
      <c r="J8" s="220"/>
      <c r="K8" s="220"/>
    </row>
    <row r="9" spans="1:11" ht="48" customHeight="1">
      <c r="A9" s="288" t="s">
        <v>617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</row>
    <row r="10" spans="1:11" s="51" customFormat="1" ht="14.25" customHeight="1">
      <c r="A10" s="296" t="s">
        <v>0</v>
      </c>
      <c r="B10" s="298" t="s">
        <v>2</v>
      </c>
      <c r="C10" s="298" t="s">
        <v>3</v>
      </c>
      <c r="D10" s="285" t="s">
        <v>4</v>
      </c>
      <c r="E10" s="285" t="s">
        <v>5</v>
      </c>
      <c r="F10" s="285" t="s">
        <v>6</v>
      </c>
      <c r="G10" s="289" t="s">
        <v>179</v>
      </c>
      <c r="H10" s="291" t="s">
        <v>181</v>
      </c>
      <c r="I10" s="293" t="s">
        <v>227</v>
      </c>
      <c r="J10" s="295" t="s">
        <v>610</v>
      </c>
      <c r="K10" s="295" t="s">
        <v>611</v>
      </c>
    </row>
    <row r="11" spans="1:11" s="51" customFormat="1" ht="14.25">
      <c r="A11" s="297"/>
      <c r="B11" s="299"/>
      <c r="C11" s="299"/>
      <c r="D11" s="286"/>
      <c r="E11" s="286"/>
      <c r="F11" s="286"/>
      <c r="G11" s="290"/>
      <c r="H11" s="292"/>
      <c r="I11" s="294"/>
      <c r="J11" s="295"/>
      <c r="K11" s="295"/>
    </row>
    <row r="12" spans="1:11" ht="15">
      <c r="A12" s="3" t="s">
        <v>7</v>
      </c>
      <c r="B12" s="40"/>
      <c r="C12" s="40"/>
      <c r="D12" s="35"/>
      <c r="E12" s="35"/>
      <c r="F12" s="35"/>
      <c r="G12" s="242" t="e">
        <f>G15+G230+G239+G270+G353+G480+G618+G692+G814</f>
        <v>#REF!</v>
      </c>
      <c r="H12" s="242" t="e">
        <f>#REF!+#REF!+#REF!+#REF!+#REF!</f>
        <v>#REF!</v>
      </c>
      <c r="I12" s="242">
        <f>I15+I230+I239+I270+I353+I480+I618+I692+I814+I806</f>
        <v>296467.96564000007</v>
      </c>
      <c r="J12" s="252">
        <f>J15+J230+J239+J270+J353+J480+J618+J692+J814+J806</f>
        <v>72827.88545</v>
      </c>
      <c r="K12" s="251">
        <f>J12/I12*100</f>
        <v>24.56517866703839</v>
      </c>
    </row>
    <row r="13" spans="1:14" ht="15">
      <c r="A13" s="3" t="s">
        <v>8</v>
      </c>
      <c r="B13" s="42" t="s">
        <v>121</v>
      </c>
      <c r="C13" s="40"/>
      <c r="D13" s="35"/>
      <c r="E13" s="35"/>
      <c r="F13" s="35"/>
      <c r="G13" s="242" t="e">
        <f>G16+G278+G231+G240+G354+G481+G619+G693+G815</f>
        <v>#REF!</v>
      </c>
      <c r="H13" s="242" t="e">
        <f>H16+H481+H693+#REF!+#REF!</f>
        <v>#REF!</v>
      </c>
      <c r="I13" s="242">
        <f>I16+I278+I240+I354+I481+I619+I693+I815+I807</f>
        <v>135782.49999999997</v>
      </c>
      <c r="J13" s="252">
        <f>J16+J278+J240+J354+J481+J619+J693+J815+J807</f>
        <v>40611.52717</v>
      </c>
      <c r="K13" s="251">
        <f aca="true" t="shared" si="0" ref="K13:K76">J13/I13*100</f>
        <v>29.90924984442031</v>
      </c>
      <c r="L13" s="48"/>
      <c r="M13" s="48"/>
      <c r="N13" s="48"/>
    </row>
    <row r="14" spans="1:11" ht="15">
      <c r="A14" s="3" t="s">
        <v>9</v>
      </c>
      <c r="B14" s="42" t="s">
        <v>122</v>
      </c>
      <c r="C14" s="40"/>
      <c r="D14" s="35"/>
      <c r="E14" s="35"/>
      <c r="F14" s="35"/>
      <c r="G14" s="242" t="e">
        <f>G17+G241+G232+G279+G355+G482+G620+G694+G816</f>
        <v>#REF!</v>
      </c>
      <c r="H14" s="242" t="e">
        <f>H17+H482+H694+#REF!+#REF!</f>
        <v>#REF!</v>
      </c>
      <c r="I14" s="242">
        <f>I17+I241+I232+I279+I355+I482+I620+I694+I816</f>
        <v>160685.46564</v>
      </c>
      <c r="J14" s="252">
        <f>J17+J241+J232+J279+J355+J482+J620+J694+J816</f>
        <v>32216.358279999997</v>
      </c>
      <c r="K14" s="251">
        <f t="shared" si="0"/>
        <v>20.04932938500958</v>
      </c>
    </row>
    <row r="15" spans="1:11" ht="15">
      <c r="A15" s="3" t="s">
        <v>12</v>
      </c>
      <c r="B15" s="111" t="s">
        <v>13</v>
      </c>
      <c r="C15" s="40"/>
      <c r="D15" s="35"/>
      <c r="E15" s="35"/>
      <c r="F15" s="35"/>
      <c r="G15" s="242">
        <f>G27+G44+G72+G84+G90+G18</f>
        <v>26907.100000000002</v>
      </c>
      <c r="H15" s="242">
        <f>H72</f>
        <v>2364.1240799999996</v>
      </c>
      <c r="I15" s="242">
        <f>I18+I27+I44+I66+I72+I84+I90</f>
        <v>24109.199999999997</v>
      </c>
      <c r="J15" s="252">
        <f>J18+J27+J44+J66+J72+J84+J90</f>
        <v>7710.429460000001</v>
      </c>
      <c r="K15" s="251">
        <f t="shared" si="0"/>
        <v>31.981274617158604</v>
      </c>
    </row>
    <row r="16" spans="1:14" ht="15">
      <c r="A16" s="3" t="s">
        <v>8</v>
      </c>
      <c r="B16" s="111" t="s">
        <v>121</v>
      </c>
      <c r="C16" s="40"/>
      <c r="D16" s="35"/>
      <c r="E16" s="35"/>
      <c r="F16" s="35"/>
      <c r="G16" s="242">
        <f>G32+G38+G51+G54+G65+G77+G80+G83+G89+G150+G143+G170+G175+G179+G185+G189+G63+G60+G131+G137+G139+G195+G49+G154+G159+G164+G23</f>
        <v>26119</v>
      </c>
      <c r="H16" s="242" t="e">
        <f>H77+H80+H83+#REF!</f>
        <v>#REF!</v>
      </c>
      <c r="I16" s="242">
        <f>I32+I38+I51+I54+I65+I77+I80+I83+I89+I150+I143+I170+I175+I179+I185+I189+I63+I60+I131+I137+I139+I195+I49+I154+I159+I164+I23+I134+I26+I146+I200+I204+I209+I215+I220+I35+I225+I229+I162+I127</f>
        <v>23155.3</v>
      </c>
      <c r="J16" s="252">
        <f>J32+J38+J51+J54+J65+J77+J80+J83+J89+J150+J143+J170+J175+J179+J185+J189+J63+J60+J131+J137+J139+J195+J49+J154+J159+J164+J23+J134+J26+J146+J200+J204+J209+J215+J220+J35+J225+J229+J162+J127</f>
        <v>7586.826479999999</v>
      </c>
      <c r="K16" s="251">
        <f t="shared" si="0"/>
        <v>32.76496732929394</v>
      </c>
      <c r="N16" s="48"/>
    </row>
    <row r="17" spans="1:11" ht="15">
      <c r="A17" s="3" t="s">
        <v>9</v>
      </c>
      <c r="B17" s="111" t="s">
        <v>122</v>
      </c>
      <c r="C17" s="40"/>
      <c r="D17" s="35"/>
      <c r="E17" s="35"/>
      <c r="F17" s="35"/>
      <c r="G17" s="242">
        <f>G121+G124+G107+G110+G114+G117+G95+G99</f>
        <v>788.1</v>
      </c>
      <c r="H17" s="242" t="e">
        <f>H238+H822+#REF!+#REF!</f>
        <v>#REF!</v>
      </c>
      <c r="I17" s="242">
        <f>I121+I124+I107+I110+I114+I117+I95+I99+I71+I103</f>
        <v>953.9</v>
      </c>
      <c r="J17" s="252">
        <f>J121+J124+J107+J110+J114+J117+J95+J99+J71+J103</f>
        <v>123.60298</v>
      </c>
      <c r="K17" s="251">
        <f t="shared" si="0"/>
        <v>12.957645455498481</v>
      </c>
    </row>
    <row r="18" spans="1:12" ht="28.5">
      <c r="A18" s="107" t="s">
        <v>249</v>
      </c>
      <c r="B18" s="111" t="s">
        <v>13</v>
      </c>
      <c r="C18" s="111" t="s">
        <v>251</v>
      </c>
      <c r="D18" s="36"/>
      <c r="E18" s="36"/>
      <c r="F18" s="36"/>
      <c r="G18" s="242">
        <f aca="true" t="shared" si="1" ref="G18:J19">G19</f>
        <v>1300</v>
      </c>
      <c r="H18" s="242">
        <f t="shared" si="1"/>
        <v>18340.58448</v>
      </c>
      <c r="I18" s="242">
        <f t="shared" si="1"/>
        <v>1300</v>
      </c>
      <c r="J18" s="242">
        <f t="shared" si="1"/>
        <v>290.78548</v>
      </c>
      <c r="K18" s="251">
        <f t="shared" si="0"/>
        <v>22.368113846153847</v>
      </c>
      <c r="L18" s="48"/>
    </row>
    <row r="19" spans="1:12" ht="15">
      <c r="A19" s="108" t="s">
        <v>250</v>
      </c>
      <c r="B19" s="41" t="s">
        <v>13</v>
      </c>
      <c r="C19" s="41" t="s">
        <v>251</v>
      </c>
      <c r="D19" s="37">
        <v>9000000000</v>
      </c>
      <c r="E19" s="35"/>
      <c r="F19" s="35"/>
      <c r="G19" s="45">
        <f t="shared" si="1"/>
        <v>1300</v>
      </c>
      <c r="H19" s="45">
        <f t="shared" si="1"/>
        <v>18340.58448</v>
      </c>
      <c r="I19" s="45">
        <f t="shared" si="1"/>
        <v>1300</v>
      </c>
      <c r="J19" s="45">
        <f t="shared" si="1"/>
        <v>290.78548</v>
      </c>
      <c r="K19" s="251">
        <f t="shared" si="0"/>
        <v>22.368113846153847</v>
      </c>
      <c r="L19" s="48"/>
    </row>
    <row r="20" spans="1:12" ht="15">
      <c r="A20" s="108" t="s">
        <v>441</v>
      </c>
      <c r="B20" s="41" t="s">
        <v>13</v>
      </c>
      <c r="C20" s="41" t="s">
        <v>251</v>
      </c>
      <c r="D20" s="37">
        <v>9000090100</v>
      </c>
      <c r="E20" s="35"/>
      <c r="F20" s="35"/>
      <c r="G20" s="45">
        <f>G21</f>
        <v>1300</v>
      </c>
      <c r="H20" s="45">
        <f>H21+I46+I57+I49</f>
        <v>18340.58448</v>
      </c>
      <c r="I20" s="45">
        <f>I21+I24</f>
        <v>1300</v>
      </c>
      <c r="J20" s="45">
        <f>J21+J24</f>
        <v>290.78548</v>
      </c>
      <c r="K20" s="251">
        <f t="shared" si="0"/>
        <v>22.368113846153847</v>
      </c>
      <c r="L20" s="48"/>
    </row>
    <row r="21" spans="1:12" ht="60">
      <c r="A21" s="4" t="s">
        <v>17</v>
      </c>
      <c r="B21" s="41" t="s">
        <v>13</v>
      </c>
      <c r="C21" s="41" t="s">
        <v>251</v>
      </c>
      <c r="D21" s="37">
        <v>9000090100</v>
      </c>
      <c r="E21" s="37">
        <v>100</v>
      </c>
      <c r="F21" s="35"/>
      <c r="G21" s="45">
        <f>G22</f>
        <v>1300</v>
      </c>
      <c r="H21" s="45">
        <f>H22</f>
        <v>8170.58448</v>
      </c>
      <c r="I21" s="45">
        <f aca="true" t="shared" si="2" ref="I21:J25">I22</f>
        <v>1200</v>
      </c>
      <c r="J21" s="45">
        <f t="shared" si="2"/>
        <v>290.78548</v>
      </c>
      <c r="K21" s="251">
        <f t="shared" si="0"/>
        <v>24.232123333333334</v>
      </c>
      <c r="L21" s="48"/>
    </row>
    <row r="22" spans="1:12" ht="30">
      <c r="A22" s="4" t="s">
        <v>18</v>
      </c>
      <c r="B22" s="41" t="s">
        <v>13</v>
      </c>
      <c r="C22" s="41" t="s">
        <v>251</v>
      </c>
      <c r="D22" s="37">
        <v>9000090100</v>
      </c>
      <c r="E22" s="37">
        <v>120</v>
      </c>
      <c r="F22" s="35"/>
      <c r="G22" s="45">
        <f>G23</f>
        <v>1300</v>
      </c>
      <c r="H22" s="45">
        <f>H23</f>
        <v>8170.58448</v>
      </c>
      <c r="I22" s="45">
        <f t="shared" si="2"/>
        <v>1200</v>
      </c>
      <c r="J22" s="45">
        <f t="shared" si="2"/>
        <v>290.78548</v>
      </c>
      <c r="K22" s="251">
        <f t="shared" si="0"/>
        <v>24.232123333333334</v>
      </c>
      <c r="L22" s="48"/>
    </row>
    <row r="23" spans="1:12" ht="15">
      <c r="A23" s="5" t="s">
        <v>8</v>
      </c>
      <c r="B23" s="41" t="s">
        <v>13</v>
      </c>
      <c r="C23" s="41" t="s">
        <v>251</v>
      </c>
      <c r="D23" s="37">
        <v>9000090100</v>
      </c>
      <c r="E23" s="37">
        <v>120</v>
      </c>
      <c r="F23" s="37">
        <v>1</v>
      </c>
      <c r="G23" s="45">
        <v>1300</v>
      </c>
      <c r="H23" s="45">
        <v>8170.58448</v>
      </c>
      <c r="I23" s="45">
        <v>1200</v>
      </c>
      <c r="J23" s="45">
        <v>290.78548</v>
      </c>
      <c r="K23" s="251">
        <f t="shared" si="0"/>
        <v>24.232123333333334</v>
      </c>
      <c r="L23" s="48"/>
    </row>
    <row r="24" spans="1:12" ht="15">
      <c r="A24" s="4" t="s">
        <v>49</v>
      </c>
      <c r="B24" s="41" t="s">
        <v>13</v>
      </c>
      <c r="C24" s="41" t="s">
        <v>251</v>
      </c>
      <c r="D24" s="37">
        <v>9000090100</v>
      </c>
      <c r="E24" s="37">
        <v>300</v>
      </c>
      <c r="F24" s="35"/>
      <c r="G24" s="45">
        <f>G25</f>
        <v>3863.4</v>
      </c>
      <c r="H24" s="242">
        <f>J24-K24</f>
        <v>0</v>
      </c>
      <c r="I24" s="45">
        <f t="shared" si="2"/>
        <v>100</v>
      </c>
      <c r="J24" s="45">
        <f t="shared" si="2"/>
        <v>0</v>
      </c>
      <c r="K24" s="251">
        <f t="shared" si="0"/>
        <v>0</v>
      </c>
      <c r="L24" s="48"/>
    </row>
    <row r="25" spans="1:12" ht="30">
      <c r="A25" s="4" t="s">
        <v>50</v>
      </c>
      <c r="B25" s="41" t="s">
        <v>13</v>
      </c>
      <c r="C25" s="41" t="s">
        <v>251</v>
      </c>
      <c r="D25" s="37">
        <v>9000090100</v>
      </c>
      <c r="E25" s="37">
        <v>320</v>
      </c>
      <c r="F25" s="35"/>
      <c r="G25" s="45">
        <f>G26</f>
        <v>3863.4</v>
      </c>
      <c r="H25" s="242">
        <f>J25-K25</f>
        <v>0</v>
      </c>
      <c r="I25" s="45">
        <f t="shared" si="2"/>
        <v>100</v>
      </c>
      <c r="J25" s="45">
        <f t="shared" si="2"/>
        <v>0</v>
      </c>
      <c r="K25" s="251">
        <f t="shared" si="0"/>
        <v>0</v>
      </c>
      <c r="L25" s="48"/>
    </row>
    <row r="26" spans="1:12" ht="15">
      <c r="A26" s="5" t="s">
        <v>8</v>
      </c>
      <c r="B26" s="41" t="s">
        <v>13</v>
      </c>
      <c r="C26" s="41" t="s">
        <v>251</v>
      </c>
      <c r="D26" s="37">
        <v>9000090100</v>
      </c>
      <c r="E26" s="37">
        <v>320</v>
      </c>
      <c r="F26" s="37">
        <v>1</v>
      </c>
      <c r="G26" s="45">
        <v>3863.4</v>
      </c>
      <c r="H26" s="242">
        <f>J26-K26</f>
        <v>0</v>
      </c>
      <c r="I26" s="45">
        <v>100</v>
      </c>
      <c r="J26" s="45"/>
      <c r="K26" s="251">
        <f t="shared" si="0"/>
        <v>0</v>
      </c>
      <c r="L26" s="48"/>
    </row>
    <row r="27" spans="1:11" ht="42.75">
      <c r="A27" s="3" t="s">
        <v>113</v>
      </c>
      <c r="B27" s="111" t="s">
        <v>13</v>
      </c>
      <c r="C27" s="111" t="s">
        <v>114</v>
      </c>
      <c r="D27" s="36"/>
      <c r="E27" s="36"/>
      <c r="F27" s="36"/>
      <c r="G27" s="242">
        <f aca="true" t="shared" si="3" ref="G27:J28">G28</f>
        <v>480.2</v>
      </c>
      <c r="H27" s="242">
        <f t="shared" si="3"/>
        <v>1142.32304</v>
      </c>
      <c r="I27" s="242">
        <f t="shared" si="3"/>
        <v>600</v>
      </c>
      <c r="J27" s="242">
        <f t="shared" si="3"/>
        <v>48.928</v>
      </c>
      <c r="K27" s="251">
        <f t="shared" si="0"/>
        <v>8.154666666666666</v>
      </c>
    </row>
    <row r="28" spans="1:11" ht="15">
      <c r="A28" s="4" t="s">
        <v>16</v>
      </c>
      <c r="B28" s="41" t="s">
        <v>13</v>
      </c>
      <c r="C28" s="41" t="s">
        <v>114</v>
      </c>
      <c r="D28" s="37">
        <v>9000000000</v>
      </c>
      <c r="E28" s="35"/>
      <c r="F28" s="35"/>
      <c r="G28" s="45">
        <f t="shared" si="3"/>
        <v>480.2</v>
      </c>
      <c r="H28" s="45">
        <f t="shared" si="3"/>
        <v>1142.32304</v>
      </c>
      <c r="I28" s="45">
        <f t="shared" si="3"/>
        <v>600</v>
      </c>
      <c r="J28" s="45">
        <f t="shared" si="3"/>
        <v>48.928</v>
      </c>
      <c r="K28" s="251">
        <f t="shared" si="0"/>
        <v>8.154666666666666</v>
      </c>
    </row>
    <row r="29" spans="1:11" ht="30">
      <c r="A29" s="29" t="s">
        <v>448</v>
      </c>
      <c r="B29" s="41" t="s">
        <v>13</v>
      </c>
      <c r="C29" s="41" t="s">
        <v>114</v>
      </c>
      <c r="D29" s="37">
        <v>9000090010</v>
      </c>
      <c r="E29" s="35"/>
      <c r="F29" s="35"/>
      <c r="G29" s="45">
        <f>G30+G33+G36</f>
        <v>480.2</v>
      </c>
      <c r="H29" s="45">
        <f>H30+H33+H36</f>
        <v>1142.32304</v>
      </c>
      <c r="I29" s="45">
        <f>I30+I33+I36</f>
        <v>600</v>
      </c>
      <c r="J29" s="45">
        <f>J30+J33+J36</f>
        <v>48.928</v>
      </c>
      <c r="K29" s="251">
        <f t="shared" si="0"/>
        <v>8.154666666666666</v>
      </c>
    </row>
    <row r="30" spans="1:11" ht="60">
      <c r="A30" s="4" t="s">
        <v>17</v>
      </c>
      <c r="B30" s="41" t="s">
        <v>13</v>
      </c>
      <c r="C30" s="41" t="s">
        <v>114</v>
      </c>
      <c r="D30" s="37">
        <v>9000090010</v>
      </c>
      <c r="E30" s="37">
        <v>100</v>
      </c>
      <c r="F30" s="35"/>
      <c r="G30" s="45">
        <f aca="true" t="shared" si="4" ref="G30:J31">G31</f>
        <v>360</v>
      </c>
      <c r="H30" s="45">
        <f t="shared" si="4"/>
        <v>1142.32304</v>
      </c>
      <c r="I30" s="45">
        <f t="shared" si="4"/>
        <v>300</v>
      </c>
      <c r="J30" s="45">
        <f t="shared" si="4"/>
        <v>48.928</v>
      </c>
      <c r="K30" s="251">
        <f t="shared" si="0"/>
        <v>16.30933333333333</v>
      </c>
    </row>
    <row r="31" spans="1:11" ht="30">
      <c r="A31" s="4" t="s">
        <v>18</v>
      </c>
      <c r="B31" s="41" t="s">
        <v>13</v>
      </c>
      <c r="C31" s="41" t="s">
        <v>114</v>
      </c>
      <c r="D31" s="37">
        <v>9000090010</v>
      </c>
      <c r="E31" s="37">
        <v>120</v>
      </c>
      <c r="F31" s="35"/>
      <c r="G31" s="45">
        <f t="shared" si="4"/>
        <v>360</v>
      </c>
      <c r="H31" s="45">
        <f t="shared" si="4"/>
        <v>1142.32304</v>
      </c>
      <c r="I31" s="45">
        <f t="shared" si="4"/>
        <v>300</v>
      </c>
      <c r="J31" s="45">
        <f t="shared" si="4"/>
        <v>48.928</v>
      </c>
      <c r="K31" s="251">
        <f t="shared" si="0"/>
        <v>16.30933333333333</v>
      </c>
    </row>
    <row r="32" spans="1:11" ht="15">
      <c r="A32" s="5" t="s">
        <v>8</v>
      </c>
      <c r="B32" s="41" t="s">
        <v>13</v>
      </c>
      <c r="C32" s="41" t="s">
        <v>114</v>
      </c>
      <c r="D32" s="37">
        <v>9000090010</v>
      </c>
      <c r="E32" s="37">
        <v>120</v>
      </c>
      <c r="F32" s="37">
        <v>1</v>
      </c>
      <c r="G32" s="45">
        <v>360</v>
      </c>
      <c r="H32" s="45">
        <v>1142.32304</v>
      </c>
      <c r="I32" s="45">
        <v>300</v>
      </c>
      <c r="J32" s="45">
        <v>48.928</v>
      </c>
      <c r="K32" s="251">
        <f t="shared" si="0"/>
        <v>16.30933333333333</v>
      </c>
    </row>
    <row r="33" spans="1:11" ht="30" customHeight="1">
      <c r="A33" s="4" t="s">
        <v>19</v>
      </c>
      <c r="B33" s="41" t="s">
        <v>13</v>
      </c>
      <c r="C33" s="41" t="s">
        <v>114</v>
      </c>
      <c r="D33" s="37">
        <v>9000090010</v>
      </c>
      <c r="E33" s="37">
        <v>200</v>
      </c>
      <c r="F33" s="35"/>
      <c r="G33" s="45">
        <f aca="true" t="shared" si="5" ref="G33:J34">G34</f>
        <v>0</v>
      </c>
      <c r="H33" s="45">
        <f t="shared" si="5"/>
        <v>0</v>
      </c>
      <c r="I33" s="45">
        <f t="shared" si="5"/>
        <v>300</v>
      </c>
      <c r="J33" s="45">
        <f t="shared" si="5"/>
        <v>0</v>
      </c>
      <c r="K33" s="251">
        <f t="shared" si="0"/>
        <v>0</v>
      </c>
    </row>
    <row r="34" spans="1:11" ht="30" customHeight="1">
      <c r="A34" s="4" t="s">
        <v>20</v>
      </c>
      <c r="B34" s="41" t="s">
        <v>13</v>
      </c>
      <c r="C34" s="41" t="s">
        <v>114</v>
      </c>
      <c r="D34" s="37">
        <v>9000090010</v>
      </c>
      <c r="E34" s="37">
        <v>240</v>
      </c>
      <c r="F34" s="35"/>
      <c r="G34" s="45">
        <f t="shared" si="5"/>
        <v>0</v>
      </c>
      <c r="H34" s="45">
        <f t="shared" si="5"/>
        <v>0</v>
      </c>
      <c r="I34" s="45">
        <f t="shared" si="5"/>
        <v>300</v>
      </c>
      <c r="J34" s="45">
        <f t="shared" si="5"/>
        <v>0</v>
      </c>
      <c r="K34" s="251">
        <f t="shared" si="0"/>
        <v>0</v>
      </c>
    </row>
    <row r="35" spans="1:11" ht="15" customHeight="1">
      <c r="A35" s="5" t="s">
        <v>8</v>
      </c>
      <c r="B35" s="41" t="s">
        <v>13</v>
      </c>
      <c r="C35" s="41" t="s">
        <v>114</v>
      </c>
      <c r="D35" s="37">
        <v>9000090010</v>
      </c>
      <c r="E35" s="37">
        <v>240</v>
      </c>
      <c r="F35" s="37">
        <v>1</v>
      </c>
      <c r="G35" s="45"/>
      <c r="H35" s="45"/>
      <c r="I35" s="45">
        <v>300</v>
      </c>
      <c r="J35" s="45"/>
      <c r="K35" s="251">
        <f t="shared" si="0"/>
        <v>0</v>
      </c>
    </row>
    <row r="36" spans="1:11" ht="15" customHeight="1" hidden="1">
      <c r="A36" s="4" t="s">
        <v>21</v>
      </c>
      <c r="B36" s="41" t="s">
        <v>13</v>
      </c>
      <c r="C36" s="41" t="s">
        <v>114</v>
      </c>
      <c r="D36" s="37">
        <v>9000090010</v>
      </c>
      <c r="E36" s="37">
        <v>800</v>
      </c>
      <c r="F36" s="35"/>
      <c r="G36" s="45">
        <f aca="true" t="shared" si="6" ref="G36:J37">G37</f>
        <v>120.2</v>
      </c>
      <c r="H36" s="45">
        <f t="shared" si="6"/>
        <v>0</v>
      </c>
      <c r="I36" s="45">
        <f t="shared" si="6"/>
        <v>0</v>
      </c>
      <c r="J36" s="45">
        <f t="shared" si="6"/>
        <v>0</v>
      </c>
      <c r="K36" s="251" t="e">
        <f t="shared" si="0"/>
        <v>#DIV/0!</v>
      </c>
    </row>
    <row r="37" spans="1:11" ht="15" customHeight="1" hidden="1">
      <c r="A37" s="4" t="s">
        <v>22</v>
      </c>
      <c r="B37" s="41" t="s">
        <v>13</v>
      </c>
      <c r="C37" s="41" t="s">
        <v>114</v>
      </c>
      <c r="D37" s="37">
        <v>9000090010</v>
      </c>
      <c r="E37" s="37">
        <v>850</v>
      </c>
      <c r="F37" s="35"/>
      <c r="G37" s="45">
        <f t="shared" si="6"/>
        <v>120.2</v>
      </c>
      <c r="H37" s="45">
        <f t="shared" si="6"/>
        <v>0</v>
      </c>
      <c r="I37" s="45">
        <f t="shared" si="6"/>
        <v>0</v>
      </c>
      <c r="J37" s="45">
        <f t="shared" si="6"/>
        <v>0</v>
      </c>
      <c r="K37" s="251" t="e">
        <f t="shared" si="0"/>
        <v>#DIV/0!</v>
      </c>
    </row>
    <row r="38" spans="1:11" ht="15" customHeight="1" hidden="1">
      <c r="A38" s="5" t="s">
        <v>8</v>
      </c>
      <c r="B38" s="41" t="s">
        <v>13</v>
      </c>
      <c r="C38" s="41" t="s">
        <v>114</v>
      </c>
      <c r="D38" s="37">
        <v>9000090010</v>
      </c>
      <c r="E38" s="37">
        <v>850</v>
      </c>
      <c r="F38" s="37">
        <v>1</v>
      </c>
      <c r="G38" s="45">
        <v>120.2</v>
      </c>
      <c r="H38" s="45"/>
      <c r="I38" s="45"/>
      <c r="J38" s="45"/>
      <c r="K38" s="251" t="e">
        <f t="shared" si="0"/>
        <v>#DIV/0!</v>
      </c>
    </row>
    <row r="39" spans="1:11" ht="15" customHeight="1" hidden="1">
      <c r="A39" s="20" t="s">
        <v>40</v>
      </c>
      <c r="B39" s="111" t="s">
        <v>13</v>
      </c>
      <c r="C39" s="38" t="s">
        <v>41</v>
      </c>
      <c r="D39" s="38"/>
      <c r="E39" s="38"/>
      <c r="F39" s="38"/>
      <c r="G39" s="45">
        <f>G40</f>
        <v>0</v>
      </c>
      <c r="H39" s="242"/>
      <c r="I39" s="45">
        <f aca="true" t="shared" si="7" ref="I39:J42">I40</f>
        <v>0</v>
      </c>
      <c r="J39" s="45">
        <f t="shared" si="7"/>
        <v>0</v>
      </c>
      <c r="K39" s="251" t="e">
        <f t="shared" si="0"/>
        <v>#DIV/0!</v>
      </c>
    </row>
    <row r="40" spans="1:11" ht="60" customHeight="1" hidden="1">
      <c r="A40" s="21" t="s">
        <v>162</v>
      </c>
      <c r="B40" s="41" t="s">
        <v>13</v>
      </c>
      <c r="C40" s="39" t="s">
        <v>41</v>
      </c>
      <c r="D40" s="39">
        <v>9005224</v>
      </c>
      <c r="E40" s="39"/>
      <c r="F40" s="39"/>
      <c r="G40" s="45">
        <f>G41</f>
        <v>0</v>
      </c>
      <c r="H40" s="45"/>
      <c r="I40" s="45">
        <f t="shared" si="7"/>
        <v>0</v>
      </c>
      <c r="J40" s="45">
        <f t="shared" si="7"/>
        <v>0</v>
      </c>
      <c r="K40" s="251" t="e">
        <f t="shared" si="0"/>
        <v>#DIV/0!</v>
      </c>
    </row>
    <row r="41" spans="1:11" ht="15" customHeight="1" hidden="1">
      <c r="A41" s="4" t="s">
        <v>27</v>
      </c>
      <c r="B41" s="41" t="s">
        <v>13</v>
      </c>
      <c r="C41" s="39" t="s">
        <v>41</v>
      </c>
      <c r="D41" s="39">
        <v>9005224</v>
      </c>
      <c r="E41" s="39" t="s">
        <v>69</v>
      </c>
      <c r="F41" s="39"/>
      <c r="G41" s="45">
        <f>G42</f>
        <v>0</v>
      </c>
      <c r="H41" s="45"/>
      <c r="I41" s="45">
        <f t="shared" si="7"/>
        <v>0</v>
      </c>
      <c r="J41" s="45">
        <f t="shared" si="7"/>
        <v>0</v>
      </c>
      <c r="K41" s="251" t="e">
        <f t="shared" si="0"/>
        <v>#DIV/0!</v>
      </c>
    </row>
    <row r="42" spans="1:11" ht="15" customHeight="1" hidden="1">
      <c r="A42" s="21" t="s">
        <v>35</v>
      </c>
      <c r="B42" s="41" t="s">
        <v>13</v>
      </c>
      <c r="C42" s="39" t="s">
        <v>41</v>
      </c>
      <c r="D42" s="39">
        <v>9005224</v>
      </c>
      <c r="E42" s="39" t="s">
        <v>163</v>
      </c>
      <c r="F42" s="39"/>
      <c r="G42" s="45">
        <f>G43</f>
        <v>0</v>
      </c>
      <c r="H42" s="45"/>
      <c r="I42" s="45">
        <f t="shared" si="7"/>
        <v>0</v>
      </c>
      <c r="J42" s="45">
        <f t="shared" si="7"/>
        <v>0</v>
      </c>
      <c r="K42" s="251" t="e">
        <f t="shared" si="0"/>
        <v>#DIV/0!</v>
      </c>
    </row>
    <row r="43" spans="1:11" ht="15" customHeight="1" hidden="1">
      <c r="A43" s="5" t="s">
        <v>9</v>
      </c>
      <c r="B43" s="41" t="s">
        <v>13</v>
      </c>
      <c r="C43" s="39" t="s">
        <v>41</v>
      </c>
      <c r="D43" s="39">
        <v>9005224</v>
      </c>
      <c r="E43" s="39" t="s">
        <v>163</v>
      </c>
      <c r="F43" s="39" t="s">
        <v>122</v>
      </c>
      <c r="G43" s="45"/>
      <c r="H43" s="45"/>
      <c r="I43" s="45"/>
      <c r="J43" s="45"/>
      <c r="K43" s="251" t="e">
        <f t="shared" si="0"/>
        <v>#DIV/0!</v>
      </c>
    </row>
    <row r="44" spans="1:11" ht="52.5" customHeight="1">
      <c r="A44" s="3" t="s">
        <v>70</v>
      </c>
      <c r="B44" s="111" t="s">
        <v>13</v>
      </c>
      <c r="C44" s="111" t="s">
        <v>71</v>
      </c>
      <c r="D44" s="36"/>
      <c r="E44" s="36"/>
      <c r="F44" s="36"/>
      <c r="G44" s="242">
        <f aca="true" t="shared" si="8" ref="G44:J45">G45</f>
        <v>13351.5</v>
      </c>
      <c r="H44" s="242">
        <f t="shared" si="8"/>
        <v>10963.918800000001</v>
      </c>
      <c r="I44" s="242">
        <f t="shared" si="8"/>
        <v>10170</v>
      </c>
      <c r="J44" s="242">
        <f t="shared" si="8"/>
        <v>4120.34835</v>
      </c>
      <c r="K44" s="251">
        <f t="shared" si="0"/>
        <v>40.51473303834808</v>
      </c>
    </row>
    <row r="45" spans="1:11" ht="15">
      <c r="A45" s="4" t="s">
        <v>16</v>
      </c>
      <c r="B45" s="41" t="s">
        <v>13</v>
      </c>
      <c r="C45" s="41" t="s">
        <v>71</v>
      </c>
      <c r="D45" s="37">
        <v>9000000000</v>
      </c>
      <c r="E45" s="35"/>
      <c r="F45" s="35"/>
      <c r="G45" s="45">
        <f t="shared" si="8"/>
        <v>13351.5</v>
      </c>
      <c r="H45" s="45">
        <f t="shared" si="8"/>
        <v>10963.918800000001</v>
      </c>
      <c r="I45" s="45">
        <f t="shared" si="8"/>
        <v>10170</v>
      </c>
      <c r="J45" s="45">
        <f t="shared" si="8"/>
        <v>4120.34835</v>
      </c>
      <c r="K45" s="251">
        <f t="shared" si="0"/>
        <v>40.51473303834808</v>
      </c>
    </row>
    <row r="46" spans="1:11" ht="26.25" customHeight="1">
      <c r="A46" s="4" t="s">
        <v>430</v>
      </c>
      <c r="B46" s="41" t="s">
        <v>13</v>
      </c>
      <c r="C46" s="41" t="s">
        <v>71</v>
      </c>
      <c r="D46" s="37">
        <v>9000090020</v>
      </c>
      <c r="E46" s="35"/>
      <c r="F46" s="35"/>
      <c r="G46" s="45">
        <f>G47+G52+G61+G55+G58</f>
        <v>13351.5</v>
      </c>
      <c r="H46" s="45">
        <f>H47+H52+H61+H55</f>
        <v>10963.918800000001</v>
      </c>
      <c r="I46" s="45">
        <f>I47+I52+I61+I55+I58</f>
        <v>10170</v>
      </c>
      <c r="J46" s="45">
        <f>J47+J52+J61+J55+J58</f>
        <v>4120.34835</v>
      </c>
      <c r="K46" s="251">
        <f t="shared" si="0"/>
        <v>40.51473303834808</v>
      </c>
    </row>
    <row r="47" spans="1:11" ht="60">
      <c r="A47" s="4" t="s">
        <v>17</v>
      </c>
      <c r="B47" s="41" t="s">
        <v>13</v>
      </c>
      <c r="C47" s="41" t="s">
        <v>71</v>
      </c>
      <c r="D47" s="37">
        <v>9000090020</v>
      </c>
      <c r="E47" s="37">
        <v>100</v>
      </c>
      <c r="F47" s="35"/>
      <c r="G47" s="45">
        <f>G48+G50</f>
        <v>9860</v>
      </c>
      <c r="H47" s="45">
        <f>H50</f>
        <v>8170.58448</v>
      </c>
      <c r="I47" s="45">
        <f>I48+I50</f>
        <v>9000</v>
      </c>
      <c r="J47" s="45">
        <f>J48+J50</f>
        <v>3903.64642</v>
      </c>
      <c r="K47" s="251">
        <f t="shared" si="0"/>
        <v>43.37384911111111</v>
      </c>
    </row>
    <row r="48" spans="1:12" ht="15" customHeight="1" hidden="1">
      <c r="A48" s="4" t="s">
        <v>244</v>
      </c>
      <c r="B48" s="41" t="s">
        <v>13</v>
      </c>
      <c r="C48" s="41" t="s">
        <v>71</v>
      </c>
      <c r="D48" s="37">
        <v>9000090020</v>
      </c>
      <c r="E48" s="37">
        <v>110</v>
      </c>
      <c r="F48" s="35"/>
      <c r="G48" s="45">
        <f>G49</f>
        <v>460</v>
      </c>
      <c r="H48" s="45">
        <f>H49</f>
        <v>8170.58448</v>
      </c>
      <c r="I48" s="45">
        <f>I49</f>
        <v>0</v>
      </c>
      <c r="J48" s="45">
        <f>J49</f>
        <v>0</v>
      </c>
      <c r="K48" s="251" t="e">
        <f t="shared" si="0"/>
        <v>#DIV/0!</v>
      </c>
      <c r="L48" s="48"/>
    </row>
    <row r="49" spans="1:12" ht="15" customHeight="1" hidden="1">
      <c r="A49" s="5" t="s">
        <v>8</v>
      </c>
      <c r="B49" s="41" t="s">
        <v>13</v>
      </c>
      <c r="C49" s="41" t="s">
        <v>71</v>
      </c>
      <c r="D49" s="37">
        <v>9000090020</v>
      </c>
      <c r="E49" s="37">
        <v>110</v>
      </c>
      <c r="F49" s="37">
        <v>1</v>
      </c>
      <c r="G49" s="45">
        <v>460</v>
      </c>
      <c r="H49" s="45">
        <v>8170.58448</v>
      </c>
      <c r="I49" s="45"/>
      <c r="J49" s="45"/>
      <c r="K49" s="251" t="e">
        <f t="shared" si="0"/>
        <v>#DIV/0!</v>
      </c>
      <c r="L49" s="48"/>
    </row>
    <row r="50" spans="1:11" ht="30">
      <c r="A50" s="4" t="s">
        <v>18</v>
      </c>
      <c r="B50" s="41" t="s">
        <v>13</v>
      </c>
      <c r="C50" s="41" t="s">
        <v>71</v>
      </c>
      <c r="D50" s="37">
        <v>9000090020</v>
      </c>
      <c r="E50" s="37">
        <v>120</v>
      </c>
      <c r="F50" s="35"/>
      <c r="G50" s="45">
        <f>G51</f>
        <v>9400</v>
      </c>
      <c r="H50" s="45">
        <f>H51</f>
        <v>8170.58448</v>
      </c>
      <c r="I50" s="45">
        <f>I51</f>
        <v>9000</v>
      </c>
      <c r="J50" s="45">
        <f>J51</f>
        <v>3903.64642</v>
      </c>
      <c r="K50" s="251">
        <f t="shared" si="0"/>
        <v>43.37384911111111</v>
      </c>
    </row>
    <row r="51" spans="1:11" ht="15">
      <c r="A51" s="5" t="s">
        <v>8</v>
      </c>
      <c r="B51" s="41" t="s">
        <v>13</v>
      </c>
      <c r="C51" s="41" t="s">
        <v>71</v>
      </c>
      <c r="D51" s="37">
        <v>9000090020</v>
      </c>
      <c r="E51" s="37">
        <v>120</v>
      </c>
      <c r="F51" s="37">
        <v>1</v>
      </c>
      <c r="G51" s="45">
        <v>9400</v>
      </c>
      <c r="H51" s="45">
        <v>8170.58448</v>
      </c>
      <c r="I51" s="45">
        <v>9000</v>
      </c>
      <c r="J51" s="45">
        <v>3903.64642</v>
      </c>
      <c r="K51" s="251">
        <f t="shared" si="0"/>
        <v>43.37384911111111</v>
      </c>
    </row>
    <row r="52" spans="1:11" ht="30">
      <c r="A52" s="29" t="s">
        <v>215</v>
      </c>
      <c r="B52" s="41" t="s">
        <v>13</v>
      </c>
      <c r="C52" s="41" t="s">
        <v>71</v>
      </c>
      <c r="D52" s="37">
        <v>9000090020</v>
      </c>
      <c r="E52" s="37">
        <v>200</v>
      </c>
      <c r="F52" s="35"/>
      <c r="G52" s="45">
        <f aca="true" t="shared" si="9" ref="G52:J53">G53</f>
        <v>2700</v>
      </c>
      <c r="H52" s="45">
        <f t="shared" si="9"/>
        <v>2693.99755</v>
      </c>
      <c r="I52" s="45">
        <f t="shared" si="9"/>
        <v>1000</v>
      </c>
      <c r="J52" s="45">
        <f t="shared" si="9"/>
        <v>159.6837</v>
      </c>
      <c r="K52" s="251">
        <f t="shared" si="0"/>
        <v>15.968369999999998</v>
      </c>
    </row>
    <row r="53" spans="1:11" ht="30">
      <c r="A53" s="4" t="s">
        <v>20</v>
      </c>
      <c r="B53" s="41" t="s">
        <v>13</v>
      </c>
      <c r="C53" s="41" t="s">
        <v>71</v>
      </c>
      <c r="D53" s="37">
        <v>9000090020</v>
      </c>
      <c r="E53" s="37">
        <v>240</v>
      </c>
      <c r="F53" s="35"/>
      <c r="G53" s="45">
        <f t="shared" si="9"/>
        <v>2700</v>
      </c>
      <c r="H53" s="45">
        <f t="shared" si="9"/>
        <v>2693.99755</v>
      </c>
      <c r="I53" s="45">
        <f t="shared" si="9"/>
        <v>1000</v>
      </c>
      <c r="J53" s="45">
        <f t="shared" si="9"/>
        <v>159.6837</v>
      </c>
      <c r="K53" s="251">
        <f t="shared" si="0"/>
        <v>15.968369999999998</v>
      </c>
    </row>
    <row r="54" spans="1:11" ht="15">
      <c r="A54" s="5" t="s">
        <v>8</v>
      </c>
      <c r="B54" s="41" t="s">
        <v>13</v>
      </c>
      <c r="C54" s="41" t="s">
        <v>71</v>
      </c>
      <c r="D54" s="37">
        <v>9000090020</v>
      </c>
      <c r="E54" s="37">
        <v>240</v>
      </c>
      <c r="F54" s="37">
        <v>1</v>
      </c>
      <c r="G54" s="45">
        <v>2700</v>
      </c>
      <c r="H54" s="45">
        <v>2693.99755</v>
      </c>
      <c r="I54" s="45">
        <v>1000</v>
      </c>
      <c r="J54" s="45">
        <v>159.6837</v>
      </c>
      <c r="K54" s="251">
        <f t="shared" si="0"/>
        <v>15.968369999999998</v>
      </c>
    </row>
    <row r="55" spans="1:11" ht="15" customHeight="1" hidden="1">
      <c r="A55" s="4" t="s">
        <v>49</v>
      </c>
      <c r="B55" s="41" t="s">
        <v>13</v>
      </c>
      <c r="C55" s="41" t="s">
        <v>71</v>
      </c>
      <c r="D55" s="37">
        <v>9009002</v>
      </c>
      <c r="E55" s="37">
        <v>300</v>
      </c>
      <c r="F55" s="35"/>
      <c r="G55" s="45">
        <f aca="true" t="shared" si="10" ref="G55:J56">G56</f>
        <v>0</v>
      </c>
      <c r="H55" s="45">
        <f t="shared" si="10"/>
        <v>79.8</v>
      </c>
      <c r="I55" s="45">
        <f t="shared" si="10"/>
        <v>0</v>
      </c>
      <c r="J55" s="45">
        <f t="shared" si="10"/>
        <v>0</v>
      </c>
      <c r="K55" s="251" t="e">
        <f t="shared" si="0"/>
        <v>#DIV/0!</v>
      </c>
    </row>
    <row r="56" spans="1:11" ht="30" customHeight="1" hidden="1">
      <c r="A56" s="4" t="s">
        <v>50</v>
      </c>
      <c r="B56" s="41" t="s">
        <v>13</v>
      </c>
      <c r="C56" s="41" t="s">
        <v>71</v>
      </c>
      <c r="D56" s="37">
        <v>9009002</v>
      </c>
      <c r="E56" s="37">
        <v>320</v>
      </c>
      <c r="F56" s="35"/>
      <c r="G56" s="45">
        <f t="shared" si="10"/>
        <v>0</v>
      </c>
      <c r="H56" s="45">
        <f t="shared" si="10"/>
        <v>79.8</v>
      </c>
      <c r="I56" s="45">
        <f t="shared" si="10"/>
        <v>0</v>
      </c>
      <c r="J56" s="45">
        <f t="shared" si="10"/>
        <v>0</v>
      </c>
      <c r="K56" s="251" t="e">
        <f t="shared" si="0"/>
        <v>#DIV/0!</v>
      </c>
    </row>
    <row r="57" spans="1:11" ht="15" customHeight="1" hidden="1">
      <c r="A57" s="5" t="s">
        <v>8</v>
      </c>
      <c r="B57" s="41" t="s">
        <v>13</v>
      </c>
      <c r="C57" s="41" t="s">
        <v>71</v>
      </c>
      <c r="D57" s="37">
        <v>9009002</v>
      </c>
      <c r="E57" s="37">
        <v>320</v>
      </c>
      <c r="F57" s="37">
        <v>1</v>
      </c>
      <c r="G57" s="45"/>
      <c r="H57" s="45">
        <v>79.8</v>
      </c>
      <c r="I57" s="45"/>
      <c r="J57" s="45"/>
      <c r="K57" s="251" t="e">
        <f t="shared" si="0"/>
        <v>#DIV/0!</v>
      </c>
    </row>
    <row r="58" spans="1:11" ht="15" customHeight="1" hidden="1">
      <c r="A58" s="4" t="s">
        <v>49</v>
      </c>
      <c r="B58" s="41" t="s">
        <v>13</v>
      </c>
      <c r="C58" s="41" t="s">
        <v>71</v>
      </c>
      <c r="D58" s="37">
        <v>9000090020</v>
      </c>
      <c r="E58" s="37">
        <v>300</v>
      </c>
      <c r="F58" s="35"/>
      <c r="G58" s="45">
        <f aca="true" t="shared" si="11" ref="G58:J59">G59</f>
        <v>100</v>
      </c>
      <c r="H58" s="45">
        <f t="shared" si="11"/>
        <v>3196.82868</v>
      </c>
      <c r="I58" s="45">
        <f t="shared" si="11"/>
        <v>0</v>
      </c>
      <c r="J58" s="45">
        <f t="shared" si="11"/>
        <v>0</v>
      </c>
      <c r="K58" s="251" t="e">
        <f t="shared" si="0"/>
        <v>#DIV/0!</v>
      </c>
    </row>
    <row r="59" spans="1:11" ht="30" customHeight="1" hidden="1">
      <c r="A59" s="4" t="s">
        <v>50</v>
      </c>
      <c r="B59" s="41" t="s">
        <v>13</v>
      </c>
      <c r="C59" s="41" t="s">
        <v>71</v>
      </c>
      <c r="D59" s="37">
        <v>9000090020</v>
      </c>
      <c r="E59" s="37">
        <v>320</v>
      </c>
      <c r="F59" s="35"/>
      <c r="G59" s="45">
        <f t="shared" si="11"/>
        <v>100</v>
      </c>
      <c r="H59" s="45">
        <f t="shared" si="11"/>
        <v>3196.82868</v>
      </c>
      <c r="I59" s="45">
        <f t="shared" si="11"/>
        <v>0</v>
      </c>
      <c r="J59" s="45">
        <f t="shared" si="11"/>
        <v>0</v>
      </c>
      <c r="K59" s="251" t="e">
        <f t="shared" si="0"/>
        <v>#DIV/0!</v>
      </c>
    </row>
    <row r="60" spans="1:11" ht="15" customHeight="1" hidden="1">
      <c r="A60" s="5" t="s">
        <v>8</v>
      </c>
      <c r="B60" s="41" t="s">
        <v>13</v>
      </c>
      <c r="C60" s="41" t="s">
        <v>71</v>
      </c>
      <c r="D60" s="37">
        <v>9000090020</v>
      </c>
      <c r="E60" s="37">
        <v>320</v>
      </c>
      <c r="F60" s="37">
        <v>1</v>
      </c>
      <c r="G60" s="45">
        <v>100</v>
      </c>
      <c r="H60" s="45">
        <v>3196.82868</v>
      </c>
      <c r="I60" s="45"/>
      <c r="J60" s="45"/>
      <c r="K60" s="251" t="e">
        <f t="shared" si="0"/>
        <v>#DIV/0!</v>
      </c>
    </row>
    <row r="61" spans="1:11" ht="15">
      <c r="A61" s="4" t="s">
        <v>21</v>
      </c>
      <c r="B61" s="41" t="s">
        <v>13</v>
      </c>
      <c r="C61" s="41" t="s">
        <v>71</v>
      </c>
      <c r="D61" s="37">
        <v>9000090020</v>
      </c>
      <c r="E61" s="37">
        <v>800</v>
      </c>
      <c r="F61" s="35"/>
      <c r="G61" s="45">
        <f>G62+G64</f>
        <v>691.5</v>
      </c>
      <c r="H61" s="45">
        <f>H64</f>
        <v>19.53677</v>
      </c>
      <c r="I61" s="45">
        <f>I62+I64</f>
        <v>170</v>
      </c>
      <c r="J61" s="45">
        <f>J62+J64</f>
        <v>57.01823</v>
      </c>
      <c r="K61" s="251">
        <f t="shared" si="0"/>
        <v>33.540135294117654</v>
      </c>
    </row>
    <row r="62" spans="1:11" ht="15">
      <c r="A62" s="4" t="s">
        <v>216</v>
      </c>
      <c r="B62" s="41" t="s">
        <v>13</v>
      </c>
      <c r="C62" s="41" t="s">
        <v>71</v>
      </c>
      <c r="D62" s="37">
        <v>9000090020</v>
      </c>
      <c r="E62" s="37">
        <v>830</v>
      </c>
      <c r="F62" s="37"/>
      <c r="G62" s="45">
        <f>G63</f>
        <v>41.5</v>
      </c>
      <c r="H62" s="45">
        <f>H63</f>
        <v>1736.23365</v>
      </c>
      <c r="I62" s="45">
        <f>I63</f>
        <v>20</v>
      </c>
      <c r="J62" s="45">
        <f>J63</f>
        <v>0</v>
      </c>
      <c r="K62" s="251">
        <f t="shared" si="0"/>
        <v>0</v>
      </c>
    </row>
    <row r="63" spans="1:11" ht="15">
      <c r="A63" s="5" t="s">
        <v>8</v>
      </c>
      <c r="B63" s="41" t="s">
        <v>13</v>
      </c>
      <c r="C63" s="41" t="s">
        <v>71</v>
      </c>
      <c r="D63" s="37">
        <v>9000090020</v>
      </c>
      <c r="E63" s="37">
        <v>830</v>
      </c>
      <c r="F63" s="37">
        <v>1</v>
      </c>
      <c r="G63" s="45">
        <v>41.5</v>
      </c>
      <c r="H63" s="45">
        <v>1736.23365</v>
      </c>
      <c r="I63" s="45">
        <v>20</v>
      </c>
      <c r="J63" s="45"/>
      <c r="K63" s="251">
        <f t="shared" si="0"/>
        <v>0</v>
      </c>
    </row>
    <row r="64" spans="1:11" ht="15">
      <c r="A64" s="4" t="s">
        <v>22</v>
      </c>
      <c r="B64" s="41" t="s">
        <v>13</v>
      </c>
      <c r="C64" s="41" t="s">
        <v>71</v>
      </c>
      <c r="D64" s="37">
        <v>9000090020</v>
      </c>
      <c r="E64" s="37">
        <v>850</v>
      </c>
      <c r="F64" s="35"/>
      <c r="G64" s="45">
        <f>G65</f>
        <v>650</v>
      </c>
      <c r="H64" s="45">
        <f>H65</f>
        <v>19.53677</v>
      </c>
      <c r="I64" s="45">
        <f>I65</f>
        <v>150</v>
      </c>
      <c r="J64" s="45">
        <f>J65</f>
        <v>57.01823</v>
      </c>
      <c r="K64" s="251">
        <f t="shared" si="0"/>
        <v>38.01215333333334</v>
      </c>
    </row>
    <row r="65" spans="1:11" ht="15">
      <c r="A65" s="5" t="s">
        <v>8</v>
      </c>
      <c r="B65" s="41" t="s">
        <v>13</v>
      </c>
      <c r="C65" s="41" t="s">
        <v>71</v>
      </c>
      <c r="D65" s="37">
        <v>9000090020</v>
      </c>
      <c r="E65" s="37">
        <v>850</v>
      </c>
      <c r="F65" s="37">
        <v>1</v>
      </c>
      <c r="G65" s="45">
        <v>650</v>
      </c>
      <c r="H65" s="45">
        <v>19.53677</v>
      </c>
      <c r="I65" s="45">
        <v>150</v>
      </c>
      <c r="J65" s="45">
        <v>57.01823</v>
      </c>
      <c r="K65" s="251">
        <f t="shared" si="0"/>
        <v>38.01215333333334</v>
      </c>
    </row>
    <row r="66" spans="1:13" ht="15">
      <c r="A66" s="3" t="s">
        <v>125</v>
      </c>
      <c r="B66" s="111" t="s">
        <v>13</v>
      </c>
      <c r="C66" s="111" t="s">
        <v>126</v>
      </c>
      <c r="D66" s="36"/>
      <c r="E66" s="36"/>
      <c r="F66" s="36"/>
      <c r="G66" s="242">
        <f>G67</f>
        <v>2364.1240799999996</v>
      </c>
      <c r="H66" s="242">
        <f aca="true" t="shared" si="12" ref="H66:H71">I66-J66</f>
        <v>0</v>
      </c>
      <c r="I66" s="242">
        <f aca="true" t="shared" si="13" ref="I66:J68">I67</f>
        <v>3</v>
      </c>
      <c r="J66" s="242">
        <f t="shared" si="13"/>
        <v>3</v>
      </c>
      <c r="K66" s="251">
        <f t="shared" si="0"/>
        <v>100</v>
      </c>
      <c r="M66" s="48"/>
    </row>
    <row r="67" spans="1:13" ht="15">
      <c r="A67" s="4" t="s">
        <v>16</v>
      </c>
      <c r="B67" s="41" t="s">
        <v>13</v>
      </c>
      <c r="C67" s="41" t="s">
        <v>126</v>
      </c>
      <c r="D67" s="37">
        <v>9000000000</v>
      </c>
      <c r="E67" s="35"/>
      <c r="F67" s="35"/>
      <c r="G67" s="45">
        <f>H72</f>
        <v>2364.1240799999996</v>
      </c>
      <c r="H67" s="242">
        <f t="shared" si="12"/>
        <v>0</v>
      </c>
      <c r="I67" s="45">
        <f t="shared" si="13"/>
        <v>3</v>
      </c>
      <c r="J67" s="45">
        <f t="shared" si="13"/>
        <v>3</v>
      </c>
      <c r="K67" s="251">
        <f t="shared" si="0"/>
        <v>100</v>
      </c>
      <c r="M67" s="48"/>
    </row>
    <row r="68" spans="1:13" ht="45">
      <c r="A68" s="109" t="s">
        <v>331</v>
      </c>
      <c r="B68" s="41" t="s">
        <v>13</v>
      </c>
      <c r="C68" s="41" t="s">
        <v>126</v>
      </c>
      <c r="D68" s="37">
        <v>9000051200</v>
      </c>
      <c r="E68" s="35"/>
      <c r="F68" s="35"/>
      <c r="G68" s="45">
        <f>H72</f>
        <v>2364.1240799999996</v>
      </c>
      <c r="H68" s="242">
        <f t="shared" si="12"/>
        <v>0</v>
      </c>
      <c r="I68" s="45">
        <f t="shared" si="13"/>
        <v>3</v>
      </c>
      <c r="J68" s="45">
        <f t="shared" si="13"/>
        <v>3</v>
      </c>
      <c r="K68" s="251">
        <f t="shared" si="0"/>
        <v>100</v>
      </c>
      <c r="M68" s="48"/>
    </row>
    <row r="69" spans="1:13" ht="30">
      <c r="A69" s="29" t="s">
        <v>215</v>
      </c>
      <c r="B69" s="41" t="s">
        <v>13</v>
      </c>
      <c r="C69" s="41" t="s">
        <v>126</v>
      </c>
      <c r="D69" s="37">
        <v>9000051200</v>
      </c>
      <c r="E69" s="37">
        <v>200</v>
      </c>
      <c r="F69" s="35"/>
      <c r="G69" s="45">
        <f aca="true" t="shared" si="14" ref="G69:J70">G70</f>
        <v>4860</v>
      </c>
      <c r="H69" s="242">
        <f t="shared" si="12"/>
        <v>0</v>
      </c>
      <c r="I69" s="45">
        <f t="shared" si="14"/>
        <v>3</v>
      </c>
      <c r="J69" s="45">
        <f t="shared" si="14"/>
        <v>3</v>
      </c>
      <c r="K69" s="251">
        <f t="shared" si="0"/>
        <v>100</v>
      </c>
      <c r="M69" s="48"/>
    </row>
    <row r="70" spans="1:13" ht="30">
      <c r="A70" s="4" t="s">
        <v>20</v>
      </c>
      <c r="B70" s="41" t="s">
        <v>13</v>
      </c>
      <c r="C70" s="41" t="s">
        <v>126</v>
      </c>
      <c r="D70" s="37">
        <v>9000051200</v>
      </c>
      <c r="E70" s="37">
        <v>240</v>
      </c>
      <c r="F70" s="35"/>
      <c r="G70" s="45">
        <f t="shared" si="14"/>
        <v>4860</v>
      </c>
      <c r="H70" s="242">
        <f t="shared" si="12"/>
        <v>0</v>
      </c>
      <c r="I70" s="45">
        <f t="shared" si="14"/>
        <v>3</v>
      </c>
      <c r="J70" s="45">
        <f t="shared" si="14"/>
        <v>3</v>
      </c>
      <c r="K70" s="251">
        <f t="shared" si="0"/>
        <v>100</v>
      </c>
      <c r="M70" s="48"/>
    </row>
    <row r="71" spans="1:13" ht="15">
      <c r="A71" s="5" t="s">
        <v>9</v>
      </c>
      <c r="B71" s="41" t="s">
        <v>13</v>
      </c>
      <c r="C71" s="41" t="s">
        <v>126</v>
      </c>
      <c r="D71" s="37">
        <v>9000051200</v>
      </c>
      <c r="E71" s="37">
        <v>240</v>
      </c>
      <c r="F71" s="37">
        <v>2</v>
      </c>
      <c r="G71" s="45">
        <v>4860</v>
      </c>
      <c r="H71" s="242">
        <f t="shared" si="12"/>
        <v>0</v>
      </c>
      <c r="I71" s="45">
        <v>3</v>
      </c>
      <c r="J71" s="45">
        <v>3</v>
      </c>
      <c r="K71" s="251">
        <f t="shared" si="0"/>
        <v>100</v>
      </c>
      <c r="M71" s="48"/>
    </row>
    <row r="72" spans="1:11" ht="42.75">
      <c r="A72" s="3" t="s">
        <v>14</v>
      </c>
      <c r="B72" s="111" t="s">
        <v>13</v>
      </c>
      <c r="C72" s="111" t="s">
        <v>15</v>
      </c>
      <c r="D72" s="36"/>
      <c r="E72" s="36"/>
      <c r="F72" s="36"/>
      <c r="G72" s="242">
        <f aca="true" t="shared" si="15" ref="G72:J73">G73</f>
        <v>4060</v>
      </c>
      <c r="H72" s="242">
        <f t="shared" si="15"/>
        <v>2364.1240799999996</v>
      </c>
      <c r="I72" s="242">
        <f t="shared" si="15"/>
        <v>4265.3</v>
      </c>
      <c r="J72" s="242">
        <f t="shared" si="15"/>
        <v>1051.98767</v>
      </c>
      <c r="K72" s="251">
        <f t="shared" si="0"/>
        <v>24.663861158652377</v>
      </c>
    </row>
    <row r="73" spans="1:11" ht="15">
      <c r="A73" s="4" t="s">
        <v>16</v>
      </c>
      <c r="B73" s="41" t="s">
        <v>13</v>
      </c>
      <c r="C73" s="41" t="s">
        <v>15</v>
      </c>
      <c r="D73" s="37">
        <v>9000000000</v>
      </c>
      <c r="E73" s="35"/>
      <c r="F73" s="35"/>
      <c r="G73" s="45">
        <f t="shared" si="15"/>
        <v>4060</v>
      </c>
      <c r="H73" s="45">
        <f t="shared" si="15"/>
        <v>2364.1240799999996</v>
      </c>
      <c r="I73" s="45">
        <f t="shared" si="15"/>
        <v>4265.3</v>
      </c>
      <c r="J73" s="45">
        <f t="shared" si="15"/>
        <v>1051.98767</v>
      </c>
      <c r="K73" s="251">
        <f t="shared" si="0"/>
        <v>24.663861158652377</v>
      </c>
    </row>
    <row r="74" spans="1:11" ht="17.25" customHeight="1">
      <c r="A74" s="4" t="s">
        <v>430</v>
      </c>
      <c r="B74" s="41" t="s">
        <v>13</v>
      </c>
      <c r="C74" s="41" t="s">
        <v>15</v>
      </c>
      <c r="D74" s="37">
        <v>9000090020</v>
      </c>
      <c r="E74" s="35"/>
      <c r="F74" s="35"/>
      <c r="G74" s="45">
        <f>G75+G78+G81</f>
        <v>4060</v>
      </c>
      <c r="H74" s="45">
        <f>H75+H78+H81</f>
        <v>2364.1240799999996</v>
      </c>
      <c r="I74" s="45">
        <f>I75+I78+I81</f>
        <v>4265.3</v>
      </c>
      <c r="J74" s="45">
        <f>J75+J78+J81</f>
        <v>1051.98767</v>
      </c>
      <c r="K74" s="251">
        <f t="shared" si="0"/>
        <v>24.663861158652377</v>
      </c>
    </row>
    <row r="75" spans="1:11" ht="60">
      <c r="A75" s="4" t="s">
        <v>17</v>
      </c>
      <c r="B75" s="41" t="s">
        <v>13</v>
      </c>
      <c r="C75" s="41" t="s">
        <v>15</v>
      </c>
      <c r="D75" s="37">
        <v>9000090020</v>
      </c>
      <c r="E75" s="37">
        <v>100</v>
      </c>
      <c r="F75" s="35"/>
      <c r="G75" s="45">
        <f aca="true" t="shared" si="16" ref="G75:J76">G76</f>
        <v>3390</v>
      </c>
      <c r="H75" s="45">
        <f t="shared" si="16"/>
        <v>2129.98159</v>
      </c>
      <c r="I75" s="45">
        <f t="shared" si="16"/>
        <v>3450</v>
      </c>
      <c r="J75" s="45">
        <f t="shared" si="16"/>
        <v>744.64703</v>
      </c>
      <c r="K75" s="251">
        <f t="shared" si="0"/>
        <v>21.58397188405797</v>
      </c>
    </row>
    <row r="76" spans="1:11" ht="30">
      <c r="A76" s="4" t="s">
        <v>18</v>
      </c>
      <c r="B76" s="41" t="s">
        <v>13</v>
      </c>
      <c r="C76" s="41" t="s">
        <v>15</v>
      </c>
      <c r="D76" s="37">
        <v>9000090020</v>
      </c>
      <c r="E76" s="37">
        <v>120</v>
      </c>
      <c r="F76" s="35"/>
      <c r="G76" s="45">
        <f t="shared" si="16"/>
        <v>3390</v>
      </c>
      <c r="H76" s="45">
        <f t="shared" si="16"/>
        <v>2129.98159</v>
      </c>
      <c r="I76" s="45">
        <f t="shared" si="16"/>
        <v>3450</v>
      </c>
      <c r="J76" s="45">
        <f t="shared" si="16"/>
        <v>744.64703</v>
      </c>
      <c r="K76" s="251">
        <f t="shared" si="0"/>
        <v>21.58397188405797</v>
      </c>
    </row>
    <row r="77" spans="1:11" ht="15">
      <c r="A77" s="5" t="s">
        <v>8</v>
      </c>
      <c r="B77" s="41" t="s">
        <v>13</v>
      </c>
      <c r="C77" s="41" t="s">
        <v>15</v>
      </c>
      <c r="D77" s="37">
        <v>9000090020</v>
      </c>
      <c r="E77" s="37">
        <v>120</v>
      </c>
      <c r="F77" s="37">
        <v>1</v>
      </c>
      <c r="G77" s="45">
        <v>3390</v>
      </c>
      <c r="H77" s="45">
        <v>2129.98159</v>
      </c>
      <c r="I77" s="45">
        <v>3450</v>
      </c>
      <c r="J77" s="45">
        <v>744.64703</v>
      </c>
      <c r="K77" s="251">
        <f aca="true" t="shared" si="17" ref="K77:K140">J77/I77*100</f>
        <v>21.58397188405797</v>
      </c>
    </row>
    <row r="78" spans="1:11" ht="30">
      <c r="A78" s="29" t="s">
        <v>215</v>
      </c>
      <c r="B78" s="41" t="s">
        <v>13</v>
      </c>
      <c r="C78" s="41" t="s">
        <v>15</v>
      </c>
      <c r="D78" s="37">
        <v>9000090020</v>
      </c>
      <c r="E78" s="37">
        <v>200</v>
      </c>
      <c r="F78" s="35"/>
      <c r="G78" s="45">
        <f aca="true" t="shared" si="18" ref="G78:J79">G79</f>
        <v>565</v>
      </c>
      <c r="H78" s="45">
        <f t="shared" si="18"/>
        <v>223.42721</v>
      </c>
      <c r="I78" s="45">
        <f t="shared" si="18"/>
        <v>710</v>
      </c>
      <c r="J78" s="45">
        <f t="shared" si="18"/>
        <v>307.34064</v>
      </c>
      <c r="K78" s="251">
        <f t="shared" si="17"/>
        <v>43.28741408450704</v>
      </c>
    </row>
    <row r="79" spans="1:11" ht="30">
      <c r="A79" s="4" t="s">
        <v>20</v>
      </c>
      <c r="B79" s="41" t="s">
        <v>13</v>
      </c>
      <c r="C79" s="41" t="s">
        <v>15</v>
      </c>
      <c r="D79" s="37">
        <v>9000090020</v>
      </c>
      <c r="E79" s="37">
        <v>240</v>
      </c>
      <c r="F79" s="35"/>
      <c r="G79" s="45">
        <f t="shared" si="18"/>
        <v>565</v>
      </c>
      <c r="H79" s="45">
        <f t="shared" si="18"/>
        <v>223.42721</v>
      </c>
      <c r="I79" s="45">
        <f t="shared" si="18"/>
        <v>710</v>
      </c>
      <c r="J79" s="45">
        <f t="shared" si="18"/>
        <v>307.34064</v>
      </c>
      <c r="K79" s="251">
        <f t="shared" si="17"/>
        <v>43.28741408450704</v>
      </c>
    </row>
    <row r="80" spans="1:11" ht="15">
      <c r="A80" s="5" t="s">
        <v>8</v>
      </c>
      <c r="B80" s="41" t="s">
        <v>13</v>
      </c>
      <c r="C80" s="41" t="s">
        <v>15</v>
      </c>
      <c r="D80" s="37">
        <v>9000090020</v>
      </c>
      <c r="E80" s="37">
        <v>240</v>
      </c>
      <c r="F80" s="37">
        <v>1</v>
      </c>
      <c r="G80" s="45">
        <v>565</v>
      </c>
      <c r="H80" s="45">
        <v>223.42721</v>
      </c>
      <c r="I80" s="45">
        <v>710</v>
      </c>
      <c r="J80" s="45">
        <v>307.34064</v>
      </c>
      <c r="K80" s="251">
        <f t="shared" si="17"/>
        <v>43.28741408450704</v>
      </c>
    </row>
    <row r="81" spans="1:11" ht="15">
      <c r="A81" s="4" t="s">
        <v>21</v>
      </c>
      <c r="B81" s="41" t="s">
        <v>13</v>
      </c>
      <c r="C81" s="41" t="s">
        <v>15</v>
      </c>
      <c r="D81" s="37">
        <v>9000090020</v>
      </c>
      <c r="E81" s="37">
        <v>800</v>
      </c>
      <c r="F81" s="35"/>
      <c r="G81" s="45">
        <f aca="true" t="shared" si="19" ref="G81:J82">G82</f>
        <v>105</v>
      </c>
      <c r="H81" s="45">
        <f t="shared" si="19"/>
        <v>10.71528</v>
      </c>
      <c r="I81" s="45">
        <f t="shared" si="19"/>
        <v>105.3</v>
      </c>
      <c r="J81" s="45">
        <f t="shared" si="19"/>
        <v>0</v>
      </c>
      <c r="K81" s="251">
        <f t="shared" si="17"/>
        <v>0</v>
      </c>
    </row>
    <row r="82" spans="1:11" ht="15">
      <c r="A82" s="4" t="s">
        <v>22</v>
      </c>
      <c r="B82" s="41" t="s">
        <v>13</v>
      </c>
      <c r="C82" s="41" t="s">
        <v>15</v>
      </c>
      <c r="D82" s="37">
        <v>9000090020</v>
      </c>
      <c r="E82" s="37">
        <v>850</v>
      </c>
      <c r="F82" s="35"/>
      <c r="G82" s="45">
        <f t="shared" si="19"/>
        <v>105</v>
      </c>
      <c r="H82" s="45">
        <f t="shared" si="19"/>
        <v>10.71528</v>
      </c>
      <c r="I82" s="45">
        <f t="shared" si="19"/>
        <v>105.3</v>
      </c>
      <c r="J82" s="45">
        <f t="shared" si="19"/>
        <v>0</v>
      </c>
      <c r="K82" s="251">
        <f t="shared" si="17"/>
        <v>0</v>
      </c>
    </row>
    <row r="83" spans="1:11" ht="15">
      <c r="A83" s="5" t="s">
        <v>8</v>
      </c>
      <c r="B83" s="41" t="s">
        <v>13</v>
      </c>
      <c r="C83" s="41" t="s">
        <v>15</v>
      </c>
      <c r="D83" s="37">
        <v>9000090020</v>
      </c>
      <c r="E83" s="37">
        <v>850</v>
      </c>
      <c r="F83" s="37">
        <v>1</v>
      </c>
      <c r="G83" s="45">
        <v>105</v>
      </c>
      <c r="H83" s="45">
        <v>10.71528</v>
      </c>
      <c r="I83" s="45">
        <v>105.3</v>
      </c>
      <c r="J83" s="45"/>
      <c r="K83" s="251">
        <f t="shared" si="17"/>
        <v>0</v>
      </c>
    </row>
    <row r="84" spans="1:11" ht="15">
      <c r="A84" s="3" t="s">
        <v>72</v>
      </c>
      <c r="B84" s="111" t="s">
        <v>13</v>
      </c>
      <c r="C84" s="111" t="s">
        <v>73</v>
      </c>
      <c r="D84" s="36"/>
      <c r="E84" s="36"/>
      <c r="F84" s="36"/>
      <c r="G84" s="242">
        <f aca="true" t="shared" si="20" ref="G84:J88">G85</f>
        <v>100</v>
      </c>
      <c r="H84" s="242">
        <f t="shared" si="20"/>
        <v>0</v>
      </c>
      <c r="I84" s="242">
        <f t="shared" si="20"/>
        <v>50</v>
      </c>
      <c r="J84" s="242">
        <f t="shared" si="20"/>
        <v>0</v>
      </c>
      <c r="K84" s="251">
        <f t="shared" si="17"/>
        <v>0</v>
      </c>
    </row>
    <row r="85" spans="1:11" ht="15">
      <c r="A85" s="4" t="s">
        <v>16</v>
      </c>
      <c r="B85" s="41" t="s">
        <v>13</v>
      </c>
      <c r="C85" s="41" t="s">
        <v>73</v>
      </c>
      <c r="D85" s="37">
        <v>9000000000</v>
      </c>
      <c r="E85" s="35"/>
      <c r="F85" s="35"/>
      <c r="G85" s="45">
        <f t="shared" si="20"/>
        <v>100</v>
      </c>
      <c r="H85" s="45">
        <f t="shared" si="20"/>
        <v>0</v>
      </c>
      <c r="I85" s="45">
        <f t="shared" si="20"/>
        <v>50</v>
      </c>
      <c r="J85" s="45">
        <f t="shared" si="20"/>
        <v>0</v>
      </c>
      <c r="K85" s="251">
        <f t="shared" si="17"/>
        <v>0</v>
      </c>
    </row>
    <row r="86" spans="1:11" ht="30">
      <c r="A86" s="4" t="s">
        <v>432</v>
      </c>
      <c r="B86" s="41" t="s">
        <v>13</v>
      </c>
      <c r="C86" s="41" t="s">
        <v>73</v>
      </c>
      <c r="D86" s="37">
        <v>9000090030</v>
      </c>
      <c r="E86" s="35"/>
      <c r="F86" s="35"/>
      <c r="G86" s="45">
        <f t="shared" si="20"/>
        <v>100</v>
      </c>
      <c r="H86" s="45">
        <f t="shared" si="20"/>
        <v>0</v>
      </c>
      <c r="I86" s="45">
        <f t="shared" si="20"/>
        <v>50</v>
      </c>
      <c r="J86" s="45">
        <f t="shared" si="20"/>
        <v>0</v>
      </c>
      <c r="K86" s="251">
        <f t="shared" si="17"/>
        <v>0</v>
      </c>
    </row>
    <row r="87" spans="1:11" ht="15">
      <c r="A87" s="4" t="s">
        <v>21</v>
      </c>
      <c r="B87" s="41" t="s">
        <v>13</v>
      </c>
      <c r="C87" s="41" t="s">
        <v>73</v>
      </c>
      <c r="D87" s="37">
        <v>9000090030</v>
      </c>
      <c r="E87" s="37">
        <v>800</v>
      </c>
      <c r="F87" s="35"/>
      <c r="G87" s="45">
        <f t="shared" si="20"/>
        <v>100</v>
      </c>
      <c r="H87" s="45">
        <f t="shared" si="20"/>
        <v>0</v>
      </c>
      <c r="I87" s="45">
        <f t="shared" si="20"/>
        <v>50</v>
      </c>
      <c r="J87" s="45">
        <f t="shared" si="20"/>
        <v>0</v>
      </c>
      <c r="K87" s="251">
        <f t="shared" si="17"/>
        <v>0</v>
      </c>
    </row>
    <row r="88" spans="1:11" ht="15">
      <c r="A88" s="4" t="s">
        <v>74</v>
      </c>
      <c r="B88" s="41" t="s">
        <v>13</v>
      </c>
      <c r="C88" s="41" t="s">
        <v>73</v>
      </c>
      <c r="D88" s="37">
        <v>9000090030</v>
      </c>
      <c r="E88" s="37">
        <v>870</v>
      </c>
      <c r="F88" s="35"/>
      <c r="G88" s="45">
        <f t="shared" si="20"/>
        <v>100</v>
      </c>
      <c r="H88" s="45">
        <f t="shared" si="20"/>
        <v>0</v>
      </c>
      <c r="I88" s="45">
        <f t="shared" si="20"/>
        <v>50</v>
      </c>
      <c r="J88" s="45">
        <f t="shared" si="20"/>
        <v>0</v>
      </c>
      <c r="K88" s="251">
        <f t="shared" si="17"/>
        <v>0</v>
      </c>
    </row>
    <row r="89" spans="1:11" ht="15">
      <c r="A89" s="5" t="s">
        <v>8</v>
      </c>
      <c r="B89" s="41" t="s">
        <v>13</v>
      </c>
      <c r="C89" s="41" t="s">
        <v>73</v>
      </c>
      <c r="D89" s="37">
        <v>9000090030</v>
      </c>
      <c r="E89" s="37">
        <v>870</v>
      </c>
      <c r="F89" s="37">
        <v>1</v>
      </c>
      <c r="G89" s="45">
        <v>100</v>
      </c>
      <c r="H89" s="45"/>
      <c r="I89" s="45">
        <v>50</v>
      </c>
      <c r="J89" s="45"/>
      <c r="K89" s="251">
        <f t="shared" si="17"/>
        <v>0</v>
      </c>
    </row>
    <row r="90" spans="1:11" ht="15">
      <c r="A90" s="3" t="s">
        <v>40</v>
      </c>
      <c r="B90" s="111" t="s">
        <v>13</v>
      </c>
      <c r="C90" s="111" t="s">
        <v>41</v>
      </c>
      <c r="D90" s="36"/>
      <c r="E90" s="36"/>
      <c r="F90" s="36"/>
      <c r="G90" s="242">
        <f>G91+G165+G180+G190</f>
        <v>7615.400000000001</v>
      </c>
      <c r="H90" s="242" t="e">
        <f>H91+H165+#REF!</f>
        <v>#REF!</v>
      </c>
      <c r="I90" s="242">
        <f>I91+I196+I205+I210+I221</f>
        <v>7720.9</v>
      </c>
      <c r="J90" s="242">
        <f>J91+J196+J205+J210+J221</f>
        <v>2195.3799599999998</v>
      </c>
      <c r="K90" s="251">
        <f t="shared" si="17"/>
        <v>28.434249375072852</v>
      </c>
    </row>
    <row r="91" spans="1:11" ht="15">
      <c r="A91" s="4" t="s">
        <v>16</v>
      </c>
      <c r="B91" s="41" t="s">
        <v>13</v>
      </c>
      <c r="C91" s="41" t="s">
        <v>41</v>
      </c>
      <c r="D91" s="37">
        <v>9000000000</v>
      </c>
      <c r="E91" s="35"/>
      <c r="F91" s="35"/>
      <c r="G91" s="45">
        <f>G118+G104+G147+G140+G111+G92+G131+G137+G139+G96+G152+G157+G160</f>
        <v>7548.1</v>
      </c>
      <c r="H91" s="45" t="e">
        <f>H118+H104+H147+#REF!+H140+H111</f>
        <v>#REF!</v>
      </c>
      <c r="I91" s="45">
        <f>I104+I111+I118+I128+I140+I147+I151+I100+I127</f>
        <v>7693.9</v>
      </c>
      <c r="J91" s="45">
        <f>J104+J111+J118+J128+J140+J147+J151+J100+J127</f>
        <v>2195.3799599999998</v>
      </c>
      <c r="K91" s="251">
        <f t="shared" si="17"/>
        <v>28.534032935182413</v>
      </c>
    </row>
    <row r="92" spans="1:11" ht="30" customHeight="1" hidden="1">
      <c r="A92" s="24" t="s">
        <v>224</v>
      </c>
      <c r="B92" s="41" t="s">
        <v>13</v>
      </c>
      <c r="C92" s="41" t="s">
        <v>41</v>
      </c>
      <c r="D92" s="37">
        <v>9000053910</v>
      </c>
      <c r="E92" s="37"/>
      <c r="F92" s="37"/>
      <c r="G92" s="45">
        <f>G93</f>
        <v>0</v>
      </c>
      <c r="H92" s="45"/>
      <c r="I92" s="45">
        <f>I105+I112+I119+I129+I141+I148+I152</f>
        <v>4161.9</v>
      </c>
      <c r="J92" s="45">
        <f>J93</f>
        <v>0</v>
      </c>
      <c r="K92" s="251">
        <f t="shared" si="17"/>
        <v>0</v>
      </c>
    </row>
    <row r="93" spans="1:11" ht="30" customHeight="1" hidden="1">
      <c r="A93" s="29" t="s">
        <v>215</v>
      </c>
      <c r="B93" s="41" t="s">
        <v>13</v>
      </c>
      <c r="C93" s="41" t="s">
        <v>41</v>
      </c>
      <c r="D93" s="37">
        <v>9000053910</v>
      </c>
      <c r="E93" s="37">
        <v>200</v>
      </c>
      <c r="F93" s="35"/>
      <c r="G93" s="45">
        <f aca="true" t="shared" si="21" ref="G93:J94">G94</f>
        <v>0</v>
      </c>
      <c r="H93" s="45">
        <f t="shared" si="21"/>
        <v>0</v>
      </c>
      <c r="I93" s="45">
        <f>I106+I113+I120+I130+I142+I149+I153</f>
        <v>4161.9</v>
      </c>
      <c r="J93" s="45">
        <f t="shared" si="21"/>
        <v>0</v>
      </c>
      <c r="K93" s="251">
        <f t="shared" si="17"/>
        <v>0</v>
      </c>
    </row>
    <row r="94" spans="1:11" ht="30" customHeight="1" hidden="1">
      <c r="A94" s="4" t="s">
        <v>20</v>
      </c>
      <c r="B94" s="41" t="s">
        <v>13</v>
      </c>
      <c r="C94" s="41" t="s">
        <v>41</v>
      </c>
      <c r="D94" s="37">
        <v>9000053910</v>
      </c>
      <c r="E94" s="37">
        <v>240</v>
      </c>
      <c r="F94" s="35"/>
      <c r="G94" s="45">
        <f t="shared" si="21"/>
        <v>0</v>
      </c>
      <c r="H94" s="45">
        <f t="shared" si="21"/>
        <v>0</v>
      </c>
      <c r="I94" s="45">
        <f>I107+I114+I121+I131+I143+I150+I154</f>
        <v>4161.9</v>
      </c>
      <c r="J94" s="45">
        <f t="shared" si="21"/>
        <v>0</v>
      </c>
      <c r="K94" s="251">
        <f t="shared" si="17"/>
        <v>0</v>
      </c>
    </row>
    <row r="95" spans="1:11" ht="15" customHeight="1" hidden="1">
      <c r="A95" s="5" t="s">
        <v>9</v>
      </c>
      <c r="B95" s="41" t="s">
        <v>13</v>
      </c>
      <c r="C95" s="41" t="s">
        <v>41</v>
      </c>
      <c r="D95" s="37">
        <v>9000053910</v>
      </c>
      <c r="E95" s="37">
        <v>240</v>
      </c>
      <c r="F95" s="37">
        <v>2</v>
      </c>
      <c r="G95" s="45"/>
      <c r="H95" s="45"/>
      <c r="I95" s="45"/>
      <c r="J95" s="45"/>
      <c r="K95" s="251" t="e">
        <f t="shared" si="17"/>
        <v>#DIV/0!</v>
      </c>
    </row>
    <row r="96" spans="1:11" ht="60" customHeight="1" hidden="1">
      <c r="A96" s="21" t="s">
        <v>162</v>
      </c>
      <c r="B96" s="41" t="s">
        <v>13</v>
      </c>
      <c r="C96" s="39" t="s">
        <v>41</v>
      </c>
      <c r="D96" s="39">
        <v>9000052240</v>
      </c>
      <c r="E96" s="39"/>
      <c r="F96" s="39"/>
      <c r="G96" s="45">
        <f>G97</f>
        <v>0</v>
      </c>
      <c r="H96" s="45"/>
      <c r="I96" s="45">
        <f aca="true" t="shared" si="22" ref="I96:J98">I97</f>
        <v>0</v>
      </c>
      <c r="J96" s="45">
        <f t="shared" si="22"/>
        <v>0</v>
      </c>
      <c r="K96" s="251" t="e">
        <f t="shared" si="17"/>
        <v>#DIV/0!</v>
      </c>
    </row>
    <row r="97" spans="1:11" ht="15" customHeight="1" hidden="1">
      <c r="A97" s="4" t="s">
        <v>27</v>
      </c>
      <c r="B97" s="41" t="s">
        <v>13</v>
      </c>
      <c r="C97" s="39" t="s">
        <v>41</v>
      </c>
      <c r="D97" s="39">
        <v>9000052240</v>
      </c>
      <c r="E97" s="39" t="s">
        <v>69</v>
      </c>
      <c r="F97" s="39"/>
      <c r="G97" s="45">
        <f>G98</f>
        <v>0</v>
      </c>
      <c r="H97" s="45"/>
      <c r="I97" s="45">
        <f t="shared" si="22"/>
        <v>0</v>
      </c>
      <c r="J97" s="45">
        <f t="shared" si="22"/>
        <v>0</v>
      </c>
      <c r="K97" s="251" t="e">
        <f t="shared" si="17"/>
        <v>#DIV/0!</v>
      </c>
    </row>
    <row r="98" spans="1:11" ht="15" customHeight="1" hidden="1">
      <c r="A98" s="21" t="s">
        <v>35</v>
      </c>
      <c r="B98" s="41" t="s">
        <v>13</v>
      </c>
      <c r="C98" s="39" t="s">
        <v>41</v>
      </c>
      <c r="D98" s="39">
        <v>9000052240</v>
      </c>
      <c r="E98" s="39" t="s">
        <v>163</v>
      </c>
      <c r="F98" s="39"/>
      <c r="G98" s="45">
        <f>G99</f>
        <v>0</v>
      </c>
      <c r="H98" s="45"/>
      <c r="I98" s="45">
        <f t="shared" si="22"/>
        <v>0</v>
      </c>
      <c r="J98" s="45">
        <f t="shared" si="22"/>
        <v>0</v>
      </c>
      <c r="K98" s="251" t="e">
        <f t="shared" si="17"/>
        <v>#DIV/0!</v>
      </c>
    </row>
    <row r="99" spans="1:11" ht="15" customHeight="1" hidden="1">
      <c r="A99" s="5" t="s">
        <v>9</v>
      </c>
      <c r="B99" s="41" t="s">
        <v>13</v>
      </c>
      <c r="C99" s="39" t="s">
        <v>41</v>
      </c>
      <c r="D99" s="39">
        <v>9000052240</v>
      </c>
      <c r="E99" s="39" t="s">
        <v>163</v>
      </c>
      <c r="F99" s="39" t="s">
        <v>122</v>
      </c>
      <c r="G99" s="45"/>
      <c r="H99" s="45"/>
      <c r="I99" s="45"/>
      <c r="J99" s="45"/>
      <c r="K99" s="251" t="e">
        <f t="shared" si="17"/>
        <v>#DIV/0!</v>
      </c>
    </row>
    <row r="100" spans="1:14" ht="15" hidden="1">
      <c r="A100" s="29" t="s">
        <v>606</v>
      </c>
      <c r="B100" s="41" t="s">
        <v>13</v>
      </c>
      <c r="C100" s="41" t="s">
        <v>41</v>
      </c>
      <c r="D100" s="37">
        <v>9000054690</v>
      </c>
      <c r="E100" s="35"/>
      <c r="F100" s="35"/>
      <c r="G100" s="45" t="e">
        <f>#REF!+G101</f>
        <v>#REF!</v>
      </c>
      <c r="H100" s="242">
        <f>I100-J100</f>
        <v>0</v>
      </c>
      <c r="I100" s="45">
        <f>I101</f>
        <v>0</v>
      </c>
      <c r="J100" s="45">
        <f>J101</f>
        <v>0</v>
      </c>
      <c r="K100" s="251" t="e">
        <f t="shared" si="17"/>
        <v>#DIV/0!</v>
      </c>
      <c r="M100" s="48"/>
      <c r="N100" s="48"/>
    </row>
    <row r="101" spans="1:14" ht="30" hidden="1">
      <c r="A101" s="29" t="s">
        <v>215</v>
      </c>
      <c r="B101" s="41" t="s">
        <v>13</v>
      </c>
      <c r="C101" s="41" t="s">
        <v>41</v>
      </c>
      <c r="D101" s="37">
        <v>9000054690</v>
      </c>
      <c r="E101" s="37">
        <v>200</v>
      </c>
      <c r="F101" s="35"/>
      <c r="G101" s="45">
        <f aca="true" t="shared" si="23" ref="G101:J102">G102</f>
        <v>9.8</v>
      </c>
      <c r="H101" s="242">
        <f>I101-J101</f>
        <v>0</v>
      </c>
      <c r="I101" s="45">
        <f t="shared" si="23"/>
        <v>0</v>
      </c>
      <c r="J101" s="45">
        <f t="shared" si="23"/>
        <v>0</v>
      </c>
      <c r="K101" s="251" t="e">
        <f t="shared" si="17"/>
        <v>#DIV/0!</v>
      </c>
      <c r="M101" s="48"/>
      <c r="N101" s="48"/>
    </row>
    <row r="102" spans="1:14" ht="30" hidden="1">
      <c r="A102" s="4" t="s">
        <v>20</v>
      </c>
      <c r="B102" s="41" t="s">
        <v>13</v>
      </c>
      <c r="C102" s="41" t="s">
        <v>41</v>
      </c>
      <c r="D102" s="37">
        <v>9000054690</v>
      </c>
      <c r="E102" s="37">
        <v>240</v>
      </c>
      <c r="F102" s="35"/>
      <c r="G102" s="45">
        <f t="shared" si="23"/>
        <v>9.8</v>
      </c>
      <c r="H102" s="242">
        <f>I102-J102</f>
        <v>0</v>
      </c>
      <c r="I102" s="45">
        <f t="shared" si="23"/>
        <v>0</v>
      </c>
      <c r="J102" s="45">
        <f t="shared" si="23"/>
        <v>0</v>
      </c>
      <c r="K102" s="251" t="e">
        <f t="shared" si="17"/>
        <v>#DIV/0!</v>
      </c>
      <c r="M102" s="48"/>
      <c r="N102" s="48"/>
    </row>
    <row r="103" spans="1:14" ht="15" hidden="1">
      <c r="A103" s="5" t="s">
        <v>9</v>
      </c>
      <c r="B103" s="41" t="s">
        <v>13</v>
      </c>
      <c r="C103" s="41" t="s">
        <v>41</v>
      </c>
      <c r="D103" s="37">
        <v>9000054690</v>
      </c>
      <c r="E103" s="37">
        <v>240</v>
      </c>
      <c r="F103" s="37">
        <v>2</v>
      </c>
      <c r="G103" s="45">
        <v>9.8</v>
      </c>
      <c r="H103" s="242">
        <f>I103-J103</f>
        <v>0</v>
      </c>
      <c r="I103" s="45"/>
      <c r="J103" s="45"/>
      <c r="K103" s="251" t="e">
        <f t="shared" si="17"/>
        <v>#DIV/0!</v>
      </c>
      <c r="M103" s="48"/>
      <c r="N103" s="48"/>
    </row>
    <row r="104" spans="1:11" ht="60">
      <c r="A104" s="29" t="s">
        <v>449</v>
      </c>
      <c r="B104" s="41" t="s">
        <v>13</v>
      </c>
      <c r="C104" s="41" t="s">
        <v>41</v>
      </c>
      <c r="D104" s="37">
        <v>9000071580</v>
      </c>
      <c r="E104" s="35"/>
      <c r="F104" s="35"/>
      <c r="G104" s="45">
        <f>G105+G108</f>
        <v>250.2</v>
      </c>
      <c r="H104" s="45">
        <f>H105+H108</f>
        <v>120.69534</v>
      </c>
      <c r="I104" s="45">
        <f>I105+I108</f>
        <v>296.7</v>
      </c>
      <c r="J104" s="45">
        <f>J105+J108</f>
        <v>36.60149</v>
      </c>
      <c r="K104" s="251">
        <f t="shared" si="17"/>
        <v>12.336194809571959</v>
      </c>
    </row>
    <row r="105" spans="1:11" ht="60">
      <c r="A105" s="4" t="s">
        <v>17</v>
      </c>
      <c r="B105" s="41" t="s">
        <v>13</v>
      </c>
      <c r="C105" s="41" t="s">
        <v>41</v>
      </c>
      <c r="D105" s="37">
        <v>9000071580</v>
      </c>
      <c r="E105" s="35">
        <v>100</v>
      </c>
      <c r="F105" s="35"/>
      <c r="G105" s="45">
        <f aca="true" t="shared" si="24" ref="G105:J106">G106</f>
        <v>235.2</v>
      </c>
      <c r="H105" s="45">
        <f t="shared" si="24"/>
        <v>120.69534</v>
      </c>
      <c r="I105" s="45">
        <f t="shared" si="24"/>
        <v>228.7</v>
      </c>
      <c r="J105" s="45">
        <f t="shared" si="24"/>
        <v>36.60149</v>
      </c>
      <c r="K105" s="251">
        <f t="shared" si="17"/>
        <v>16.004149540883255</v>
      </c>
    </row>
    <row r="106" spans="1:11" ht="30">
      <c r="A106" s="4" t="s">
        <v>18</v>
      </c>
      <c r="B106" s="41" t="s">
        <v>13</v>
      </c>
      <c r="C106" s="41" t="s">
        <v>41</v>
      </c>
      <c r="D106" s="37">
        <v>9000071580</v>
      </c>
      <c r="E106" s="35">
        <v>120</v>
      </c>
      <c r="F106" s="35"/>
      <c r="G106" s="45">
        <f t="shared" si="24"/>
        <v>235.2</v>
      </c>
      <c r="H106" s="45">
        <f t="shared" si="24"/>
        <v>120.69534</v>
      </c>
      <c r="I106" s="45">
        <f t="shared" si="24"/>
        <v>228.7</v>
      </c>
      <c r="J106" s="45">
        <f t="shared" si="24"/>
        <v>36.60149</v>
      </c>
      <c r="K106" s="251">
        <f t="shared" si="17"/>
        <v>16.004149540883255</v>
      </c>
    </row>
    <row r="107" spans="1:11" ht="15">
      <c r="A107" s="5" t="s">
        <v>9</v>
      </c>
      <c r="B107" s="41" t="s">
        <v>13</v>
      </c>
      <c r="C107" s="41" t="s">
        <v>41</v>
      </c>
      <c r="D107" s="37">
        <v>9000071580</v>
      </c>
      <c r="E107" s="37">
        <v>120</v>
      </c>
      <c r="F107" s="37">
        <v>2</v>
      </c>
      <c r="G107" s="45">
        <v>235.2</v>
      </c>
      <c r="H107" s="45">
        <v>120.69534</v>
      </c>
      <c r="I107" s="45">
        <v>228.7</v>
      </c>
      <c r="J107" s="45">
        <v>36.60149</v>
      </c>
      <c r="K107" s="251">
        <f t="shared" si="17"/>
        <v>16.004149540883255</v>
      </c>
    </row>
    <row r="108" spans="1:11" ht="30">
      <c r="A108" s="29" t="s">
        <v>215</v>
      </c>
      <c r="B108" s="41" t="s">
        <v>13</v>
      </c>
      <c r="C108" s="41" t="s">
        <v>41</v>
      </c>
      <c r="D108" s="37">
        <v>9000071580</v>
      </c>
      <c r="E108" s="37">
        <v>200</v>
      </c>
      <c r="F108" s="35"/>
      <c r="G108" s="45">
        <f aca="true" t="shared" si="25" ref="G108:J109">G109</f>
        <v>15</v>
      </c>
      <c r="H108" s="45">
        <f t="shared" si="25"/>
        <v>0</v>
      </c>
      <c r="I108" s="45">
        <f t="shared" si="25"/>
        <v>68</v>
      </c>
      <c r="J108" s="45">
        <f t="shared" si="25"/>
        <v>0</v>
      </c>
      <c r="K108" s="251">
        <f t="shared" si="17"/>
        <v>0</v>
      </c>
    </row>
    <row r="109" spans="1:11" ht="30">
      <c r="A109" s="4" t="s">
        <v>20</v>
      </c>
      <c r="B109" s="41" t="s">
        <v>13</v>
      </c>
      <c r="C109" s="41" t="s">
        <v>41</v>
      </c>
      <c r="D109" s="37">
        <v>9000071580</v>
      </c>
      <c r="E109" s="37">
        <v>240</v>
      </c>
      <c r="F109" s="35"/>
      <c r="G109" s="45">
        <f t="shared" si="25"/>
        <v>15</v>
      </c>
      <c r="H109" s="45">
        <f t="shared" si="25"/>
        <v>0</v>
      </c>
      <c r="I109" s="45">
        <f t="shared" si="25"/>
        <v>68</v>
      </c>
      <c r="J109" s="45">
        <f t="shared" si="25"/>
        <v>0</v>
      </c>
      <c r="K109" s="251">
        <f t="shared" si="17"/>
        <v>0</v>
      </c>
    </row>
    <row r="110" spans="1:11" ht="15">
      <c r="A110" s="5" t="s">
        <v>9</v>
      </c>
      <c r="B110" s="41" t="s">
        <v>13</v>
      </c>
      <c r="C110" s="41" t="s">
        <v>41</v>
      </c>
      <c r="D110" s="37">
        <v>9000071580</v>
      </c>
      <c r="E110" s="37">
        <v>240</v>
      </c>
      <c r="F110" s="37">
        <v>2</v>
      </c>
      <c r="G110" s="45">
        <v>15</v>
      </c>
      <c r="H110" s="45"/>
      <c r="I110" s="45">
        <v>68</v>
      </c>
      <c r="J110" s="45"/>
      <c r="K110" s="251">
        <f t="shared" si="17"/>
        <v>0</v>
      </c>
    </row>
    <row r="111" spans="1:11" ht="45">
      <c r="A111" s="29" t="s">
        <v>450</v>
      </c>
      <c r="B111" s="41" t="s">
        <v>13</v>
      </c>
      <c r="C111" s="41" t="s">
        <v>41</v>
      </c>
      <c r="D111" s="37">
        <v>9000071590</v>
      </c>
      <c r="E111" s="35"/>
      <c r="F111" s="35"/>
      <c r="G111" s="45">
        <f>G112+G115</f>
        <v>288</v>
      </c>
      <c r="H111" s="45">
        <f>H112+H115</f>
        <v>3.5</v>
      </c>
      <c r="I111" s="45">
        <f>I112+I115</f>
        <v>360.6</v>
      </c>
      <c r="J111" s="45">
        <f>J112+J115</f>
        <v>31.06735</v>
      </c>
      <c r="K111" s="251">
        <f t="shared" si="17"/>
        <v>8.615460343871325</v>
      </c>
    </row>
    <row r="112" spans="1:11" ht="60">
      <c r="A112" s="4" t="s">
        <v>17</v>
      </c>
      <c r="B112" s="41" t="s">
        <v>13</v>
      </c>
      <c r="C112" s="41" t="s">
        <v>41</v>
      </c>
      <c r="D112" s="37">
        <v>9000071590</v>
      </c>
      <c r="E112" s="35">
        <v>100</v>
      </c>
      <c r="F112" s="35"/>
      <c r="G112" s="45">
        <f aca="true" t="shared" si="26" ref="G112:J113">G113</f>
        <v>277.5</v>
      </c>
      <c r="H112" s="45">
        <f t="shared" si="26"/>
        <v>3.5</v>
      </c>
      <c r="I112" s="45">
        <f t="shared" si="26"/>
        <v>298.6</v>
      </c>
      <c r="J112" s="45">
        <f t="shared" si="26"/>
        <v>26.06735</v>
      </c>
      <c r="K112" s="251">
        <f t="shared" si="17"/>
        <v>8.72985599464166</v>
      </c>
    </row>
    <row r="113" spans="1:11" ht="30">
      <c r="A113" s="4" t="s">
        <v>18</v>
      </c>
      <c r="B113" s="41" t="s">
        <v>13</v>
      </c>
      <c r="C113" s="41" t="s">
        <v>41</v>
      </c>
      <c r="D113" s="37">
        <v>9000071590</v>
      </c>
      <c r="E113" s="35">
        <v>120</v>
      </c>
      <c r="F113" s="35"/>
      <c r="G113" s="45">
        <f t="shared" si="26"/>
        <v>277.5</v>
      </c>
      <c r="H113" s="45">
        <f t="shared" si="26"/>
        <v>3.5</v>
      </c>
      <c r="I113" s="45">
        <f t="shared" si="26"/>
        <v>298.6</v>
      </c>
      <c r="J113" s="45">
        <f t="shared" si="26"/>
        <v>26.06735</v>
      </c>
      <c r="K113" s="251">
        <f t="shared" si="17"/>
        <v>8.72985599464166</v>
      </c>
    </row>
    <row r="114" spans="1:11" ht="15">
      <c r="A114" s="5" t="s">
        <v>9</v>
      </c>
      <c r="B114" s="41" t="s">
        <v>13</v>
      </c>
      <c r="C114" s="41" t="s">
        <v>41</v>
      </c>
      <c r="D114" s="37">
        <v>9000071590</v>
      </c>
      <c r="E114" s="37">
        <v>120</v>
      </c>
      <c r="F114" s="37">
        <v>2</v>
      </c>
      <c r="G114" s="45">
        <v>277.5</v>
      </c>
      <c r="H114" s="45">
        <v>3.5</v>
      </c>
      <c r="I114" s="45">
        <v>298.6</v>
      </c>
      <c r="J114" s="45">
        <v>26.06735</v>
      </c>
      <c r="K114" s="251">
        <f t="shared" si="17"/>
        <v>8.72985599464166</v>
      </c>
    </row>
    <row r="115" spans="1:11" ht="30">
      <c r="A115" s="29" t="s">
        <v>215</v>
      </c>
      <c r="B115" s="41" t="s">
        <v>13</v>
      </c>
      <c r="C115" s="41" t="s">
        <v>41</v>
      </c>
      <c r="D115" s="37">
        <v>9000071590</v>
      </c>
      <c r="E115" s="37">
        <v>200</v>
      </c>
      <c r="F115" s="35"/>
      <c r="G115" s="45">
        <f aca="true" t="shared" si="27" ref="G115:J116">G116</f>
        <v>10.5</v>
      </c>
      <c r="H115" s="45">
        <f t="shared" si="27"/>
        <v>0</v>
      </c>
      <c r="I115" s="45">
        <f t="shared" si="27"/>
        <v>62</v>
      </c>
      <c r="J115" s="45">
        <f t="shared" si="27"/>
        <v>5</v>
      </c>
      <c r="K115" s="251">
        <f t="shared" si="17"/>
        <v>8.064516129032258</v>
      </c>
    </row>
    <row r="116" spans="1:11" ht="30">
      <c r="A116" s="4" t="s">
        <v>20</v>
      </c>
      <c r="B116" s="41" t="s">
        <v>13</v>
      </c>
      <c r="C116" s="41" t="s">
        <v>41</v>
      </c>
      <c r="D116" s="37">
        <v>9000071590</v>
      </c>
      <c r="E116" s="37">
        <v>240</v>
      </c>
      <c r="F116" s="35"/>
      <c r="G116" s="45">
        <f t="shared" si="27"/>
        <v>10.5</v>
      </c>
      <c r="H116" s="45">
        <f t="shared" si="27"/>
        <v>0</v>
      </c>
      <c r="I116" s="45">
        <f t="shared" si="27"/>
        <v>62</v>
      </c>
      <c r="J116" s="45">
        <f t="shared" si="27"/>
        <v>5</v>
      </c>
      <c r="K116" s="251">
        <f t="shared" si="17"/>
        <v>8.064516129032258</v>
      </c>
    </row>
    <row r="117" spans="1:11" ht="15">
      <c r="A117" s="5" t="s">
        <v>9</v>
      </c>
      <c r="B117" s="41" t="s">
        <v>13</v>
      </c>
      <c r="C117" s="41" t="s">
        <v>41</v>
      </c>
      <c r="D117" s="37">
        <v>9000071590</v>
      </c>
      <c r="E117" s="37">
        <v>240</v>
      </c>
      <c r="F117" s="37">
        <v>2</v>
      </c>
      <c r="G117" s="45">
        <v>10.5</v>
      </c>
      <c r="H117" s="45"/>
      <c r="I117" s="45">
        <v>62</v>
      </c>
      <c r="J117" s="45">
        <v>5</v>
      </c>
      <c r="K117" s="251">
        <f t="shared" si="17"/>
        <v>8.064516129032258</v>
      </c>
    </row>
    <row r="118" spans="1:11" ht="15">
      <c r="A118" s="29" t="s">
        <v>451</v>
      </c>
      <c r="B118" s="41" t="s">
        <v>13</v>
      </c>
      <c r="C118" s="41" t="s">
        <v>41</v>
      </c>
      <c r="D118" s="37">
        <v>9000071610</v>
      </c>
      <c r="E118" s="35"/>
      <c r="F118" s="35"/>
      <c r="G118" s="45">
        <f>G119+G122</f>
        <v>249.9</v>
      </c>
      <c r="H118" s="45">
        <f>H119+H122</f>
        <v>102.27331</v>
      </c>
      <c r="I118" s="45">
        <f>I119+I122</f>
        <v>293.6</v>
      </c>
      <c r="J118" s="45">
        <f>J119+J122</f>
        <v>52.93414</v>
      </c>
      <c r="K118" s="251">
        <f t="shared" si="17"/>
        <v>18.02933923705722</v>
      </c>
    </row>
    <row r="119" spans="1:11" ht="60">
      <c r="A119" s="4" t="s">
        <v>17</v>
      </c>
      <c r="B119" s="41" t="s">
        <v>13</v>
      </c>
      <c r="C119" s="41" t="s">
        <v>41</v>
      </c>
      <c r="D119" s="37">
        <v>9000071610</v>
      </c>
      <c r="E119" s="35">
        <v>100</v>
      </c>
      <c r="F119" s="35"/>
      <c r="G119" s="45">
        <f aca="true" t="shared" si="28" ref="G119:J120">G120</f>
        <v>234.9</v>
      </c>
      <c r="H119" s="45">
        <f t="shared" si="28"/>
        <v>102.27331</v>
      </c>
      <c r="I119" s="45">
        <f t="shared" si="28"/>
        <v>224.6</v>
      </c>
      <c r="J119" s="45">
        <f t="shared" si="28"/>
        <v>52.93414</v>
      </c>
      <c r="K119" s="251">
        <f t="shared" si="17"/>
        <v>23.56818343722173</v>
      </c>
    </row>
    <row r="120" spans="1:11" ht="30">
      <c r="A120" s="4" t="s">
        <v>18</v>
      </c>
      <c r="B120" s="41" t="s">
        <v>13</v>
      </c>
      <c r="C120" s="41" t="s">
        <v>41</v>
      </c>
      <c r="D120" s="37">
        <v>9000071610</v>
      </c>
      <c r="E120" s="35">
        <v>120</v>
      </c>
      <c r="F120" s="35"/>
      <c r="G120" s="45">
        <f t="shared" si="28"/>
        <v>234.9</v>
      </c>
      <c r="H120" s="45">
        <f t="shared" si="28"/>
        <v>102.27331</v>
      </c>
      <c r="I120" s="45">
        <f t="shared" si="28"/>
        <v>224.6</v>
      </c>
      <c r="J120" s="45">
        <f t="shared" si="28"/>
        <v>52.93414</v>
      </c>
      <c r="K120" s="251">
        <f t="shared" si="17"/>
        <v>23.56818343722173</v>
      </c>
    </row>
    <row r="121" spans="1:11" ht="15">
      <c r="A121" s="5" t="s">
        <v>9</v>
      </c>
      <c r="B121" s="41" t="s">
        <v>13</v>
      </c>
      <c r="C121" s="41" t="s">
        <v>41</v>
      </c>
      <c r="D121" s="37">
        <v>9000071610</v>
      </c>
      <c r="E121" s="37">
        <v>120</v>
      </c>
      <c r="F121" s="37">
        <v>2</v>
      </c>
      <c r="G121" s="45">
        <v>234.9</v>
      </c>
      <c r="H121" s="45">
        <v>102.27331</v>
      </c>
      <c r="I121" s="45">
        <v>224.6</v>
      </c>
      <c r="J121" s="45">
        <v>52.93414</v>
      </c>
      <c r="K121" s="251">
        <f t="shared" si="17"/>
        <v>23.56818343722173</v>
      </c>
    </row>
    <row r="122" spans="1:11" ht="30">
      <c r="A122" s="29" t="s">
        <v>215</v>
      </c>
      <c r="B122" s="41" t="s">
        <v>13</v>
      </c>
      <c r="C122" s="41" t="s">
        <v>41</v>
      </c>
      <c r="D122" s="37">
        <v>9000071610</v>
      </c>
      <c r="E122" s="37">
        <v>200</v>
      </c>
      <c r="F122" s="35"/>
      <c r="G122" s="45">
        <f aca="true" t="shared" si="29" ref="G122:J123">G123</f>
        <v>15</v>
      </c>
      <c r="H122" s="45">
        <f t="shared" si="29"/>
        <v>0</v>
      </c>
      <c r="I122" s="45">
        <f t="shared" si="29"/>
        <v>69</v>
      </c>
      <c r="J122" s="45">
        <f t="shared" si="29"/>
        <v>0</v>
      </c>
      <c r="K122" s="251">
        <f t="shared" si="17"/>
        <v>0</v>
      </c>
    </row>
    <row r="123" spans="1:11" ht="30">
      <c r="A123" s="4" t="s">
        <v>20</v>
      </c>
      <c r="B123" s="41" t="s">
        <v>13</v>
      </c>
      <c r="C123" s="41" t="s">
        <v>41</v>
      </c>
      <c r="D123" s="37">
        <v>9000071610</v>
      </c>
      <c r="E123" s="37">
        <v>240</v>
      </c>
      <c r="F123" s="35"/>
      <c r="G123" s="45">
        <f t="shared" si="29"/>
        <v>15</v>
      </c>
      <c r="H123" s="45">
        <f t="shared" si="29"/>
        <v>0</v>
      </c>
      <c r="I123" s="45">
        <f t="shared" si="29"/>
        <v>69</v>
      </c>
      <c r="J123" s="45">
        <f t="shared" si="29"/>
        <v>0</v>
      </c>
      <c r="K123" s="251">
        <f t="shared" si="17"/>
        <v>0</v>
      </c>
    </row>
    <row r="124" spans="1:11" ht="15">
      <c r="A124" s="5" t="s">
        <v>9</v>
      </c>
      <c r="B124" s="41" t="s">
        <v>13</v>
      </c>
      <c r="C124" s="41" t="s">
        <v>41</v>
      </c>
      <c r="D124" s="37">
        <v>9000071610</v>
      </c>
      <c r="E124" s="37">
        <v>240</v>
      </c>
      <c r="F124" s="37">
        <v>2</v>
      </c>
      <c r="G124" s="45">
        <v>15</v>
      </c>
      <c r="H124" s="45"/>
      <c r="I124" s="45">
        <v>69</v>
      </c>
      <c r="J124" s="45"/>
      <c r="K124" s="251">
        <f t="shared" si="17"/>
        <v>0</v>
      </c>
    </row>
    <row r="125" spans="1:14" ht="15">
      <c r="A125" s="4" t="s">
        <v>49</v>
      </c>
      <c r="B125" s="41" t="s">
        <v>13</v>
      </c>
      <c r="C125" s="41" t="s">
        <v>41</v>
      </c>
      <c r="D125" s="37">
        <v>9000090040</v>
      </c>
      <c r="E125" s="37">
        <v>300</v>
      </c>
      <c r="F125" s="37"/>
      <c r="G125" s="45"/>
      <c r="H125" s="242"/>
      <c r="I125" s="45">
        <f>I126</f>
        <v>73</v>
      </c>
      <c r="J125" s="45">
        <f>J126</f>
        <v>68.97</v>
      </c>
      <c r="K125" s="251">
        <f t="shared" si="17"/>
        <v>94.47945205479452</v>
      </c>
      <c r="M125" s="48"/>
      <c r="N125" s="48"/>
    </row>
    <row r="126" spans="1:14" ht="30">
      <c r="A126" s="4" t="s">
        <v>50</v>
      </c>
      <c r="B126" s="41" t="s">
        <v>13</v>
      </c>
      <c r="C126" s="41" t="s">
        <v>41</v>
      </c>
      <c r="D126" s="37">
        <v>9000090010</v>
      </c>
      <c r="E126" s="37">
        <v>320</v>
      </c>
      <c r="F126" s="35"/>
      <c r="G126" s="45">
        <f>G127</f>
        <v>3863.4</v>
      </c>
      <c r="H126" s="242">
        <f>I126-J126</f>
        <v>4.030000000000001</v>
      </c>
      <c r="I126" s="45">
        <f>I127</f>
        <v>73</v>
      </c>
      <c r="J126" s="45">
        <f>J127</f>
        <v>68.97</v>
      </c>
      <c r="K126" s="251">
        <f t="shared" si="17"/>
        <v>94.47945205479452</v>
      </c>
      <c r="M126" s="48"/>
      <c r="N126" s="48"/>
    </row>
    <row r="127" spans="1:14" ht="15">
      <c r="A127" s="5" t="s">
        <v>8</v>
      </c>
      <c r="B127" s="41" t="s">
        <v>13</v>
      </c>
      <c r="C127" s="41" t="s">
        <v>41</v>
      </c>
      <c r="D127" s="37">
        <v>9000090010</v>
      </c>
      <c r="E127" s="37">
        <v>320</v>
      </c>
      <c r="F127" s="37">
        <v>1</v>
      </c>
      <c r="G127" s="45">
        <v>3863.4</v>
      </c>
      <c r="H127" s="242">
        <f>I127-J127</f>
        <v>4.030000000000001</v>
      </c>
      <c r="I127" s="45">
        <v>73</v>
      </c>
      <c r="J127" s="45">
        <v>68.97</v>
      </c>
      <c r="K127" s="251">
        <f t="shared" si="17"/>
        <v>94.47945205479452</v>
      </c>
      <c r="M127" s="48"/>
      <c r="N127" s="48"/>
    </row>
    <row r="128" spans="1:11" ht="30">
      <c r="A128" s="4" t="s">
        <v>433</v>
      </c>
      <c r="B128" s="41" t="s">
        <v>13</v>
      </c>
      <c r="C128" s="41" t="s">
        <v>41</v>
      </c>
      <c r="D128" s="37">
        <v>9000090040</v>
      </c>
      <c r="E128" s="35"/>
      <c r="F128" s="35"/>
      <c r="G128" s="45">
        <f>G129+G135</f>
        <v>400</v>
      </c>
      <c r="H128" s="45">
        <f>H129+H135</f>
        <v>227.37599999999998</v>
      </c>
      <c r="I128" s="45">
        <f>I129+I135+I133</f>
        <v>340</v>
      </c>
      <c r="J128" s="45">
        <f>J129+J135+J133</f>
        <v>10.36</v>
      </c>
      <c r="K128" s="251">
        <f t="shared" si="17"/>
        <v>3.0470588235294116</v>
      </c>
    </row>
    <row r="129" spans="1:11" ht="30">
      <c r="A129" s="29" t="s">
        <v>215</v>
      </c>
      <c r="B129" s="41" t="s">
        <v>13</v>
      </c>
      <c r="C129" s="41" t="s">
        <v>41</v>
      </c>
      <c r="D129" s="37">
        <v>9000090040</v>
      </c>
      <c r="E129" s="37">
        <v>200</v>
      </c>
      <c r="F129" s="35"/>
      <c r="G129" s="45">
        <f aca="true" t="shared" si="30" ref="G129:J130">G130</f>
        <v>300</v>
      </c>
      <c r="H129" s="45">
        <f t="shared" si="30"/>
        <v>119.422</v>
      </c>
      <c r="I129" s="45">
        <f t="shared" si="30"/>
        <v>150</v>
      </c>
      <c r="J129" s="45">
        <f t="shared" si="30"/>
        <v>10.36</v>
      </c>
      <c r="K129" s="251">
        <f t="shared" si="17"/>
        <v>6.906666666666666</v>
      </c>
    </row>
    <row r="130" spans="1:11" ht="30">
      <c r="A130" s="4" t="s">
        <v>20</v>
      </c>
      <c r="B130" s="41" t="s">
        <v>13</v>
      </c>
      <c r="C130" s="41" t="s">
        <v>41</v>
      </c>
      <c r="D130" s="37">
        <v>9000090040</v>
      </c>
      <c r="E130" s="37">
        <v>240</v>
      </c>
      <c r="F130" s="35"/>
      <c r="G130" s="45">
        <f t="shared" si="30"/>
        <v>300</v>
      </c>
      <c r="H130" s="45">
        <f t="shared" si="30"/>
        <v>119.422</v>
      </c>
      <c r="I130" s="45">
        <f t="shared" si="30"/>
        <v>150</v>
      </c>
      <c r="J130" s="45">
        <f t="shared" si="30"/>
        <v>10.36</v>
      </c>
      <c r="K130" s="251">
        <f t="shared" si="17"/>
        <v>6.906666666666666</v>
      </c>
    </row>
    <row r="131" spans="1:11" ht="15">
      <c r="A131" s="5" t="s">
        <v>8</v>
      </c>
      <c r="B131" s="41" t="s">
        <v>13</v>
      </c>
      <c r="C131" s="41" t="s">
        <v>41</v>
      </c>
      <c r="D131" s="37">
        <v>9000090040</v>
      </c>
      <c r="E131" s="37">
        <v>240</v>
      </c>
      <c r="F131" s="37">
        <v>1</v>
      </c>
      <c r="G131" s="45">
        <v>300</v>
      </c>
      <c r="H131" s="45">
        <v>119.422</v>
      </c>
      <c r="I131" s="45">
        <v>150</v>
      </c>
      <c r="J131" s="45">
        <v>10.36</v>
      </c>
      <c r="K131" s="251">
        <f t="shared" si="17"/>
        <v>6.906666666666666</v>
      </c>
    </row>
    <row r="132" spans="1:11" ht="15" customHeight="1" hidden="1">
      <c r="A132" s="5"/>
      <c r="B132" s="41"/>
      <c r="C132" s="41"/>
      <c r="D132" s="37"/>
      <c r="E132" s="37">
        <v>244</v>
      </c>
      <c r="F132" s="37"/>
      <c r="G132" s="45">
        <v>1100</v>
      </c>
      <c r="H132" s="45"/>
      <c r="I132" s="45">
        <v>1100</v>
      </c>
      <c r="J132" s="45">
        <v>1100</v>
      </c>
      <c r="K132" s="251">
        <f t="shared" si="17"/>
        <v>100</v>
      </c>
    </row>
    <row r="133" spans="1:12" ht="30">
      <c r="A133" s="4" t="s">
        <v>50</v>
      </c>
      <c r="B133" s="41" t="s">
        <v>13</v>
      </c>
      <c r="C133" s="41" t="s">
        <v>41</v>
      </c>
      <c r="D133" s="37">
        <v>9000090040</v>
      </c>
      <c r="E133" s="37">
        <v>320</v>
      </c>
      <c r="F133" s="35"/>
      <c r="G133" s="45">
        <f>G134</f>
        <v>3863.4</v>
      </c>
      <c r="H133" s="242">
        <f>I133-J133</f>
        <v>50</v>
      </c>
      <c r="I133" s="45">
        <f>I134</f>
        <v>50</v>
      </c>
      <c r="J133" s="45">
        <f>J134</f>
        <v>0</v>
      </c>
      <c r="K133" s="251">
        <f t="shared" si="17"/>
        <v>0</v>
      </c>
      <c r="L133" s="48"/>
    </row>
    <row r="134" spans="1:12" ht="15">
      <c r="A134" s="5" t="s">
        <v>8</v>
      </c>
      <c r="B134" s="41" t="s">
        <v>13</v>
      </c>
      <c r="C134" s="41" t="s">
        <v>41</v>
      </c>
      <c r="D134" s="37">
        <v>9000090040</v>
      </c>
      <c r="E134" s="37">
        <v>320</v>
      </c>
      <c r="F134" s="37">
        <v>1</v>
      </c>
      <c r="G134" s="45">
        <v>3863.4</v>
      </c>
      <c r="H134" s="242">
        <f>I134-J134</f>
        <v>50</v>
      </c>
      <c r="I134" s="45">
        <v>50</v>
      </c>
      <c r="J134" s="45"/>
      <c r="K134" s="251">
        <f t="shared" si="17"/>
        <v>0</v>
      </c>
      <c r="L134" s="48"/>
    </row>
    <row r="135" spans="1:11" ht="15">
      <c r="A135" s="4" t="s">
        <v>21</v>
      </c>
      <c r="B135" s="41" t="s">
        <v>13</v>
      </c>
      <c r="C135" s="41" t="s">
        <v>41</v>
      </c>
      <c r="D135" s="37">
        <v>9000090040</v>
      </c>
      <c r="E135" s="37">
        <v>800</v>
      </c>
      <c r="F135" s="35"/>
      <c r="G135" s="45">
        <f>G137+G139</f>
        <v>100</v>
      </c>
      <c r="H135" s="45">
        <f>H138</f>
        <v>107.954</v>
      </c>
      <c r="I135" s="45">
        <f>I137+I139</f>
        <v>140</v>
      </c>
      <c r="J135" s="45">
        <f>J137+J139</f>
        <v>0</v>
      </c>
      <c r="K135" s="251">
        <f t="shared" si="17"/>
        <v>0</v>
      </c>
    </row>
    <row r="136" spans="1:11" ht="15">
      <c r="A136" s="4" t="s">
        <v>22</v>
      </c>
      <c r="B136" s="41" t="s">
        <v>13</v>
      </c>
      <c r="C136" s="41" t="s">
        <v>41</v>
      </c>
      <c r="D136" s="37">
        <v>9000090040</v>
      </c>
      <c r="E136" s="37">
        <v>850</v>
      </c>
      <c r="F136" s="35"/>
      <c r="G136" s="45">
        <f>G137</f>
        <v>50</v>
      </c>
      <c r="H136" s="45" t="e">
        <f>#REF!</f>
        <v>#REF!</v>
      </c>
      <c r="I136" s="45">
        <f>I137</f>
        <v>130</v>
      </c>
      <c r="J136" s="45">
        <f>J137</f>
        <v>0</v>
      </c>
      <c r="K136" s="251">
        <f t="shared" si="17"/>
        <v>0</v>
      </c>
    </row>
    <row r="137" spans="1:11" ht="15">
      <c r="A137" s="5" t="s">
        <v>8</v>
      </c>
      <c r="B137" s="41" t="s">
        <v>13</v>
      </c>
      <c r="C137" s="41" t="s">
        <v>41</v>
      </c>
      <c r="D137" s="37">
        <v>9000090040</v>
      </c>
      <c r="E137" s="37">
        <v>850</v>
      </c>
      <c r="F137" s="37">
        <v>1</v>
      </c>
      <c r="G137" s="45">
        <v>50</v>
      </c>
      <c r="H137" s="45">
        <v>1736.23365</v>
      </c>
      <c r="I137" s="45">
        <v>130</v>
      </c>
      <c r="J137" s="45"/>
      <c r="K137" s="251">
        <f t="shared" si="17"/>
        <v>0</v>
      </c>
    </row>
    <row r="138" spans="1:11" ht="15">
      <c r="A138" s="4" t="s">
        <v>75</v>
      </c>
      <c r="B138" s="41" t="s">
        <v>13</v>
      </c>
      <c r="C138" s="41" t="s">
        <v>41</v>
      </c>
      <c r="D138" s="37">
        <v>9000090040</v>
      </c>
      <c r="E138" s="37">
        <v>880</v>
      </c>
      <c r="F138" s="35"/>
      <c r="G138" s="45">
        <f>G139</f>
        <v>50</v>
      </c>
      <c r="H138" s="45">
        <f>H139</f>
        <v>107.954</v>
      </c>
      <c r="I138" s="45">
        <f>I139</f>
        <v>10</v>
      </c>
      <c r="J138" s="45">
        <f>J139</f>
        <v>0</v>
      </c>
      <c r="K138" s="251">
        <f t="shared" si="17"/>
        <v>0</v>
      </c>
    </row>
    <row r="139" spans="1:11" ht="15">
      <c r="A139" s="5" t="s">
        <v>8</v>
      </c>
      <c r="B139" s="41" t="s">
        <v>13</v>
      </c>
      <c r="C139" s="41" t="s">
        <v>41</v>
      </c>
      <c r="D139" s="37">
        <v>9000090040</v>
      </c>
      <c r="E139" s="37">
        <v>880</v>
      </c>
      <c r="F139" s="37">
        <v>1</v>
      </c>
      <c r="G139" s="45">
        <v>50</v>
      </c>
      <c r="H139" s="45">
        <v>107.954</v>
      </c>
      <c r="I139" s="45">
        <v>10</v>
      </c>
      <c r="J139" s="45"/>
      <c r="K139" s="251">
        <f t="shared" si="17"/>
        <v>0</v>
      </c>
    </row>
    <row r="140" spans="1:11" ht="45">
      <c r="A140" s="4" t="s">
        <v>76</v>
      </c>
      <c r="B140" s="41" t="s">
        <v>13</v>
      </c>
      <c r="C140" s="41" t="s">
        <v>41</v>
      </c>
      <c r="D140" s="37">
        <v>9000090050</v>
      </c>
      <c r="E140" s="35"/>
      <c r="F140" s="35"/>
      <c r="G140" s="45">
        <f aca="true" t="shared" si="31" ref="G140:J142">G141</f>
        <v>300</v>
      </c>
      <c r="H140" s="45">
        <f t="shared" si="31"/>
        <v>184.72173</v>
      </c>
      <c r="I140" s="45">
        <f>I141+I144</f>
        <v>270</v>
      </c>
      <c r="J140" s="45">
        <f>J141+J144</f>
        <v>0</v>
      </c>
      <c r="K140" s="251">
        <f t="shared" si="17"/>
        <v>0</v>
      </c>
    </row>
    <row r="141" spans="1:11" ht="30">
      <c r="A141" s="29" t="s">
        <v>215</v>
      </c>
      <c r="B141" s="41" t="s">
        <v>13</v>
      </c>
      <c r="C141" s="41" t="s">
        <v>41</v>
      </c>
      <c r="D141" s="37">
        <v>9000090050</v>
      </c>
      <c r="E141" s="37">
        <v>200</v>
      </c>
      <c r="F141" s="35"/>
      <c r="G141" s="45">
        <f t="shared" si="31"/>
        <v>300</v>
      </c>
      <c r="H141" s="45">
        <f t="shared" si="31"/>
        <v>184.72173</v>
      </c>
      <c r="I141" s="45">
        <f t="shared" si="31"/>
        <v>250</v>
      </c>
      <c r="J141" s="45">
        <f t="shared" si="31"/>
        <v>0</v>
      </c>
      <c r="K141" s="251">
        <f aca="true" t="shared" si="32" ref="K141:K204">J141/I141*100</f>
        <v>0</v>
      </c>
    </row>
    <row r="142" spans="1:11" ht="30">
      <c r="A142" s="4" t="s">
        <v>20</v>
      </c>
      <c r="B142" s="41" t="s">
        <v>13</v>
      </c>
      <c r="C142" s="41" t="s">
        <v>41</v>
      </c>
      <c r="D142" s="37">
        <v>9000090050</v>
      </c>
      <c r="E142" s="37">
        <v>240</v>
      </c>
      <c r="F142" s="35"/>
      <c r="G142" s="45">
        <f t="shared" si="31"/>
        <v>300</v>
      </c>
      <c r="H142" s="45">
        <f t="shared" si="31"/>
        <v>184.72173</v>
      </c>
      <c r="I142" s="45">
        <f t="shared" si="31"/>
        <v>250</v>
      </c>
      <c r="J142" s="45">
        <f t="shared" si="31"/>
        <v>0</v>
      </c>
      <c r="K142" s="251">
        <f t="shared" si="32"/>
        <v>0</v>
      </c>
    </row>
    <row r="143" spans="1:11" ht="15">
      <c r="A143" s="5" t="s">
        <v>8</v>
      </c>
      <c r="B143" s="41" t="s">
        <v>13</v>
      </c>
      <c r="C143" s="41" t="s">
        <v>41</v>
      </c>
      <c r="D143" s="37">
        <v>9000090050</v>
      </c>
      <c r="E143" s="37">
        <v>240</v>
      </c>
      <c r="F143" s="37">
        <v>1</v>
      </c>
      <c r="G143" s="45">
        <v>300</v>
      </c>
      <c r="H143" s="45">
        <v>184.72173</v>
      </c>
      <c r="I143" s="45">
        <v>250</v>
      </c>
      <c r="J143" s="45"/>
      <c r="K143" s="251">
        <f t="shared" si="32"/>
        <v>0</v>
      </c>
    </row>
    <row r="144" spans="1:13" ht="15">
      <c r="A144" s="4" t="s">
        <v>21</v>
      </c>
      <c r="B144" s="41" t="s">
        <v>13</v>
      </c>
      <c r="C144" s="41" t="s">
        <v>41</v>
      </c>
      <c r="D144" s="37">
        <v>9000090050</v>
      </c>
      <c r="E144" s="37">
        <v>800</v>
      </c>
      <c r="F144" s="35"/>
      <c r="G144" s="45">
        <f>H148</f>
        <v>0</v>
      </c>
      <c r="H144" s="242">
        <f>I144-J144</f>
        <v>20</v>
      </c>
      <c r="I144" s="45">
        <f>I145</f>
        <v>20</v>
      </c>
      <c r="J144" s="45">
        <f>J145</f>
        <v>0</v>
      </c>
      <c r="K144" s="251">
        <f t="shared" si="32"/>
        <v>0</v>
      </c>
      <c r="L144" s="48"/>
      <c r="M144" s="48"/>
    </row>
    <row r="145" spans="1:13" ht="15">
      <c r="A145" s="4" t="s">
        <v>216</v>
      </c>
      <c r="B145" s="41" t="s">
        <v>13</v>
      </c>
      <c r="C145" s="41" t="s">
        <v>41</v>
      </c>
      <c r="D145" s="37">
        <v>9000090050</v>
      </c>
      <c r="E145" s="37">
        <v>830</v>
      </c>
      <c r="F145" s="37"/>
      <c r="G145" s="45">
        <f>G146</f>
        <v>4517</v>
      </c>
      <c r="H145" s="242">
        <f>I145-J145</f>
        <v>20</v>
      </c>
      <c r="I145" s="45">
        <f>I146</f>
        <v>20</v>
      </c>
      <c r="J145" s="45">
        <f>J146</f>
        <v>0</v>
      </c>
      <c r="K145" s="251">
        <f t="shared" si="32"/>
        <v>0</v>
      </c>
      <c r="L145" s="48"/>
      <c r="M145" s="48"/>
    </row>
    <row r="146" spans="1:13" ht="15">
      <c r="A146" s="5" t="s">
        <v>8</v>
      </c>
      <c r="B146" s="41" t="s">
        <v>13</v>
      </c>
      <c r="C146" s="41" t="s">
        <v>41</v>
      </c>
      <c r="D146" s="37">
        <v>9000090050</v>
      </c>
      <c r="E146" s="37">
        <v>830</v>
      </c>
      <c r="F146" s="37">
        <v>1</v>
      </c>
      <c r="G146" s="45">
        <v>4517</v>
      </c>
      <c r="H146" s="242">
        <f>I146-J146</f>
        <v>20</v>
      </c>
      <c r="I146" s="45">
        <v>20</v>
      </c>
      <c r="J146" s="45"/>
      <c r="K146" s="251">
        <f t="shared" si="32"/>
        <v>0</v>
      </c>
      <c r="L146" s="48"/>
      <c r="M146" s="48"/>
    </row>
    <row r="147" spans="1:11" ht="15">
      <c r="A147" s="4" t="s">
        <v>434</v>
      </c>
      <c r="B147" s="41" t="s">
        <v>13</v>
      </c>
      <c r="C147" s="41" t="s">
        <v>41</v>
      </c>
      <c r="D147" s="37">
        <v>9000090060</v>
      </c>
      <c r="E147" s="35"/>
      <c r="F147" s="35"/>
      <c r="G147" s="45">
        <f aca="true" t="shared" si="33" ref="G147:J149">G148</f>
        <v>10</v>
      </c>
      <c r="H147" s="45">
        <f t="shared" si="33"/>
        <v>0</v>
      </c>
      <c r="I147" s="45">
        <f t="shared" si="33"/>
        <v>10</v>
      </c>
      <c r="J147" s="45">
        <f t="shared" si="33"/>
        <v>0</v>
      </c>
      <c r="K147" s="251">
        <f t="shared" si="32"/>
        <v>0</v>
      </c>
    </row>
    <row r="148" spans="1:11" ht="30">
      <c r="A148" s="29" t="s">
        <v>215</v>
      </c>
      <c r="B148" s="41" t="s">
        <v>13</v>
      </c>
      <c r="C148" s="41" t="s">
        <v>41</v>
      </c>
      <c r="D148" s="37">
        <v>9000090060</v>
      </c>
      <c r="E148" s="37">
        <v>200</v>
      </c>
      <c r="F148" s="35"/>
      <c r="G148" s="45">
        <f t="shared" si="33"/>
        <v>10</v>
      </c>
      <c r="H148" s="45">
        <f t="shared" si="33"/>
        <v>0</v>
      </c>
      <c r="I148" s="45">
        <f t="shared" si="33"/>
        <v>10</v>
      </c>
      <c r="J148" s="45">
        <f t="shared" si="33"/>
        <v>0</v>
      </c>
      <c r="K148" s="251">
        <f t="shared" si="32"/>
        <v>0</v>
      </c>
    </row>
    <row r="149" spans="1:11" ht="30">
      <c r="A149" s="4" t="s">
        <v>20</v>
      </c>
      <c r="B149" s="41" t="s">
        <v>13</v>
      </c>
      <c r="C149" s="41" t="s">
        <v>41</v>
      </c>
      <c r="D149" s="37">
        <v>9000090060</v>
      </c>
      <c r="E149" s="37">
        <v>240</v>
      </c>
      <c r="F149" s="35"/>
      <c r="G149" s="45">
        <f t="shared" si="33"/>
        <v>10</v>
      </c>
      <c r="H149" s="45">
        <f t="shared" si="33"/>
        <v>0</v>
      </c>
      <c r="I149" s="45">
        <f t="shared" si="33"/>
        <v>10</v>
      </c>
      <c r="J149" s="45">
        <f t="shared" si="33"/>
        <v>0</v>
      </c>
      <c r="K149" s="251">
        <f t="shared" si="32"/>
        <v>0</v>
      </c>
    </row>
    <row r="150" spans="1:11" ht="15">
      <c r="A150" s="5" t="s">
        <v>8</v>
      </c>
      <c r="B150" s="41" t="s">
        <v>13</v>
      </c>
      <c r="C150" s="41" t="s">
        <v>41</v>
      </c>
      <c r="D150" s="37">
        <v>9000090060</v>
      </c>
      <c r="E150" s="37">
        <v>240</v>
      </c>
      <c r="F150" s="37">
        <v>1</v>
      </c>
      <c r="G150" s="45">
        <v>10</v>
      </c>
      <c r="H150" s="45"/>
      <c r="I150" s="45">
        <v>10</v>
      </c>
      <c r="J150" s="45"/>
      <c r="K150" s="251">
        <f t="shared" si="32"/>
        <v>0</v>
      </c>
    </row>
    <row r="151" spans="1:12" ht="30">
      <c r="A151" s="4" t="s">
        <v>440</v>
      </c>
      <c r="B151" s="41" t="s">
        <v>13</v>
      </c>
      <c r="C151" s="41" t="s">
        <v>41</v>
      </c>
      <c r="D151" s="37">
        <v>9000090070</v>
      </c>
      <c r="E151" s="35"/>
      <c r="F151" s="35"/>
      <c r="G151" s="45">
        <f>G152+G157+G160</f>
        <v>6050</v>
      </c>
      <c r="H151" s="45" t="e">
        <f>H152+H157+#REF!+#REF!</f>
        <v>#REF!</v>
      </c>
      <c r="I151" s="45">
        <f>I152+I157+I160</f>
        <v>6050</v>
      </c>
      <c r="J151" s="45">
        <f>J152+J157+J160</f>
        <v>1995.44698</v>
      </c>
      <c r="K151" s="251">
        <f t="shared" si="32"/>
        <v>32.982594710743804</v>
      </c>
      <c r="L151" s="48"/>
    </row>
    <row r="152" spans="1:12" ht="60">
      <c r="A152" s="4" t="s">
        <v>17</v>
      </c>
      <c r="B152" s="41" t="s">
        <v>13</v>
      </c>
      <c r="C152" s="41" t="s">
        <v>41</v>
      </c>
      <c r="D152" s="37">
        <v>9000090070</v>
      </c>
      <c r="E152" s="37">
        <v>100</v>
      </c>
      <c r="F152" s="35"/>
      <c r="G152" s="45">
        <f aca="true" t="shared" si="34" ref="G152:J153">G153</f>
        <v>3600</v>
      </c>
      <c r="H152" s="45">
        <f t="shared" si="34"/>
        <v>8170.58448</v>
      </c>
      <c r="I152" s="45">
        <f t="shared" si="34"/>
        <v>3000</v>
      </c>
      <c r="J152" s="45">
        <f t="shared" si="34"/>
        <v>1155.01551</v>
      </c>
      <c r="K152" s="251">
        <f t="shared" si="32"/>
        <v>38.500517</v>
      </c>
      <c r="L152" s="48"/>
    </row>
    <row r="153" spans="1:12" ht="15">
      <c r="A153" s="4" t="s">
        <v>244</v>
      </c>
      <c r="B153" s="41" t="s">
        <v>13</v>
      </c>
      <c r="C153" s="41" t="s">
        <v>41</v>
      </c>
      <c r="D153" s="37">
        <v>9000090070</v>
      </c>
      <c r="E153" s="37">
        <v>110</v>
      </c>
      <c r="F153" s="35"/>
      <c r="G153" s="45">
        <f t="shared" si="34"/>
        <v>3600</v>
      </c>
      <c r="H153" s="45">
        <f t="shared" si="34"/>
        <v>8170.58448</v>
      </c>
      <c r="I153" s="45">
        <f t="shared" si="34"/>
        <v>3000</v>
      </c>
      <c r="J153" s="45">
        <f t="shared" si="34"/>
        <v>1155.01551</v>
      </c>
      <c r="K153" s="251">
        <f t="shared" si="32"/>
        <v>38.500517</v>
      </c>
      <c r="L153" s="48"/>
    </row>
    <row r="154" spans="1:12" ht="15">
      <c r="A154" s="5" t="s">
        <v>8</v>
      </c>
      <c r="B154" s="41" t="s">
        <v>13</v>
      </c>
      <c r="C154" s="41" t="s">
        <v>41</v>
      </c>
      <c r="D154" s="37">
        <v>9000090070</v>
      </c>
      <c r="E154" s="37">
        <v>110</v>
      </c>
      <c r="F154" s="37">
        <v>1</v>
      </c>
      <c r="G154" s="45">
        <v>3600</v>
      </c>
      <c r="H154" s="45">
        <v>8170.58448</v>
      </c>
      <c r="I154" s="45">
        <v>3000</v>
      </c>
      <c r="J154" s="45">
        <v>1155.01551</v>
      </c>
      <c r="K154" s="251">
        <f t="shared" si="32"/>
        <v>38.500517</v>
      </c>
      <c r="L154" s="48"/>
    </row>
    <row r="155" spans="1:12" ht="15" customHeight="1" hidden="1">
      <c r="A155" s="5"/>
      <c r="B155" s="41"/>
      <c r="C155" s="41"/>
      <c r="D155" s="37"/>
      <c r="E155" s="37">
        <v>121</v>
      </c>
      <c r="F155" s="37"/>
      <c r="G155" s="45">
        <v>9200</v>
      </c>
      <c r="H155" s="45"/>
      <c r="I155" s="45">
        <v>9200</v>
      </c>
      <c r="J155" s="45">
        <v>9200</v>
      </c>
      <c r="K155" s="251">
        <f t="shared" si="32"/>
        <v>100</v>
      </c>
      <c r="L155" s="48"/>
    </row>
    <row r="156" spans="1:12" ht="15" customHeight="1" hidden="1">
      <c r="A156" s="5"/>
      <c r="B156" s="41"/>
      <c r="C156" s="41"/>
      <c r="D156" s="37"/>
      <c r="E156" s="37">
        <v>129</v>
      </c>
      <c r="F156" s="37"/>
      <c r="G156" s="45">
        <v>2700</v>
      </c>
      <c r="H156" s="45"/>
      <c r="I156" s="45">
        <v>2700</v>
      </c>
      <c r="J156" s="45">
        <v>2700</v>
      </c>
      <c r="K156" s="251">
        <f t="shared" si="32"/>
        <v>100</v>
      </c>
      <c r="L156" s="48"/>
    </row>
    <row r="157" spans="1:12" ht="30">
      <c r="A157" s="29" t="s">
        <v>215</v>
      </c>
      <c r="B157" s="41" t="s">
        <v>13</v>
      </c>
      <c r="C157" s="41" t="s">
        <v>41</v>
      </c>
      <c r="D157" s="37">
        <v>9000090070</v>
      </c>
      <c r="E157" s="37">
        <v>200</v>
      </c>
      <c r="F157" s="35"/>
      <c r="G157" s="45">
        <f aca="true" t="shared" si="35" ref="G157:J158">G158</f>
        <v>2400</v>
      </c>
      <c r="H157" s="45">
        <f t="shared" si="35"/>
        <v>2693.99755</v>
      </c>
      <c r="I157" s="45">
        <f t="shared" si="35"/>
        <v>3000</v>
      </c>
      <c r="J157" s="45">
        <f t="shared" si="35"/>
        <v>828.53871</v>
      </c>
      <c r="K157" s="251">
        <f t="shared" si="32"/>
        <v>27.617956999999997</v>
      </c>
      <c r="L157" s="48"/>
    </row>
    <row r="158" spans="1:12" ht="30">
      <c r="A158" s="4" t="s">
        <v>20</v>
      </c>
      <c r="B158" s="41" t="s">
        <v>13</v>
      </c>
      <c r="C158" s="41" t="s">
        <v>41</v>
      </c>
      <c r="D158" s="37">
        <v>9000090070</v>
      </c>
      <c r="E158" s="37">
        <v>240</v>
      </c>
      <c r="F158" s="35"/>
      <c r="G158" s="45">
        <f t="shared" si="35"/>
        <v>2400</v>
      </c>
      <c r="H158" s="45">
        <f t="shared" si="35"/>
        <v>2693.99755</v>
      </c>
      <c r="I158" s="45">
        <f t="shared" si="35"/>
        <v>3000</v>
      </c>
      <c r="J158" s="45">
        <f t="shared" si="35"/>
        <v>828.53871</v>
      </c>
      <c r="K158" s="251">
        <f t="shared" si="32"/>
        <v>27.617956999999997</v>
      </c>
      <c r="L158" s="48"/>
    </row>
    <row r="159" spans="1:12" ht="15">
      <c r="A159" s="5" t="s">
        <v>8</v>
      </c>
      <c r="B159" s="41" t="s">
        <v>13</v>
      </c>
      <c r="C159" s="41" t="s">
        <v>41</v>
      </c>
      <c r="D159" s="37">
        <v>9000090070</v>
      </c>
      <c r="E159" s="37">
        <v>240</v>
      </c>
      <c r="F159" s="37">
        <v>1</v>
      </c>
      <c r="G159" s="45">
        <v>2400</v>
      </c>
      <c r="H159" s="45">
        <v>2693.99755</v>
      </c>
      <c r="I159" s="45">
        <v>3000</v>
      </c>
      <c r="J159" s="45">
        <v>828.53871</v>
      </c>
      <c r="K159" s="251">
        <f t="shared" si="32"/>
        <v>27.617956999999997</v>
      </c>
      <c r="L159" s="48"/>
    </row>
    <row r="160" spans="1:12" ht="15">
      <c r="A160" s="4" t="s">
        <v>21</v>
      </c>
      <c r="B160" s="41" t="s">
        <v>13</v>
      </c>
      <c r="C160" s="41" t="s">
        <v>41</v>
      </c>
      <c r="D160" s="37">
        <v>9000090070</v>
      </c>
      <c r="E160" s="37">
        <v>800</v>
      </c>
      <c r="F160" s="35"/>
      <c r="G160" s="45">
        <f>G163</f>
        <v>50</v>
      </c>
      <c r="H160" s="45" t="e">
        <f>H163</f>
        <v>#REF!</v>
      </c>
      <c r="I160" s="45">
        <f>I161+I163</f>
        <v>50</v>
      </c>
      <c r="J160" s="45">
        <f>J163</f>
        <v>11.89276</v>
      </c>
      <c r="K160" s="251">
        <f t="shared" si="32"/>
        <v>23.78552</v>
      </c>
      <c r="L160" s="48"/>
    </row>
    <row r="161" spans="1:11" ht="15" hidden="1">
      <c r="A161" s="4" t="s">
        <v>216</v>
      </c>
      <c r="B161" s="41" t="s">
        <v>13</v>
      </c>
      <c r="C161" s="41" t="s">
        <v>41</v>
      </c>
      <c r="D161" s="37">
        <v>9000090070</v>
      </c>
      <c r="E161" s="37">
        <v>830</v>
      </c>
      <c r="F161" s="37"/>
      <c r="G161" s="45">
        <f>G162</f>
        <v>41.5</v>
      </c>
      <c r="H161" s="45">
        <f>H162</f>
        <v>1736.23365</v>
      </c>
      <c r="I161" s="45">
        <f>I162</f>
        <v>0</v>
      </c>
      <c r="J161" s="45">
        <f>J162</f>
        <v>0</v>
      </c>
      <c r="K161" s="251" t="e">
        <f t="shared" si="32"/>
        <v>#DIV/0!</v>
      </c>
    </row>
    <row r="162" spans="1:11" ht="15" hidden="1">
      <c r="A162" s="5" t="s">
        <v>8</v>
      </c>
      <c r="B162" s="41" t="s">
        <v>13</v>
      </c>
      <c r="C162" s="41" t="s">
        <v>41</v>
      </c>
      <c r="D162" s="37">
        <v>9000090070</v>
      </c>
      <c r="E162" s="37">
        <v>830</v>
      </c>
      <c r="F162" s="37">
        <v>1</v>
      </c>
      <c r="G162" s="45">
        <v>41.5</v>
      </c>
      <c r="H162" s="45">
        <v>1736.23365</v>
      </c>
      <c r="I162" s="45"/>
      <c r="J162" s="45"/>
      <c r="K162" s="251" t="e">
        <f t="shared" si="32"/>
        <v>#DIV/0!</v>
      </c>
    </row>
    <row r="163" spans="1:12" ht="15">
      <c r="A163" s="4" t="s">
        <v>22</v>
      </c>
      <c r="B163" s="41" t="s">
        <v>13</v>
      </c>
      <c r="C163" s="41" t="s">
        <v>41</v>
      </c>
      <c r="D163" s="37">
        <v>9000090070</v>
      </c>
      <c r="E163" s="37">
        <v>850</v>
      </c>
      <c r="F163" s="35"/>
      <c r="G163" s="45">
        <f>G164</f>
        <v>50</v>
      </c>
      <c r="H163" s="45" t="e">
        <f>#REF!</f>
        <v>#REF!</v>
      </c>
      <c r="I163" s="45">
        <f>I164</f>
        <v>50</v>
      </c>
      <c r="J163" s="45">
        <f>J164</f>
        <v>11.89276</v>
      </c>
      <c r="K163" s="251">
        <f t="shared" si="32"/>
        <v>23.78552</v>
      </c>
      <c r="L163" s="48"/>
    </row>
    <row r="164" spans="1:12" ht="15">
      <c r="A164" s="5" t="s">
        <v>8</v>
      </c>
      <c r="B164" s="41" t="s">
        <v>13</v>
      </c>
      <c r="C164" s="41" t="s">
        <v>41</v>
      </c>
      <c r="D164" s="37">
        <v>9000090070</v>
      </c>
      <c r="E164" s="37">
        <v>850</v>
      </c>
      <c r="F164" s="37">
        <v>1</v>
      </c>
      <c r="G164" s="45">
        <v>50</v>
      </c>
      <c r="H164" s="45">
        <v>1736.23365</v>
      </c>
      <c r="I164" s="45">
        <v>50</v>
      </c>
      <c r="J164" s="45">
        <v>11.89276</v>
      </c>
      <c r="K164" s="251">
        <f t="shared" si="32"/>
        <v>23.78552</v>
      </c>
      <c r="L164" s="48"/>
    </row>
    <row r="165" spans="1:11" ht="30" hidden="1">
      <c r="A165" s="30" t="s">
        <v>193</v>
      </c>
      <c r="B165" s="41" t="s">
        <v>13</v>
      </c>
      <c r="C165" s="41" t="s">
        <v>41</v>
      </c>
      <c r="D165" s="37" t="s">
        <v>195</v>
      </c>
      <c r="E165" s="35"/>
      <c r="F165" s="35"/>
      <c r="G165" s="45">
        <f>G166+G171</f>
        <v>19</v>
      </c>
      <c r="H165" s="45">
        <f aca="true" t="shared" si="36" ref="G165:J169">H166</f>
        <v>0</v>
      </c>
      <c r="I165" s="45">
        <f>I166+I171</f>
        <v>0</v>
      </c>
      <c r="J165" s="45">
        <f>J166+J171</f>
        <v>0</v>
      </c>
      <c r="K165" s="251" t="e">
        <f t="shared" si="32"/>
        <v>#DIV/0!</v>
      </c>
    </row>
    <row r="166" spans="1:11" ht="30" hidden="1">
      <c r="A166" s="30" t="s">
        <v>302</v>
      </c>
      <c r="B166" s="41" t="s">
        <v>13</v>
      </c>
      <c r="C166" s="41" t="s">
        <v>41</v>
      </c>
      <c r="D166" s="37" t="s">
        <v>203</v>
      </c>
      <c r="E166" s="35"/>
      <c r="F166" s="35"/>
      <c r="G166" s="45">
        <f t="shared" si="36"/>
        <v>8</v>
      </c>
      <c r="H166" s="45">
        <f t="shared" si="36"/>
        <v>0</v>
      </c>
      <c r="I166" s="45">
        <f t="shared" si="36"/>
        <v>0</v>
      </c>
      <c r="J166" s="45">
        <f t="shared" si="36"/>
        <v>0</v>
      </c>
      <c r="K166" s="251" t="e">
        <f t="shared" si="32"/>
        <v>#DIV/0!</v>
      </c>
    </row>
    <row r="167" spans="1:11" ht="75" hidden="1">
      <c r="A167" s="30" t="s">
        <v>303</v>
      </c>
      <c r="B167" s="41" t="s">
        <v>13</v>
      </c>
      <c r="C167" s="41" t="s">
        <v>41</v>
      </c>
      <c r="D167" s="37" t="s">
        <v>196</v>
      </c>
      <c r="E167" s="35"/>
      <c r="F167" s="35"/>
      <c r="G167" s="45">
        <f t="shared" si="36"/>
        <v>8</v>
      </c>
      <c r="H167" s="45">
        <f t="shared" si="36"/>
        <v>0</v>
      </c>
      <c r="I167" s="45">
        <f t="shared" si="36"/>
        <v>0</v>
      </c>
      <c r="J167" s="45">
        <f t="shared" si="36"/>
        <v>0</v>
      </c>
      <c r="K167" s="251" t="e">
        <f t="shared" si="32"/>
        <v>#DIV/0!</v>
      </c>
    </row>
    <row r="168" spans="1:11" ht="30" hidden="1">
      <c r="A168" s="29" t="s">
        <v>215</v>
      </c>
      <c r="B168" s="41" t="s">
        <v>13</v>
      </c>
      <c r="C168" s="41" t="s">
        <v>41</v>
      </c>
      <c r="D168" s="37" t="s">
        <v>196</v>
      </c>
      <c r="E168" s="37">
        <v>200</v>
      </c>
      <c r="F168" s="35"/>
      <c r="G168" s="45">
        <f t="shared" si="36"/>
        <v>8</v>
      </c>
      <c r="H168" s="45">
        <f t="shared" si="36"/>
        <v>0</v>
      </c>
      <c r="I168" s="45">
        <f t="shared" si="36"/>
        <v>0</v>
      </c>
      <c r="J168" s="45">
        <f t="shared" si="36"/>
        <v>0</v>
      </c>
      <c r="K168" s="251" t="e">
        <f t="shared" si="32"/>
        <v>#DIV/0!</v>
      </c>
    </row>
    <row r="169" spans="1:11" ht="30" hidden="1">
      <c r="A169" s="4" t="s">
        <v>20</v>
      </c>
      <c r="B169" s="41" t="s">
        <v>13</v>
      </c>
      <c r="C169" s="41" t="s">
        <v>41</v>
      </c>
      <c r="D169" s="37" t="s">
        <v>196</v>
      </c>
      <c r="E169" s="37">
        <v>240</v>
      </c>
      <c r="F169" s="35"/>
      <c r="G169" s="45">
        <f t="shared" si="36"/>
        <v>8</v>
      </c>
      <c r="H169" s="45">
        <f t="shared" si="36"/>
        <v>0</v>
      </c>
      <c r="I169" s="45">
        <f t="shared" si="36"/>
        <v>0</v>
      </c>
      <c r="J169" s="45">
        <f t="shared" si="36"/>
        <v>0</v>
      </c>
      <c r="K169" s="251" t="e">
        <f t="shared" si="32"/>
        <v>#DIV/0!</v>
      </c>
    </row>
    <row r="170" spans="1:11" ht="15" hidden="1">
      <c r="A170" s="5" t="s">
        <v>8</v>
      </c>
      <c r="B170" s="41" t="s">
        <v>13</v>
      </c>
      <c r="C170" s="41" t="s">
        <v>41</v>
      </c>
      <c r="D170" s="37" t="s">
        <v>196</v>
      </c>
      <c r="E170" s="37">
        <v>240</v>
      </c>
      <c r="F170" s="37">
        <v>1</v>
      </c>
      <c r="G170" s="45">
        <v>8</v>
      </c>
      <c r="H170" s="45"/>
      <c r="I170" s="45"/>
      <c r="J170" s="45"/>
      <c r="K170" s="251" t="e">
        <f t="shared" si="32"/>
        <v>#DIV/0!</v>
      </c>
    </row>
    <row r="171" spans="1:11" ht="30" hidden="1">
      <c r="A171" s="30" t="s">
        <v>304</v>
      </c>
      <c r="B171" s="41" t="s">
        <v>13</v>
      </c>
      <c r="C171" s="41" t="s">
        <v>41</v>
      </c>
      <c r="D171" s="37" t="s">
        <v>204</v>
      </c>
      <c r="E171" s="35"/>
      <c r="F171" s="35"/>
      <c r="G171" s="45">
        <f>G172+G176</f>
        <v>11</v>
      </c>
      <c r="H171" s="45">
        <f aca="true" t="shared" si="37" ref="G171:J188">H172</f>
        <v>0</v>
      </c>
      <c r="I171" s="45">
        <f>I172+I176</f>
        <v>0</v>
      </c>
      <c r="J171" s="45">
        <f>J172+J176</f>
        <v>0</v>
      </c>
      <c r="K171" s="251" t="e">
        <f t="shared" si="32"/>
        <v>#DIV/0!</v>
      </c>
    </row>
    <row r="172" spans="1:11" ht="90" hidden="1">
      <c r="A172" s="30" t="s">
        <v>305</v>
      </c>
      <c r="B172" s="41" t="s">
        <v>13</v>
      </c>
      <c r="C172" s="41" t="s">
        <v>41</v>
      </c>
      <c r="D172" s="37" t="s">
        <v>197</v>
      </c>
      <c r="E172" s="35"/>
      <c r="F172" s="35"/>
      <c r="G172" s="45">
        <f t="shared" si="37"/>
        <v>10</v>
      </c>
      <c r="H172" s="45">
        <f t="shared" si="37"/>
        <v>0</v>
      </c>
      <c r="I172" s="45">
        <f t="shared" si="37"/>
        <v>0</v>
      </c>
      <c r="J172" s="45">
        <f t="shared" si="37"/>
        <v>0</v>
      </c>
      <c r="K172" s="251" t="e">
        <f t="shared" si="32"/>
        <v>#DIV/0!</v>
      </c>
    </row>
    <row r="173" spans="1:11" ht="30" hidden="1">
      <c r="A173" s="29" t="s">
        <v>215</v>
      </c>
      <c r="B173" s="41" t="s">
        <v>13</v>
      </c>
      <c r="C173" s="41" t="s">
        <v>41</v>
      </c>
      <c r="D173" s="37" t="s">
        <v>197</v>
      </c>
      <c r="E173" s="37">
        <v>200</v>
      </c>
      <c r="F173" s="35"/>
      <c r="G173" s="45">
        <f t="shared" si="37"/>
        <v>10</v>
      </c>
      <c r="H173" s="45">
        <f t="shared" si="37"/>
        <v>0</v>
      </c>
      <c r="I173" s="45">
        <f t="shared" si="37"/>
        <v>0</v>
      </c>
      <c r="J173" s="45">
        <f t="shared" si="37"/>
        <v>0</v>
      </c>
      <c r="K173" s="251" t="e">
        <f t="shared" si="32"/>
        <v>#DIV/0!</v>
      </c>
    </row>
    <row r="174" spans="1:11" ht="30" hidden="1">
      <c r="A174" s="4" t="s">
        <v>20</v>
      </c>
      <c r="B174" s="41" t="s">
        <v>13</v>
      </c>
      <c r="C174" s="41" t="s">
        <v>41</v>
      </c>
      <c r="D174" s="37" t="s">
        <v>197</v>
      </c>
      <c r="E174" s="37">
        <v>240</v>
      </c>
      <c r="F174" s="35"/>
      <c r="G174" s="45">
        <f t="shared" si="37"/>
        <v>10</v>
      </c>
      <c r="H174" s="45">
        <f t="shared" si="37"/>
        <v>0</v>
      </c>
      <c r="I174" s="45">
        <f t="shared" si="37"/>
        <v>0</v>
      </c>
      <c r="J174" s="45">
        <f t="shared" si="37"/>
        <v>0</v>
      </c>
      <c r="K174" s="251" t="e">
        <f t="shared" si="32"/>
        <v>#DIV/0!</v>
      </c>
    </row>
    <row r="175" spans="1:11" ht="15" hidden="1">
      <c r="A175" s="5" t="s">
        <v>8</v>
      </c>
      <c r="B175" s="41" t="s">
        <v>13</v>
      </c>
      <c r="C175" s="41" t="s">
        <v>41</v>
      </c>
      <c r="D175" s="37" t="s">
        <v>197</v>
      </c>
      <c r="E175" s="37">
        <v>240</v>
      </c>
      <c r="F175" s="37">
        <v>1</v>
      </c>
      <c r="G175" s="45">
        <v>10</v>
      </c>
      <c r="H175" s="45"/>
      <c r="I175" s="45"/>
      <c r="J175" s="45"/>
      <c r="K175" s="251" t="e">
        <f t="shared" si="32"/>
        <v>#DIV/0!</v>
      </c>
    </row>
    <row r="176" spans="1:11" ht="75" customHeight="1" hidden="1">
      <c r="A176" s="30" t="s">
        <v>211</v>
      </c>
      <c r="B176" s="41" t="s">
        <v>13</v>
      </c>
      <c r="C176" s="41" t="s">
        <v>41</v>
      </c>
      <c r="D176" s="37" t="s">
        <v>198</v>
      </c>
      <c r="E176" s="35"/>
      <c r="F176" s="35"/>
      <c r="G176" s="45">
        <f t="shared" si="37"/>
        <v>1</v>
      </c>
      <c r="H176" s="45">
        <f t="shared" si="37"/>
        <v>0</v>
      </c>
      <c r="I176" s="45">
        <f t="shared" si="37"/>
        <v>0</v>
      </c>
      <c r="J176" s="45">
        <f t="shared" si="37"/>
        <v>0</v>
      </c>
      <c r="K176" s="251" t="e">
        <f t="shared" si="32"/>
        <v>#DIV/0!</v>
      </c>
    </row>
    <row r="177" spans="1:11" ht="30" customHeight="1" hidden="1">
      <c r="A177" s="29" t="s">
        <v>215</v>
      </c>
      <c r="B177" s="41" t="s">
        <v>13</v>
      </c>
      <c r="C177" s="41" t="s">
        <v>41</v>
      </c>
      <c r="D177" s="37" t="s">
        <v>198</v>
      </c>
      <c r="E177" s="37">
        <v>200</v>
      </c>
      <c r="F177" s="35"/>
      <c r="G177" s="45">
        <f t="shared" si="37"/>
        <v>1</v>
      </c>
      <c r="H177" s="45">
        <f t="shared" si="37"/>
        <v>0</v>
      </c>
      <c r="I177" s="45">
        <f t="shared" si="37"/>
        <v>0</v>
      </c>
      <c r="J177" s="45">
        <f t="shared" si="37"/>
        <v>0</v>
      </c>
      <c r="K177" s="251" t="e">
        <f t="shared" si="32"/>
        <v>#DIV/0!</v>
      </c>
    </row>
    <row r="178" spans="1:11" ht="30" customHeight="1" hidden="1">
      <c r="A178" s="4" t="s">
        <v>20</v>
      </c>
      <c r="B178" s="41" t="s">
        <v>13</v>
      </c>
      <c r="C178" s="41" t="s">
        <v>41</v>
      </c>
      <c r="D178" s="37" t="s">
        <v>198</v>
      </c>
      <c r="E178" s="37">
        <v>240</v>
      </c>
      <c r="F178" s="35"/>
      <c r="G178" s="45">
        <f t="shared" si="37"/>
        <v>1</v>
      </c>
      <c r="H178" s="45">
        <f t="shared" si="37"/>
        <v>0</v>
      </c>
      <c r="I178" s="45">
        <f t="shared" si="37"/>
        <v>0</v>
      </c>
      <c r="J178" s="45">
        <f t="shared" si="37"/>
        <v>0</v>
      </c>
      <c r="K178" s="251" t="e">
        <f t="shared" si="32"/>
        <v>#DIV/0!</v>
      </c>
    </row>
    <row r="179" spans="1:11" ht="15" customHeight="1" hidden="1">
      <c r="A179" s="5" t="s">
        <v>8</v>
      </c>
      <c r="B179" s="41" t="s">
        <v>13</v>
      </c>
      <c r="C179" s="41" t="s">
        <v>41</v>
      </c>
      <c r="D179" s="37" t="s">
        <v>198</v>
      </c>
      <c r="E179" s="37">
        <v>240</v>
      </c>
      <c r="F179" s="37">
        <v>1</v>
      </c>
      <c r="G179" s="45">
        <v>1</v>
      </c>
      <c r="H179" s="45"/>
      <c r="I179" s="45"/>
      <c r="J179" s="45"/>
      <c r="K179" s="251" t="e">
        <f t="shared" si="32"/>
        <v>#DIV/0!</v>
      </c>
    </row>
    <row r="180" spans="1:11" ht="30" hidden="1">
      <c r="A180" s="30" t="s">
        <v>409</v>
      </c>
      <c r="B180" s="41" t="s">
        <v>13</v>
      </c>
      <c r="C180" s="41" t="s">
        <v>41</v>
      </c>
      <c r="D180" s="37" t="s">
        <v>199</v>
      </c>
      <c r="E180" s="35"/>
      <c r="F180" s="35"/>
      <c r="G180" s="45">
        <f t="shared" si="37"/>
        <v>2</v>
      </c>
      <c r="H180" s="45">
        <f t="shared" si="37"/>
        <v>0</v>
      </c>
      <c r="I180" s="45">
        <f t="shared" si="37"/>
        <v>0</v>
      </c>
      <c r="J180" s="45">
        <f t="shared" si="37"/>
        <v>0</v>
      </c>
      <c r="K180" s="251" t="e">
        <f t="shared" si="32"/>
        <v>#DIV/0!</v>
      </c>
    </row>
    <row r="181" spans="1:11" ht="90" hidden="1">
      <c r="A181" s="33" t="s">
        <v>410</v>
      </c>
      <c r="B181" s="41" t="s">
        <v>13</v>
      </c>
      <c r="C181" s="41" t="s">
        <v>41</v>
      </c>
      <c r="D181" s="37" t="s">
        <v>202</v>
      </c>
      <c r="E181" s="35"/>
      <c r="F181" s="35"/>
      <c r="G181" s="45">
        <f>G182+G186</f>
        <v>2</v>
      </c>
      <c r="H181" s="45">
        <f t="shared" si="37"/>
        <v>0</v>
      </c>
      <c r="I181" s="45">
        <f>I182+I186</f>
        <v>0</v>
      </c>
      <c r="J181" s="45">
        <f>J182+J186</f>
        <v>0</v>
      </c>
      <c r="K181" s="251" t="e">
        <f t="shared" si="32"/>
        <v>#DIV/0!</v>
      </c>
    </row>
    <row r="182" spans="1:11" ht="30" hidden="1">
      <c r="A182" s="29" t="s">
        <v>215</v>
      </c>
      <c r="B182" s="41" t="s">
        <v>13</v>
      </c>
      <c r="C182" s="41" t="s">
        <v>41</v>
      </c>
      <c r="D182" s="37" t="s">
        <v>200</v>
      </c>
      <c r="E182" s="35"/>
      <c r="F182" s="35"/>
      <c r="G182" s="45">
        <f t="shared" si="37"/>
        <v>1</v>
      </c>
      <c r="H182" s="45">
        <f t="shared" si="37"/>
        <v>0</v>
      </c>
      <c r="I182" s="45">
        <f t="shared" si="37"/>
        <v>0</v>
      </c>
      <c r="J182" s="45">
        <f t="shared" si="37"/>
        <v>0</v>
      </c>
      <c r="K182" s="251" t="e">
        <f t="shared" si="32"/>
        <v>#DIV/0!</v>
      </c>
    </row>
    <row r="183" spans="1:11" ht="30" hidden="1">
      <c r="A183" s="4" t="s">
        <v>20</v>
      </c>
      <c r="B183" s="41" t="s">
        <v>13</v>
      </c>
      <c r="C183" s="41" t="s">
        <v>41</v>
      </c>
      <c r="D183" s="37" t="s">
        <v>200</v>
      </c>
      <c r="E183" s="37">
        <v>200</v>
      </c>
      <c r="F183" s="35"/>
      <c r="G183" s="45">
        <f t="shared" si="37"/>
        <v>1</v>
      </c>
      <c r="H183" s="45">
        <f t="shared" si="37"/>
        <v>0</v>
      </c>
      <c r="I183" s="45">
        <f t="shared" si="37"/>
        <v>0</v>
      </c>
      <c r="J183" s="45">
        <f t="shared" si="37"/>
        <v>0</v>
      </c>
      <c r="K183" s="251" t="e">
        <f t="shared" si="32"/>
        <v>#DIV/0!</v>
      </c>
    </row>
    <row r="184" spans="1:11" ht="15" hidden="1">
      <c r="A184" s="5" t="s">
        <v>8</v>
      </c>
      <c r="B184" s="41" t="s">
        <v>13</v>
      </c>
      <c r="C184" s="41" t="s">
        <v>41</v>
      </c>
      <c r="D184" s="37" t="s">
        <v>200</v>
      </c>
      <c r="E184" s="37">
        <v>240</v>
      </c>
      <c r="F184" s="35">
        <v>1</v>
      </c>
      <c r="G184" s="45">
        <f t="shared" si="37"/>
        <v>1</v>
      </c>
      <c r="H184" s="45">
        <f t="shared" si="37"/>
        <v>0</v>
      </c>
      <c r="I184" s="45"/>
      <c r="J184" s="45"/>
      <c r="K184" s="251" t="e">
        <f t="shared" si="32"/>
        <v>#DIV/0!</v>
      </c>
    </row>
    <row r="185" spans="1:11" ht="15" hidden="1">
      <c r="A185" s="5"/>
      <c r="B185" s="41" t="s">
        <v>13</v>
      </c>
      <c r="C185" s="41" t="s">
        <v>41</v>
      </c>
      <c r="D185" s="37" t="s">
        <v>200</v>
      </c>
      <c r="E185" s="37">
        <v>240</v>
      </c>
      <c r="F185" s="37">
        <v>1</v>
      </c>
      <c r="G185" s="45">
        <v>1</v>
      </c>
      <c r="H185" s="45"/>
      <c r="I185" s="45"/>
      <c r="J185" s="45"/>
      <c r="K185" s="251" t="e">
        <f t="shared" si="32"/>
        <v>#DIV/0!</v>
      </c>
    </row>
    <row r="186" spans="1:11" ht="94.5" customHeight="1" hidden="1">
      <c r="A186" s="33" t="s">
        <v>411</v>
      </c>
      <c r="B186" s="41" t="s">
        <v>13</v>
      </c>
      <c r="C186" s="41" t="s">
        <v>41</v>
      </c>
      <c r="D186" s="37" t="s">
        <v>201</v>
      </c>
      <c r="E186" s="35"/>
      <c r="F186" s="35"/>
      <c r="G186" s="45">
        <f t="shared" si="37"/>
        <v>1</v>
      </c>
      <c r="H186" s="45">
        <f t="shared" si="37"/>
        <v>0</v>
      </c>
      <c r="I186" s="45">
        <f t="shared" si="37"/>
        <v>0</v>
      </c>
      <c r="J186" s="45">
        <f t="shared" si="37"/>
        <v>0</v>
      </c>
      <c r="K186" s="251" t="e">
        <f t="shared" si="32"/>
        <v>#DIV/0!</v>
      </c>
    </row>
    <row r="187" spans="1:11" ht="30" customHeight="1" hidden="1">
      <c r="A187" s="29" t="s">
        <v>215</v>
      </c>
      <c r="B187" s="41" t="s">
        <v>13</v>
      </c>
      <c r="C187" s="41" t="s">
        <v>41</v>
      </c>
      <c r="D187" s="37" t="s">
        <v>201</v>
      </c>
      <c r="E187" s="37">
        <v>200</v>
      </c>
      <c r="F187" s="35"/>
      <c r="G187" s="45">
        <f t="shared" si="37"/>
        <v>1</v>
      </c>
      <c r="H187" s="45">
        <f t="shared" si="37"/>
        <v>0</v>
      </c>
      <c r="I187" s="45">
        <f t="shared" si="37"/>
        <v>0</v>
      </c>
      <c r="J187" s="45">
        <f t="shared" si="37"/>
        <v>0</v>
      </c>
      <c r="K187" s="251" t="e">
        <f t="shared" si="32"/>
        <v>#DIV/0!</v>
      </c>
    </row>
    <row r="188" spans="1:11" ht="30" customHeight="1" hidden="1">
      <c r="A188" s="4" t="s">
        <v>20</v>
      </c>
      <c r="B188" s="41" t="s">
        <v>13</v>
      </c>
      <c r="C188" s="41" t="s">
        <v>41</v>
      </c>
      <c r="D188" s="37" t="s">
        <v>201</v>
      </c>
      <c r="E188" s="37">
        <v>240</v>
      </c>
      <c r="F188" s="35"/>
      <c r="G188" s="45">
        <f t="shared" si="37"/>
        <v>1</v>
      </c>
      <c r="H188" s="45">
        <f t="shared" si="37"/>
        <v>0</v>
      </c>
      <c r="I188" s="45">
        <f t="shared" si="37"/>
        <v>0</v>
      </c>
      <c r="J188" s="45">
        <f t="shared" si="37"/>
        <v>0</v>
      </c>
      <c r="K188" s="251" t="e">
        <f t="shared" si="32"/>
        <v>#DIV/0!</v>
      </c>
    </row>
    <row r="189" spans="1:11" ht="15" customHeight="1" hidden="1">
      <c r="A189" s="5" t="s">
        <v>8</v>
      </c>
      <c r="B189" s="41" t="s">
        <v>13</v>
      </c>
      <c r="C189" s="41" t="s">
        <v>41</v>
      </c>
      <c r="D189" s="37" t="s">
        <v>201</v>
      </c>
      <c r="E189" s="37">
        <v>240</v>
      </c>
      <c r="F189" s="37">
        <v>1</v>
      </c>
      <c r="G189" s="45">
        <v>1</v>
      </c>
      <c r="H189" s="45"/>
      <c r="I189" s="45"/>
      <c r="J189" s="45"/>
      <c r="K189" s="251" t="e">
        <f t="shared" si="32"/>
        <v>#DIV/0!</v>
      </c>
    </row>
    <row r="190" spans="1:12" ht="45" hidden="1">
      <c r="A190" s="30" t="s">
        <v>236</v>
      </c>
      <c r="B190" s="41" t="s">
        <v>13</v>
      </c>
      <c r="C190" s="41" t="s">
        <v>41</v>
      </c>
      <c r="D190" s="37" t="s">
        <v>238</v>
      </c>
      <c r="E190" s="35"/>
      <c r="F190" s="35"/>
      <c r="G190" s="45">
        <f aca="true" t="shared" si="38" ref="G190:J194">G191</f>
        <v>46.3</v>
      </c>
      <c r="H190" s="45">
        <f t="shared" si="38"/>
        <v>0</v>
      </c>
      <c r="I190" s="45">
        <f t="shared" si="38"/>
        <v>0</v>
      </c>
      <c r="J190" s="45">
        <f t="shared" si="38"/>
        <v>0</v>
      </c>
      <c r="K190" s="251" t="e">
        <f t="shared" si="32"/>
        <v>#DIV/0!</v>
      </c>
      <c r="L190" s="48"/>
    </row>
    <row r="191" spans="1:12" ht="30" hidden="1">
      <c r="A191" s="30" t="s">
        <v>237</v>
      </c>
      <c r="B191" s="41" t="s">
        <v>13</v>
      </c>
      <c r="C191" s="41" t="s">
        <v>41</v>
      </c>
      <c r="D191" s="37" t="s">
        <v>239</v>
      </c>
      <c r="E191" s="35"/>
      <c r="F191" s="35"/>
      <c r="G191" s="45">
        <f t="shared" si="38"/>
        <v>46.3</v>
      </c>
      <c r="H191" s="45">
        <f t="shared" si="38"/>
        <v>0</v>
      </c>
      <c r="I191" s="45">
        <f t="shared" si="38"/>
        <v>0</v>
      </c>
      <c r="J191" s="45">
        <f t="shared" si="38"/>
        <v>0</v>
      </c>
      <c r="K191" s="251" t="e">
        <f t="shared" si="32"/>
        <v>#DIV/0!</v>
      </c>
      <c r="L191" s="48"/>
    </row>
    <row r="192" spans="1:12" ht="30" customHeight="1" hidden="1">
      <c r="A192" s="30" t="s">
        <v>237</v>
      </c>
      <c r="B192" s="41" t="s">
        <v>13</v>
      </c>
      <c r="C192" s="41" t="s">
        <v>41</v>
      </c>
      <c r="D192" s="37" t="s">
        <v>240</v>
      </c>
      <c r="E192" s="35"/>
      <c r="F192" s="35"/>
      <c r="G192" s="45">
        <f t="shared" si="38"/>
        <v>46.3</v>
      </c>
      <c r="H192" s="45">
        <f t="shared" si="38"/>
        <v>0</v>
      </c>
      <c r="I192" s="45">
        <f t="shared" si="38"/>
        <v>0</v>
      </c>
      <c r="J192" s="45">
        <f t="shared" si="38"/>
        <v>0</v>
      </c>
      <c r="K192" s="251" t="e">
        <f t="shared" si="32"/>
        <v>#DIV/0!</v>
      </c>
      <c r="L192" s="48"/>
    </row>
    <row r="193" spans="1:12" ht="30" hidden="1">
      <c r="A193" s="29" t="s">
        <v>215</v>
      </c>
      <c r="B193" s="41" t="s">
        <v>13</v>
      </c>
      <c r="C193" s="41" t="s">
        <v>41</v>
      </c>
      <c r="D193" s="37" t="s">
        <v>240</v>
      </c>
      <c r="E193" s="37">
        <v>200</v>
      </c>
      <c r="F193" s="35"/>
      <c r="G193" s="45">
        <f t="shared" si="38"/>
        <v>46.3</v>
      </c>
      <c r="H193" s="45">
        <f t="shared" si="38"/>
        <v>0</v>
      </c>
      <c r="I193" s="45">
        <f t="shared" si="38"/>
        <v>0</v>
      </c>
      <c r="J193" s="45">
        <f t="shared" si="38"/>
        <v>0</v>
      </c>
      <c r="K193" s="251" t="e">
        <f t="shared" si="32"/>
        <v>#DIV/0!</v>
      </c>
      <c r="L193" s="48"/>
    </row>
    <row r="194" spans="1:12" ht="30" hidden="1">
      <c r="A194" s="4" t="s">
        <v>20</v>
      </c>
      <c r="B194" s="41" t="s">
        <v>13</v>
      </c>
      <c r="C194" s="41" t="s">
        <v>41</v>
      </c>
      <c r="D194" s="37" t="s">
        <v>240</v>
      </c>
      <c r="E194" s="37">
        <v>240</v>
      </c>
      <c r="F194" s="35"/>
      <c r="G194" s="45">
        <f t="shared" si="38"/>
        <v>46.3</v>
      </c>
      <c r="H194" s="45">
        <f t="shared" si="38"/>
        <v>0</v>
      </c>
      <c r="I194" s="45">
        <f t="shared" si="38"/>
        <v>0</v>
      </c>
      <c r="J194" s="45">
        <f t="shared" si="38"/>
        <v>0</v>
      </c>
      <c r="K194" s="251" t="e">
        <f t="shared" si="32"/>
        <v>#DIV/0!</v>
      </c>
      <c r="L194" s="48"/>
    </row>
    <row r="195" spans="1:12" ht="15" hidden="1">
      <c r="A195" s="5" t="s">
        <v>8</v>
      </c>
      <c r="B195" s="41" t="s">
        <v>13</v>
      </c>
      <c r="C195" s="41" t="s">
        <v>41</v>
      </c>
      <c r="D195" s="37" t="s">
        <v>240</v>
      </c>
      <c r="E195" s="37">
        <v>240</v>
      </c>
      <c r="F195" s="37">
        <v>1</v>
      </c>
      <c r="G195" s="45">
        <v>46.3</v>
      </c>
      <c r="H195" s="45"/>
      <c r="I195" s="45"/>
      <c r="J195" s="45"/>
      <c r="K195" s="251" t="e">
        <f t="shared" si="32"/>
        <v>#DIV/0!</v>
      </c>
      <c r="L195" s="48"/>
    </row>
    <row r="196" spans="1:14" ht="30">
      <c r="A196" s="32" t="s">
        <v>480</v>
      </c>
      <c r="B196" s="41" t="s">
        <v>13</v>
      </c>
      <c r="C196" s="41" t="s">
        <v>41</v>
      </c>
      <c r="D196" s="37">
        <v>5600000000</v>
      </c>
      <c r="E196" s="35"/>
      <c r="F196" s="35"/>
      <c r="G196" s="45" t="e">
        <f>#REF!</f>
        <v>#REF!</v>
      </c>
      <c r="H196" s="242">
        <f aca="true" t="shared" si="39" ref="H196:H229">I196-J196</f>
        <v>2</v>
      </c>
      <c r="I196" s="45">
        <f>I197+I201</f>
        <v>2</v>
      </c>
      <c r="J196" s="45">
        <f>J197+J201</f>
        <v>0</v>
      </c>
      <c r="K196" s="251">
        <f t="shared" si="32"/>
        <v>0</v>
      </c>
      <c r="M196" s="48"/>
      <c r="N196" s="48"/>
    </row>
    <row r="197" spans="1:14" ht="30">
      <c r="A197" s="32" t="s">
        <v>481</v>
      </c>
      <c r="B197" s="41" t="s">
        <v>13</v>
      </c>
      <c r="C197" s="41" t="s">
        <v>41</v>
      </c>
      <c r="D197" s="37">
        <v>5600191050</v>
      </c>
      <c r="E197" s="35"/>
      <c r="F197" s="35"/>
      <c r="G197" s="45">
        <f>G198</f>
        <v>8</v>
      </c>
      <c r="H197" s="242">
        <f t="shared" si="39"/>
        <v>1</v>
      </c>
      <c r="I197" s="45">
        <f aca="true" t="shared" si="40" ref="I197:J199">I198</f>
        <v>1</v>
      </c>
      <c r="J197" s="45">
        <f t="shared" si="40"/>
        <v>0</v>
      </c>
      <c r="K197" s="251">
        <f t="shared" si="32"/>
        <v>0</v>
      </c>
      <c r="M197" s="48"/>
      <c r="N197" s="48"/>
    </row>
    <row r="198" spans="1:14" ht="30">
      <c r="A198" s="29" t="s">
        <v>215</v>
      </c>
      <c r="B198" s="41" t="s">
        <v>13</v>
      </c>
      <c r="C198" s="41" t="s">
        <v>41</v>
      </c>
      <c r="D198" s="37">
        <v>5600191050</v>
      </c>
      <c r="E198" s="37">
        <v>200</v>
      </c>
      <c r="F198" s="35"/>
      <c r="G198" s="45">
        <f>G199</f>
        <v>8</v>
      </c>
      <c r="H198" s="242">
        <f t="shared" si="39"/>
        <v>1</v>
      </c>
      <c r="I198" s="45">
        <f t="shared" si="40"/>
        <v>1</v>
      </c>
      <c r="J198" s="45">
        <f t="shared" si="40"/>
        <v>0</v>
      </c>
      <c r="K198" s="251">
        <f t="shared" si="32"/>
        <v>0</v>
      </c>
      <c r="M198" s="48"/>
      <c r="N198" s="48"/>
    </row>
    <row r="199" spans="1:14" ht="30">
      <c r="A199" s="4" t="s">
        <v>20</v>
      </c>
      <c r="B199" s="41" t="s">
        <v>13</v>
      </c>
      <c r="C199" s="41" t="s">
        <v>41</v>
      </c>
      <c r="D199" s="37">
        <v>5600191050</v>
      </c>
      <c r="E199" s="37">
        <v>240</v>
      </c>
      <c r="F199" s="35"/>
      <c r="G199" s="45">
        <f>G200</f>
        <v>8</v>
      </c>
      <c r="H199" s="242">
        <f t="shared" si="39"/>
        <v>1</v>
      </c>
      <c r="I199" s="45">
        <f t="shared" si="40"/>
        <v>1</v>
      </c>
      <c r="J199" s="45">
        <f t="shared" si="40"/>
        <v>0</v>
      </c>
      <c r="K199" s="251">
        <f t="shared" si="32"/>
        <v>0</v>
      </c>
      <c r="M199" s="48"/>
      <c r="N199" s="48"/>
    </row>
    <row r="200" spans="1:14" ht="15">
      <c r="A200" s="5" t="s">
        <v>8</v>
      </c>
      <c r="B200" s="41" t="s">
        <v>13</v>
      </c>
      <c r="C200" s="41" t="s">
        <v>41</v>
      </c>
      <c r="D200" s="37">
        <v>5600191050</v>
      </c>
      <c r="E200" s="37">
        <v>240</v>
      </c>
      <c r="F200" s="37">
        <v>1</v>
      </c>
      <c r="G200" s="45">
        <v>8</v>
      </c>
      <c r="H200" s="242">
        <f t="shared" si="39"/>
        <v>1</v>
      </c>
      <c r="I200" s="45">
        <v>1</v>
      </c>
      <c r="J200" s="45"/>
      <c r="K200" s="251">
        <f t="shared" si="32"/>
        <v>0</v>
      </c>
      <c r="M200" s="48"/>
      <c r="N200" s="48"/>
    </row>
    <row r="201" spans="1:14" ht="94.5" customHeight="1">
      <c r="A201" s="32" t="s">
        <v>482</v>
      </c>
      <c r="B201" s="41" t="s">
        <v>13</v>
      </c>
      <c r="C201" s="41" t="s">
        <v>41</v>
      </c>
      <c r="D201" s="37">
        <v>5600291050</v>
      </c>
      <c r="E201" s="35"/>
      <c r="F201" s="35"/>
      <c r="G201" s="45">
        <f aca="true" t="shared" si="41" ref="G201:J203">G202</f>
        <v>8</v>
      </c>
      <c r="H201" s="242">
        <f t="shared" si="39"/>
        <v>1</v>
      </c>
      <c r="I201" s="45">
        <f t="shared" si="41"/>
        <v>1</v>
      </c>
      <c r="J201" s="45">
        <f t="shared" si="41"/>
        <v>0</v>
      </c>
      <c r="K201" s="251">
        <f t="shared" si="32"/>
        <v>0</v>
      </c>
      <c r="M201" s="48"/>
      <c r="N201" s="48"/>
    </row>
    <row r="202" spans="1:14" ht="30">
      <c r="A202" s="29" t="s">
        <v>215</v>
      </c>
      <c r="B202" s="41" t="s">
        <v>13</v>
      </c>
      <c r="C202" s="41" t="s">
        <v>41</v>
      </c>
      <c r="D202" s="37">
        <v>5600291050</v>
      </c>
      <c r="E202" s="37">
        <v>200</v>
      </c>
      <c r="F202" s="35"/>
      <c r="G202" s="45">
        <f t="shared" si="41"/>
        <v>8</v>
      </c>
      <c r="H202" s="242">
        <f t="shared" si="39"/>
        <v>1</v>
      </c>
      <c r="I202" s="45">
        <f t="shared" si="41"/>
        <v>1</v>
      </c>
      <c r="J202" s="45">
        <f t="shared" si="41"/>
        <v>0</v>
      </c>
      <c r="K202" s="251">
        <f t="shared" si="32"/>
        <v>0</v>
      </c>
      <c r="M202" s="48"/>
      <c r="N202" s="48"/>
    </row>
    <row r="203" spans="1:14" ht="30">
      <c r="A203" s="4" t="s">
        <v>20</v>
      </c>
      <c r="B203" s="41" t="s">
        <v>13</v>
      </c>
      <c r="C203" s="41" t="s">
        <v>41</v>
      </c>
      <c r="D203" s="37">
        <v>5600291050</v>
      </c>
      <c r="E203" s="37">
        <v>240</v>
      </c>
      <c r="F203" s="35"/>
      <c r="G203" s="45">
        <f t="shared" si="41"/>
        <v>8</v>
      </c>
      <c r="H203" s="242">
        <f t="shared" si="39"/>
        <v>1</v>
      </c>
      <c r="I203" s="45">
        <f t="shared" si="41"/>
        <v>1</v>
      </c>
      <c r="J203" s="45">
        <f t="shared" si="41"/>
        <v>0</v>
      </c>
      <c r="K203" s="251">
        <f t="shared" si="32"/>
        <v>0</v>
      </c>
      <c r="M203" s="48"/>
      <c r="N203" s="48"/>
    </row>
    <row r="204" spans="1:14" ht="15.75" customHeight="1">
      <c r="A204" s="5" t="s">
        <v>8</v>
      </c>
      <c r="B204" s="41" t="s">
        <v>13</v>
      </c>
      <c r="C204" s="41" t="s">
        <v>41</v>
      </c>
      <c r="D204" s="37">
        <v>5600291050</v>
      </c>
      <c r="E204" s="37">
        <v>240</v>
      </c>
      <c r="F204" s="37">
        <v>1</v>
      </c>
      <c r="G204" s="45">
        <v>8</v>
      </c>
      <c r="H204" s="242">
        <f t="shared" si="39"/>
        <v>1</v>
      </c>
      <c r="I204" s="45">
        <v>1</v>
      </c>
      <c r="J204" s="45"/>
      <c r="K204" s="251">
        <f t="shared" si="32"/>
        <v>0</v>
      </c>
      <c r="M204" s="48"/>
      <c r="N204" s="48"/>
    </row>
    <row r="205" spans="1:14" ht="75">
      <c r="A205" s="137" t="s">
        <v>490</v>
      </c>
      <c r="B205" s="41" t="s">
        <v>13</v>
      </c>
      <c r="C205" s="41" t="s">
        <v>41</v>
      </c>
      <c r="D205" s="37">
        <v>6000000000</v>
      </c>
      <c r="E205" s="35"/>
      <c r="F205" s="35"/>
      <c r="G205" s="45" t="e">
        <f>#REF!</f>
        <v>#REF!</v>
      </c>
      <c r="H205" s="242">
        <f t="shared" si="39"/>
        <v>2</v>
      </c>
      <c r="I205" s="45">
        <f>I206</f>
        <v>2</v>
      </c>
      <c r="J205" s="45">
        <f>J206</f>
        <v>0</v>
      </c>
      <c r="K205" s="251">
        <f aca="true" t="shared" si="42" ref="K205:K268">J205/I205*100</f>
        <v>0</v>
      </c>
      <c r="M205" s="48"/>
      <c r="N205" s="48"/>
    </row>
    <row r="206" spans="1:14" ht="60">
      <c r="A206" s="136" t="s">
        <v>518</v>
      </c>
      <c r="B206" s="41" t="s">
        <v>13</v>
      </c>
      <c r="C206" s="41" t="s">
        <v>41</v>
      </c>
      <c r="D206" s="37">
        <v>6000191060</v>
      </c>
      <c r="E206" s="35"/>
      <c r="F206" s="35"/>
      <c r="G206" s="45">
        <f>G207</f>
        <v>8</v>
      </c>
      <c r="H206" s="242">
        <f t="shared" si="39"/>
        <v>2</v>
      </c>
      <c r="I206" s="45">
        <f aca="true" t="shared" si="43" ref="I206:J208">I207</f>
        <v>2</v>
      </c>
      <c r="J206" s="45">
        <f t="shared" si="43"/>
        <v>0</v>
      </c>
      <c r="K206" s="251">
        <f t="shared" si="42"/>
        <v>0</v>
      </c>
      <c r="M206" s="48"/>
      <c r="N206" s="48"/>
    </row>
    <row r="207" spans="1:14" ht="30">
      <c r="A207" s="29" t="s">
        <v>215</v>
      </c>
      <c r="B207" s="41" t="s">
        <v>13</v>
      </c>
      <c r="C207" s="41" t="s">
        <v>41</v>
      </c>
      <c r="D207" s="37">
        <v>6000191060</v>
      </c>
      <c r="E207" s="37">
        <v>200</v>
      </c>
      <c r="F207" s="35"/>
      <c r="G207" s="45">
        <f>G208</f>
        <v>8</v>
      </c>
      <c r="H207" s="242">
        <f t="shared" si="39"/>
        <v>2</v>
      </c>
      <c r="I207" s="45">
        <f t="shared" si="43"/>
        <v>2</v>
      </c>
      <c r="J207" s="45">
        <f t="shared" si="43"/>
        <v>0</v>
      </c>
      <c r="K207" s="251">
        <f t="shared" si="42"/>
        <v>0</v>
      </c>
      <c r="M207" s="48"/>
      <c r="N207" s="48"/>
    </row>
    <row r="208" spans="1:14" ht="30">
      <c r="A208" s="4" t="s">
        <v>20</v>
      </c>
      <c r="B208" s="41" t="s">
        <v>13</v>
      </c>
      <c r="C208" s="41" t="s">
        <v>41</v>
      </c>
      <c r="D208" s="37">
        <v>6000191060</v>
      </c>
      <c r="E208" s="37">
        <v>240</v>
      </c>
      <c r="F208" s="35"/>
      <c r="G208" s="45">
        <f>G209</f>
        <v>8</v>
      </c>
      <c r="H208" s="242">
        <f t="shared" si="39"/>
        <v>2</v>
      </c>
      <c r="I208" s="45">
        <f t="shared" si="43"/>
        <v>2</v>
      </c>
      <c r="J208" s="45">
        <f t="shared" si="43"/>
        <v>0</v>
      </c>
      <c r="K208" s="251">
        <f t="shared" si="42"/>
        <v>0</v>
      </c>
      <c r="M208" s="48"/>
      <c r="N208" s="48"/>
    </row>
    <row r="209" spans="1:14" ht="15">
      <c r="A209" s="5" t="s">
        <v>8</v>
      </c>
      <c r="B209" s="41" t="s">
        <v>13</v>
      </c>
      <c r="C209" s="41" t="s">
        <v>41</v>
      </c>
      <c r="D209" s="37">
        <v>6000191060</v>
      </c>
      <c r="E209" s="37">
        <v>240</v>
      </c>
      <c r="F209" s="37">
        <v>1</v>
      </c>
      <c r="G209" s="45">
        <v>8</v>
      </c>
      <c r="H209" s="242">
        <f t="shared" si="39"/>
        <v>2</v>
      </c>
      <c r="I209" s="45">
        <v>2</v>
      </c>
      <c r="J209" s="45"/>
      <c r="K209" s="251">
        <f t="shared" si="42"/>
        <v>0</v>
      </c>
      <c r="M209" s="48"/>
      <c r="N209" s="48"/>
    </row>
    <row r="210" spans="1:14" ht="30">
      <c r="A210" s="148" t="s">
        <v>493</v>
      </c>
      <c r="B210" s="41" t="s">
        <v>13</v>
      </c>
      <c r="C210" s="41" t="s">
        <v>41</v>
      </c>
      <c r="D210" s="37">
        <v>6200000000</v>
      </c>
      <c r="E210" s="35"/>
      <c r="F210" s="35"/>
      <c r="G210" s="45">
        <f>G211</f>
        <v>11</v>
      </c>
      <c r="H210" s="242">
        <f t="shared" si="39"/>
        <v>20</v>
      </c>
      <c r="I210" s="45">
        <f>I211+I216</f>
        <v>20</v>
      </c>
      <c r="J210" s="45">
        <f>J211+J216</f>
        <v>0</v>
      </c>
      <c r="K210" s="251">
        <f t="shared" si="42"/>
        <v>0</v>
      </c>
      <c r="M210" s="48"/>
      <c r="N210" s="48"/>
    </row>
    <row r="211" spans="1:14" ht="30">
      <c r="A211" s="149" t="s">
        <v>506</v>
      </c>
      <c r="B211" s="41" t="s">
        <v>13</v>
      </c>
      <c r="C211" s="41" t="s">
        <v>41</v>
      </c>
      <c r="D211" s="37">
        <v>6210000000</v>
      </c>
      <c r="E211" s="35"/>
      <c r="F211" s="35"/>
      <c r="G211" s="45">
        <f aca="true" t="shared" si="44" ref="G211:J214">G212</f>
        <v>11</v>
      </c>
      <c r="H211" s="242">
        <f t="shared" si="39"/>
        <v>10</v>
      </c>
      <c r="I211" s="45">
        <f t="shared" si="44"/>
        <v>10</v>
      </c>
      <c r="J211" s="45">
        <f t="shared" si="44"/>
        <v>0</v>
      </c>
      <c r="K211" s="251">
        <f t="shared" si="42"/>
        <v>0</v>
      </c>
      <c r="M211" s="48"/>
      <c r="N211" s="48"/>
    </row>
    <row r="212" spans="1:14" ht="30">
      <c r="A212" s="149" t="s">
        <v>494</v>
      </c>
      <c r="B212" s="41" t="s">
        <v>13</v>
      </c>
      <c r="C212" s="41" t="s">
        <v>41</v>
      </c>
      <c r="D212" s="37">
        <v>6210191010</v>
      </c>
      <c r="E212" s="35"/>
      <c r="F212" s="35"/>
      <c r="G212" s="45">
        <f t="shared" si="44"/>
        <v>11</v>
      </c>
      <c r="H212" s="242">
        <f t="shared" si="39"/>
        <v>10</v>
      </c>
      <c r="I212" s="45">
        <f t="shared" si="44"/>
        <v>10</v>
      </c>
      <c r="J212" s="45">
        <f t="shared" si="44"/>
        <v>0</v>
      </c>
      <c r="K212" s="251">
        <f t="shared" si="42"/>
        <v>0</v>
      </c>
      <c r="M212" s="48"/>
      <c r="N212" s="48"/>
    </row>
    <row r="213" spans="1:14" ht="30">
      <c r="A213" s="29" t="s">
        <v>215</v>
      </c>
      <c r="B213" s="41" t="s">
        <v>13</v>
      </c>
      <c r="C213" s="41" t="s">
        <v>41</v>
      </c>
      <c r="D213" s="37">
        <v>6210191010</v>
      </c>
      <c r="E213" s="37">
        <v>200</v>
      </c>
      <c r="F213" s="35"/>
      <c r="G213" s="45">
        <f t="shared" si="44"/>
        <v>11</v>
      </c>
      <c r="H213" s="242">
        <f t="shared" si="39"/>
        <v>10</v>
      </c>
      <c r="I213" s="45">
        <f t="shared" si="44"/>
        <v>10</v>
      </c>
      <c r="J213" s="45">
        <f t="shared" si="44"/>
        <v>0</v>
      </c>
      <c r="K213" s="251">
        <f t="shared" si="42"/>
        <v>0</v>
      </c>
      <c r="M213" s="48"/>
      <c r="N213" s="48"/>
    </row>
    <row r="214" spans="1:14" ht="30">
      <c r="A214" s="4" t="s">
        <v>20</v>
      </c>
      <c r="B214" s="41" t="s">
        <v>13</v>
      </c>
      <c r="C214" s="41" t="s">
        <v>41</v>
      </c>
      <c r="D214" s="37">
        <v>6210191010</v>
      </c>
      <c r="E214" s="37">
        <v>240</v>
      </c>
      <c r="F214" s="35"/>
      <c r="G214" s="45">
        <f t="shared" si="44"/>
        <v>11</v>
      </c>
      <c r="H214" s="242">
        <f t="shared" si="39"/>
        <v>10</v>
      </c>
      <c r="I214" s="45">
        <f t="shared" si="44"/>
        <v>10</v>
      </c>
      <c r="J214" s="45">
        <f t="shared" si="44"/>
        <v>0</v>
      </c>
      <c r="K214" s="251">
        <f t="shared" si="42"/>
        <v>0</v>
      </c>
      <c r="M214" s="48"/>
      <c r="N214" s="48"/>
    </row>
    <row r="215" spans="1:14" ht="15">
      <c r="A215" s="5" t="s">
        <v>8</v>
      </c>
      <c r="B215" s="41" t="s">
        <v>13</v>
      </c>
      <c r="C215" s="41" t="s">
        <v>41</v>
      </c>
      <c r="D215" s="37">
        <v>6210191010</v>
      </c>
      <c r="E215" s="37">
        <v>240</v>
      </c>
      <c r="F215" s="37">
        <v>1</v>
      </c>
      <c r="G215" s="45">
        <v>11</v>
      </c>
      <c r="H215" s="242">
        <f t="shared" si="39"/>
        <v>10</v>
      </c>
      <c r="I215" s="45">
        <v>10</v>
      </c>
      <c r="J215" s="45"/>
      <c r="K215" s="251">
        <f t="shared" si="42"/>
        <v>0</v>
      </c>
      <c r="M215" s="48"/>
      <c r="N215" s="48"/>
    </row>
    <row r="216" spans="1:14" ht="30">
      <c r="A216" s="149" t="s">
        <v>495</v>
      </c>
      <c r="B216" s="41" t="s">
        <v>13</v>
      </c>
      <c r="C216" s="41" t="s">
        <v>41</v>
      </c>
      <c r="D216" s="37">
        <v>6220000000</v>
      </c>
      <c r="E216" s="35"/>
      <c r="F216" s="35"/>
      <c r="G216" s="45">
        <f>G217</f>
        <v>8</v>
      </c>
      <c r="H216" s="242">
        <f t="shared" si="39"/>
        <v>10</v>
      </c>
      <c r="I216" s="45">
        <f aca="true" t="shared" si="45" ref="I216:J219">I217</f>
        <v>10</v>
      </c>
      <c r="J216" s="45">
        <f t="shared" si="45"/>
        <v>0</v>
      </c>
      <c r="K216" s="251">
        <f t="shared" si="42"/>
        <v>0</v>
      </c>
      <c r="M216" s="48"/>
      <c r="N216" s="48"/>
    </row>
    <row r="217" spans="1:14" ht="30">
      <c r="A217" s="149" t="s">
        <v>496</v>
      </c>
      <c r="B217" s="41" t="s">
        <v>13</v>
      </c>
      <c r="C217" s="41" t="s">
        <v>41</v>
      </c>
      <c r="D217" s="37">
        <v>6220191010</v>
      </c>
      <c r="E217" s="35"/>
      <c r="F217" s="35"/>
      <c r="G217" s="45">
        <f>G218</f>
        <v>8</v>
      </c>
      <c r="H217" s="242">
        <f t="shared" si="39"/>
        <v>10</v>
      </c>
      <c r="I217" s="45">
        <f t="shared" si="45"/>
        <v>10</v>
      </c>
      <c r="J217" s="45">
        <f t="shared" si="45"/>
        <v>0</v>
      </c>
      <c r="K217" s="251">
        <f t="shared" si="42"/>
        <v>0</v>
      </c>
      <c r="M217" s="48"/>
      <c r="N217" s="48"/>
    </row>
    <row r="218" spans="1:14" ht="30">
      <c r="A218" s="29" t="s">
        <v>215</v>
      </c>
      <c r="B218" s="41" t="s">
        <v>13</v>
      </c>
      <c r="C218" s="41" t="s">
        <v>41</v>
      </c>
      <c r="D218" s="37">
        <v>6220191010</v>
      </c>
      <c r="E218" s="37">
        <v>200</v>
      </c>
      <c r="F218" s="35"/>
      <c r="G218" s="45">
        <f>G219</f>
        <v>8</v>
      </c>
      <c r="H218" s="242">
        <f t="shared" si="39"/>
        <v>10</v>
      </c>
      <c r="I218" s="45">
        <f t="shared" si="45"/>
        <v>10</v>
      </c>
      <c r="J218" s="45">
        <f t="shared" si="45"/>
        <v>0</v>
      </c>
      <c r="K218" s="251">
        <f t="shared" si="42"/>
        <v>0</v>
      </c>
      <c r="M218" s="48"/>
      <c r="N218" s="48"/>
    </row>
    <row r="219" spans="1:14" ht="30">
      <c r="A219" s="4" t="s">
        <v>20</v>
      </c>
      <c r="B219" s="41" t="s">
        <v>13</v>
      </c>
      <c r="C219" s="41" t="s">
        <v>41</v>
      </c>
      <c r="D219" s="37">
        <v>6220191010</v>
      </c>
      <c r="E219" s="37">
        <v>240</v>
      </c>
      <c r="F219" s="35"/>
      <c r="G219" s="45">
        <f>G220</f>
        <v>8</v>
      </c>
      <c r="H219" s="242">
        <f t="shared" si="39"/>
        <v>10</v>
      </c>
      <c r="I219" s="45">
        <f t="shared" si="45"/>
        <v>10</v>
      </c>
      <c r="J219" s="45">
        <f t="shared" si="45"/>
        <v>0</v>
      </c>
      <c r="K219" s="251">
        <f t="shared" si="42"/>
        <v>0</v>
      </c>
      <c r="M219" s="48"/>
      <c r="N219" s="48"/>
    </row>
    <row r="220" spans="1:14" ht="15">
      <c r="A220" s="5" t="s">
        <v>8</v>
      </c>
      <c r="B220" s="41" t="s">
        <v>13</v>
      </c>
      <c r="C220" s="41" t="s">
        <v>41</v>
      </c>
      <c r="D220" s="37">
        <v>6220191010</v>
      </c>
      <c r="E220" s="37">
        <v>240</v>
      </c>
      <c r="F220" s="37">
        <v>1</v>
      </c>
      <c r="G220" s="45">
        <v>8</v>
      </c>
      <c r="H220" s="242">
        <f t="shared" si="39"/>
        <v>10</v>
      </c>
      <c r="I220" s="45">
        <v>10</v>
      </c>
      <c r="J220" s="45"/>
      <c r="K220" s="251">
        <f t="shared" si="42"/>
        <v>0</v>
      </c>
      <c r="M220" s="48"/>
      <c r="N220" s="48"/>
    </row>
    <row r="221" spans="1:14" ht="30">
      <c r="A221" s="148" t="s">
        <v>521</v>
      </c>
      <c r="B221" s="41" t="s">
        <v>13</v>
      </c>
      <c r="C221" s="41" t="s">
        <v>41</v>
      </c>
      <c r="D221" s="37">
        <v>6300000000</v>
      </c>
      <c r="E221" s="35"/>
      <c r="F221" s="35"/>
      <c r="G221" s="45" t="e">
        <f>#REF!</f>
        <v>#REF!</v>
      </c>
      <c r="H221" s="242">
        <f t="shared" si="39"/>
        <v>3</v>
      </c>
      <c r="I221" s="45">
        <f>I222+I226</f>
        <v>3</v>
      </c>
      <c r="J221" s="45">
        <f>J222+J226</f>
        <v>0</v>
      </c>
      <c r="K221" s="251">
        <f t="shared" si="42"/>
        <v>0</v>
      </c>
      <c r="M221" s="48"/>
      <c r="N221" s="48"/>
    </row>
    <row r="222" spans="1:14" ht="60">
      <c r="A222" s="149" t="s">
        <v>522</v>
      </c>
      <c r="B222" s="41" t="s">
        <v>13</v>
      </c>
      <c r="C222" s="41" t="s">
        <v>41</v>
      </c>
      <c r="D222" s="37">
        <v>6300191100</v>
      </c>
      <c r="E222" s="35"/>
      <c r="F222" s="35"/>
      <c r="G222" s="45">
        <f aca="true" t="shared" si="46" ref="G222:J228">G223</f>
        <v>11</v>
      </c>
      <c r="H222" s="242">
        <f t="shared" si="39"/>
        <v>1.5</v>
      </c>
      <c r="I222" s="45">
        <f t="shared" si="46"/>
        <v>1.5</v>
      </c>
      <c r="J222" s="45">
        <f t="shared" si="46"/>
        <v>0</v>
      </c>
      <c r="K222" s="251">
        <f t="shared" si="42"/>
        <v>0</v>
      </c>
      <c r="M222" s="48"/>
      <c r="N222" s="48"/>
    </row>
    <row r="223" spans="1:14" ht="30">
      <c r="A223" s="29" t="s">
        <v>215</v>
      </c>
      <c r="B223" s="41" t="s">
        <v>13</v>
      </c>
      <c r="C223" s="41" t="s">
        <v>41</v>
      </c>
      <c r="D223" s="37">
        <v>6300191100</v>
      </c>
      <c r="E223" s="37">
        <v>200</v>
      </c>
      <c r="F223" s="35"/>
      <c r="G223" s="45">
        <f t="shared" si="46"/>
        <v>11</v>
      </c>
      <c r="H223" s="242">
        <f t="shared" si="39"/>
        <v>1.5</v>
      </c>
      <c r="I223" s="45">
        <f t="shared" si="46"/>
        <v>1.5</v>
      </c>
      <c r="J223" s="45">
        <f t="shared" si="46"/>
        <v>0</v>
      </c>
      <c r="K223" s="251">
        <f t="shared" si="42"/>
        <v>0</v>
      </c>
      <c r="M223" s="48"/>
      <c r="N223" s="48"/>
    </row>
    <row r="224" spans="1:14" ht="30">
      <c r="A224" s="4" t="s">
        <v>20</v>
      </c>
      <c r="B224" s="41" t="s">
        <v>13</v>
      </c>
      <c r="C224" s="41" t="s">
        <v>41</v>
      </c>
      <c r="D224" s="37">
        <v>6300191100</v>
      </c>
      <c r="E224" s="37">
        <v>240</v>
      </c>
      <c r="F224" s="35"/>
      <c r="G224" s="45">
        <f t="shared" si="46"/>
        <v>11</v>
      </c>
      <c r="H224" s="242">
        <f t="shared" si="39"/>
        <v>1.5</v>
      </c>
      <c r="I224" s="45">
        <f t="shared" si="46"/>
        <v>1.5</v>
      </c>
      <c r="J224" s="45">
        <f t="shared" si="46"/>
        <v>0</v>
      </c>
      <c r="K224" s="251">
        <f t="shared" si="42"/>
        <v>0</v>
      </c>
      <c r="M224" s="48"/>
      <c r="N224" s="48"/>
    </row>
    <row r="225" spans="1:14" ht="15">
      <c r="A225" s="5" t="s">
        <v>8</v>
      </c>
      <c r="B225" s="41" t="s">
        <v>13</v>
      </c>
      <c r="C225" s="41" t="s">
        <v>41</v>
      </c>
      <c r="D225" s="37">
        <v>6300191100</v>
      </c>
      <c r="E225" s="37">
        <v>240</v>
      </c>
      <c r="F225" s="37">
        <v>1</v>
      </c>
      <c r="G225" s="45">
        <v>11</v>
      </c>
      <c r="H225" s="242">
        <f t="shared" si="39"/>
        <v>1.5</v>
      </c>
      <c r="I225" s="45">
        <v>1.5</v>
      </c>
      <c r="J225" s="45"/>
      <c r="K225" s="251">
        <f t="shared" si="42"/>
        <v>0</v>
      </c>
      <c r="M225" s="48"/>
      <c r="N225" s="48"/>
    </row>
    <row r="226" spans="1:14" ht="75">
      <c r="A226" s="149" t="s">
        <v>523</v>
      </c>
      <c r="B226" s="41" t="s">
        <v>13</v>
      </c>
      <c r="C226" s="41" t="s">
        <v>41</v>
      </c>
      <c r="D226" s="37">
        <v>6300191100</v>
      </c>
      <c r="E226" s="35"/>
      <c r="F226" s="35"/>
      <c r="G226" s="45">
        <f t="shared" si="46"/>
        <v>11</v>
      </c>
      <c r="H226" s="242">
        <f t="shared" si="39"/>
        <v>1.5</v>
      </c>
      <c r="I226" s="45">
        <f t="shared" si="46"/>
        <v>1.5</v>
      </c>
      <c r="J226" s="45">
        <f t="shared" si="46"/>
        <v>0</v>
      </c>
      <c r="K226" s="251">
        <f t="shared" si="42"/>
        <v>0</v>
      </c>
      <c r="M226" s="48"/>
      <c r="N226" s="48"/>
    </row>
    <row r="227" spans="1:14" ht="30">
      <c r="A227" s="29" t="s">
        <v>215</v>
      </c>
      <c r="B227" s="41" t="s">
        <v>13</v>
      </c>
      <c r="C227" s="41" t="s">
        <v>41</v>
      </c>
      <c r="D227" s="37">
        <v>6300191100</v>
      </c>
      <c r="E227" s="37">
        <v>200</v>
      </c>
      <c r="F227" s="35"/>
      <c r="G227" s="45">
        <f t="shared" si="46"/>
        <v>11</v>
      </c>
      <c r="H227" s="242">
        <f t="shared" si="39"/>
        <v>1.5</v>
      </c>
      <c r="I227" s="45">
        <f t="shared" si="46"/>
        <v>1.5</v>
      </c>
      <c r="J227" s="45">
        <f t="shared" si="46"/>
        <v>0</v>
      </c>
      <c r="K227" s="251">
        <f t="shared" si="42"/>
        <v>0</v>
      </c>
      <c r="M227" s="48"/>
      <c r="N227" s="48"/>
    </row>
    <row r="228" spans="1:14" ht="30">
      <c r="A228" s="4" t="s">
        <v>20</v>
      </c>
      <c r="B228" s="41" t="s">
        <v>13</v>
      </c>
      <c r="C228" s="41" t="s">
        <v>41</v>
      </c>
      <c r="D228" s="37">
        <v>6300191100</v>
      </c>
      <c r="E228" s="37">
        <v>240</v>
      </c>
      <c r="F228" s="35"/>
      <c r="G228" s="45">
        <f t="shared" si="46"/>
        <v>11</v>
      </c>
      <c r="H228" s="242">
        <f t="shared" si="39"/>
        <v>1.5</v>
      </c>
      <c r="I228" s="45">
        <f t="shared" si="46"/>
        <v>1.5</v>
      </c>
      <c r="J228" s="45">
        <f t="shared" si="46"/>
        <v>0</v>
      </c>
      <c r="K228" s="251">
        <f t="shared" si="42"/>
        <v>0</v>
      </c>
      <c r="M228" s="48"/>
      <c r="N228" s="48"/>
    </row>
    <row r="229" spans="1:14" ht="15">
      <c r="A229" s="5" t="s">
        <v>8</v>
      </c>
      <c r="B229" s="41" t="s">
        <v>13</v>
      </c>
      <c r="C229" s="41" t="s">
        <v>41</v>
      </c>
      <c r="D229" s="37">
        <v>6300191100</v>
      </c>
      <c r="E229" s="37">
        <v>240</v>
      </c>
      <c r="F229" s="37">
        <v>1</v>
      </c>
      <c r="G229" s="45">
        <v>11</v>
      </c>
      <c r="H229" s="242">
        <f t="shared" si="39"/>
        <v>1.5</v>
      </c>
      <c r="I229" s="45">
        <v>1.5</v>
      </c>
      <c r="J229" s="45"/>
      <c r="K229" s="251">
        <f t="shared" si="42"/>
        <v>0</v>
      </c>
      <c r="M229" s="48"/>
      <c r="N229" s="48"/>
    </row>
    <row r="230" spans="1:11" ht="15">
      <c r="A230" s="3" t="s">
        <v>23</v>
      </c>
      <c r="B230" s="240" t="s">
        <v>24</v>
      </c>
      <c r="C230" s="132"/>
      <c r="D230" s="123"/>
      <c r="E230" s="123"/>
      <c r="F230" s="123"/>
      <c r="G230" s="241">
        <f>G233</f>
        <v>608.7</v>
      </c>
      <c r="H230" s="241">
        <f>H233</f>
        <v>489.1</v>
      </c>
      <c r="I230" s="241">
        <f>I233</f>
        <v>1011.8</v>
      </c>
      <c r="J230" s="241">
        <f>J233</f>
        <v>252.95</v>
      </c>
      <c r="K230" s="251">
        <f t="shared" si="42"/>
        <v>25</v>
      </c>
    </row>
    <row r="231" spans="1:14" ht="15">
      <c r="A231" s="3" t="s">
        <v>8</v>
      </c>
      <c r="B231" s="111" t="s">
        <v>121</v>
      </c>
      <c r="C231" s="40"/>
      <c r="D231" s="35"/>
      <c r="E231" s="35"/>
      <c r="F231" s="35"/>
      <c r="G231" s="242">
        <v>0</v>
      </c>
      <c r="H231" s="242" t="e">
        <f>H347+#REF!+#REF!+#REF!</f>
        <v>#REF!</v>
      </c>
      <c r="I231" s="242">
        <v>0</v>
      </c>
      <c r="J231" s="242">
        <v>0</v>
      </c>
      <c r="K231" s="251" t="e">
        <f t="shared" si="42"/>
        <v>#DIV/0!</v>
      </c>
      <c r="N231" s="48"/>
    </row>
    <row r="232" spans="1:11" ht="15">
      <c r="A232" s="3" t="s">
        <v>9</v>
      </c>
      <c r="B232" s="111" t="s">
        <v>122</v>
      </c>
      <c r="C232" s="40"/>
      <c r="D232" s="35"/>
      <c r="E232" s="35"/>
      <c r="F232" s="35"/>
      <c r="G232" s="242">
        <f>G238</f>
        <v>608.7</v>
      </c>
      <c r="H232" s="242" t="e">
        <f>#REF!+H942+#REF!+#REF!</f>
        <v>#REF!</v>
      </c>
      <c r="I232" s="242">
        <f>I238</f>
        <v>1011.8</v>
      </c>
      <c r="J232" s="242">
        <f>J238</f>
        <v>252.95</v>
      </c>
      <c r="K232" s="251">
        <f t="shared" si="42"/>
        <v>25</v>
      </c>
    </row>
    <row r="233" spans="1:11" ht="15">
      <c r="A233" s="3" t="s">
        <v>25</v>
      </c>
      <c r="B233" s="111" t="s">
        <v>24</v>
      </c>
      <c r="C233" s="111" t="s">
        <v>26</v>
      </c>
      <c r="D233" s="36"/>
      <c r="E233" s="36"/>
      <c r="F233" s="36"/>
      <c r="G233" s="242">
        <f aca="true" t="shared" si="47" ref="G233:J237">G234</f>
        <v>608.7</v>
      </c>
      <c r="H233" s="242">
        <f t="shared" si="47"/>
        <v>489.1</v>
      </c>
      <c r="I233" s="242">
        <f t="shared" si="47"/>
        <v>1011.8</v>
      </c>
      <c r="J233" s="242">
        <f t="shared" si="47"/>
        <v>252.95</v>
      </c>
      <c r="K233" s="251">
        <f t="shared" si="42"/>
        <v>25</v>
      </c>
    </row>
    <row r="234" spans="1:11" ht="15">
      <c r="A234" s="4" t="s">
        <v>16</v>
      </c>
      <c r="B234" s="41" t="s">
        <v>24</v>
      </c>
      <c r="C234" s="41" t="s">
        <v>26</v>
      </c>
      <c r="D234" s="37">
        <v>9000000000</v>
      </c>
      <c r="E234" s="35"/>
      <c r="F234" s="35"/>
      <c r="G234" s="45">
        <f t="shared" si="47"/>
        <v>608.7</v>
      </c>
      <c r="H234" s="45">
        <f t="shared" si="47"/>
        <v>489.1</v>
      </c>
      <c r="I234" s="45">
        <f t="shared" si="47"/>
        <v>1011.8</v>
      </c>
      <c r="J234" s="45">
        <f t="shared" si="47"/>
        <v>252.95</v>
      </c>
      <c r="K234" s="251">
        <f t="shared" si="42"/>
        <v>25</v>
      </c>
    </row>
    <row r="235" spans="1:11" ht="30">
      <c r="A235" s="29" t="s">
        <v>442</v>
      </c>
      <c r="B235" s="41" t="s">
        <v>24</v>
      </c>
      <c r="C235" s="41" t="s">
        <v>26</v>
      </c>
      <c r="D235" s="37">
        <v>9000051180</v>
      </c>
      <c r="E235" s="35"/>
      <c r="F235" s="35"/>
      <c r="G235" s="45">
        <f t="shared" si="47"/>
        <v>608.7</v>
      </c>
      <c r="H235" s="45">
        <f t="shared" si="47"/>
        <v>489.1</v>
      </c>
      <c r="I235" s="45">
        <f t="shared" si="47"/>
        <v>1011.8</v>
      </c>
      <c r="J235" s="45">
        <f t="shared" si="47"/>
        <v>252.95</v>
      </c>
      <c r="K235" s="251">
        <f t="shared" si="42"/>
        <v>25</v>
      </c>
    </row>
    <row r="236" spans="1:11" ht="18.75" customHeight="1">
      <c r="A236" s="4" t="s">
        <v>27</v>
      </c>
      <c r="B236" s="41" t="s">
        <v>24</v>
      </c>
      <c r="C236" s="41" t="s">
        <v>26</v>
      </c>
      <c r="D236" s="37">
        <v>9000051180</v>
      </c>
      <c r="E236" s="37">
        <v>500</v>
      </c>
      <c r="F236" s="35"/>
      <c r="G236" s="45">
        <f t="shared" si="47"/>
        <v>608.7</v>
      </c>
      <c r="H236" s="45">
        <f t="shared" si="47"/>
        <v>489.1</v>
      </c>
      <c r="I236" s="45">
        <f t="shared" si="47"/>
        <v>1011.8</v>
      </c>
      <c r="J236" s="45">
        <f t="shared" si="47"/>
        <v>252.95</v>
      </c>
      <c r="K236" s="251">
        <f t="shared" si="42"/>
        <v>25</v>
      </c>
    </row>
    <row r="237" spans="1:11" ht="15">
      <c r="A237" s="4" t="s">
        <v>28</v>
      </c>
      <c r="B237" s="41" t="s">
        <v>24</v>
      </c>
      <c r="C237" s="41" t="s">
        <v>26</v>
      </c>
      <c r="D237" s="37">
        <v>9000051180</v>
      </c>
      <c r="E237" s="37">
        <v>530</v>
      </c>
      <c r="F237" s="35"/>
      <c r="G237" s="45">
        <f t="shared" si="47"/>
        <v>608.7</v>
      </c>
      <c r="H237" s="45">
        <f t="shared" si="47"/>
        <v>489.1</v>
      </c>
      <c r="I237" s="45">
        <f t="shared" si="47"/>
        <v>1011.8</v>
      </c>
      <c r="J237" s="45">
        <f t="shared" si="47"/>
        <v>252.95</v>
      </c>
      <c r="K237" s="251">
        <f t="shared" si="42"/>
        <v>25</v>
      </c>
    </row>
    <row r="238" spans="1:11" ht="15">
      <c r="A238" s="5" t="s">
        <v>9</v>
      </c>
      <c r="B238" s="41" t="s">
        <v>24</v>
      </c>
      <c r="C238" s="41" t="s">
        <v>26</v>
      </c>
      <c r="D238" s="37">
        <v>9000051180</v>
      </c>
      <c r="E238" s="37">
        <v>530</v>
      </c>
      <c r="F238" s="37">
        <v>2</v>
      </c>
      <c r="G238" s="45">
        <v>608.7</v>
      </c>
      <c r="H238" s="45">
        <v>489.1</v>
      </c>
      <c r="I238" s="45">
        <v>1011.8</v>
      </c>
      <c r="J238" s="45">
        <v>252.95</v>
      </c>
      <c r="K238" s="251">
        <f t="shared" si="42"/>
        <v>25</v>
      </c>
    </row>
    <row r="239" spans="1:11" ht="28.5">
      <c r="A239" s="3" t="s">
        <v>129</v>
      </c>
      <c r="B239" s="111" t="s">
        <v>130</v>
      </c>
      <c r="C239" s="40"/>
      <c r="D239" s="35"/>
      <c r="E239" s="35"/>
      <c r="F239" s="35"/>
      <c r="G239" s="242" t="e">
        <f>G242</f>
        <v>#REF!</v>
      </c>
      <c r="H239" s="242" t="e">
        <f>H242+H276+H296</f>
        <v>#REF!</v>
      </c>
      <c r="I239" s="242">
        <f>I242</f>
        <v>50</v>
      </c>
      <c r="J239" s="242">
        <f>J242</f>
        <v>0</v>
      </c>
      <c r="K239" s="251">
        <f t="shared" si="42"/>
        <v>0</v>
      </c>
    </row>
    <row r="240" spans="1:14" ht="15">
      <c r="A240" s="3" t="s">
        <v>8</v>
      </c>
      <c r="B240" s="111" t="s">
        <v>121</v>
      </c>
      <c r="C240" s="40"/>
      <c r="D240" s="35"/>
      <c r="E240" s="35"/>
      <c r="F240" s="35"/>
      <c r="G240" s="242" t="e">
        <f>#REF!</f>
        <v>#REF!</v>
      </c>
      <c r="H240" s="242" t="e">
        <f>H357+H360+H363+#REF!</f>
        <v>#REF!</v>
      </c>
      <c r="I240" s="242">
        <f>I247+I253+I257+I261+I265+I269</f>
        <v>50</v>
      </c>
      <c r="J240" s="242">
        <f>J247+J253+J257+J261+J265+J269</f>
        <v>0</v>
      </c>
      <c r="K240" s="251">
        <f t="shared" si="42"/>
        <v>0</v>
      </c>
      <c r="N240" s="48"/>
    </row>
    <row r="241" spans="1:11" ht="15">
      <c r="A241" s="3" t="s">
        <v>9</v>
      </c>
      <c r="B241" s="111" t="s">
        <v>122</v>
      </c>
      <c r="C241" s="40"/>
      <c r="D241" s="35"/>
      <c r="E241" s="35"/>
      <c r="F241" s="35"/>
      <c r="G241" s="242">
        <v>0</v>
      </c>
      <c r="H241" s="242" t="e">
        <f>#REF!+H951+#REF!+#REF!</f>
        <v>#REF!</v>
      </c>
      <c r="I241" s="242">
        <v>0</v>
      </c>
      <c r="J241" s="242">
        <v>0</v>
      </c>
      <c r="K241" s="251"/>
    </row>
    <row r="242" spans="1:11" ht="34.5" customHeight="1">
      <c r="A242" s="3" t="s">
        <v>157</v>
      </c>
      <c r="B242" s="111" t="s">
        <v>130</v>
      </c>
      <c r="C242" s="111" t="s">
        <v>134</v>
      </c>
      <c r="D242" s="36"/>
      <c r="E242" s="36"/>
      <c r="F242" s="36"/>
      <c r="G242" s="242" t="e">
        <f>#REF!</f>
        <v>#REF!</v>
      </c>
      <c r="H242" s="242" t="e">
        <f>#REF!</f>
        <v>#REF!</v>
      </c>
      <c r="I242" s="242">
        <f>I243+I249</f>
        <v>50</v>
      </c>
      <c r="J242" s="242">
        <f>J243+J249</f>
        <v>0</v>
      </c>
      <c r="K242" s="251">
        <f t="shared" si="42"/>
        <v>0</v>
      </c>
    </row>
    <row r="243" spans="1:12" ht="15">
      <c r="A243" s="4" t="s">
        <v>16</v>
      </c>
      <c r="B243" s="41" t="s">
        <v>130</v>
      </c>
      <c r="C243" s="41" t="s">
        <v>134</v>
      </c>
      <c r="D243" s="37">
        <v>9000000000</v>
      </c>
      <c r="E243" s="35"/>
      <c r="F243" s="35"/>
      <c r="G243" s="45" t="e">
        <f>G244</f>
        <v>#REF!</v>
      </c>
      <c r="H243" s="242">
        <f aca="true" t="shared" si="48" ref="H243:H269">I243-J243</f>
        <v>30</v>
      </c>
      <c r="I243" s="45">
        <f>I244</f>
        <v>30</v>
      </c>
      <c r="J243" s="45">
        <f>J244</f>
        <v>0</v>
      </c>
      <c r="K243" s="251">
        <f t="shared" si="42"/>
        <v>0</v>
      </c>
      <c r="L243" s="22"/>
    </row>
    <row r="244" spans="1:12" ht="51" customHeight="1">
      <c r="A244" s="4" t="s">
        <v>435</v>
      </c>
      <c r="B244" s="41" t="s">
        <v>130</v>
      </c>
      <c r="C244" s="41" t="s">
        <v>134</v>
      </c>
      <c r="D244" s="37">
        <v>9000090310</v>
      </c>
      <c r="E244" s="35"/>
      <c r="F244" s="35"/>
      <c r="G244" s="45" t="e">
        <f>#REF!+G245+#REF!+#REF!</f>
        <v>#REF!</v>
      </c>
      <c r="H244" s="242">
        <f t="shared" si="48"/>
        <v>30</v>
      </c>
      <c r="I244" s="45">
        <f>I245</f>
        <v>30</v>
      </c>
      <c r="J244" s="45">
        <f>J245</f>
        <v>0</v>
      </c>
      <c r="K244" s="251">
        <f t="shared" si="42"/>
        <v>0</v>
      </c>
      <c r="L244" s="22"/>
    </row>
    <row r="245" spans="1:12" ht="30" customHeight="1">
      <c r="A245" s="29" t="s">
        <v>215</v>
      </c>
      <c r="B245" s="41" t="s">
        <v>130</v>
      </c>
      <c r="C245" s="41" t="s">
        <v>134</v>
      </c>
      <c r="D245" s="37">
        <v>9000090310</v>
      </c>
      <c r="E245" s="37">
        <v>200</v>
      </c>
      <c r="F245" s="35"/>
      <c r="G245" s="45">
        <f aca="true" t="shared" si="49" ref="G245:J246">G246</f>
        <v>4860</v>
      </c>
      <c r="H245" s="242">
        <f t="shared" si="48"/>
        <v>30</v>
      </c>
      <c r="I245" s="45">
        <f t="shared" si="49"/>
        <v>30</v>
      </c>
      <c r="J245" s="45">
        <f t="shared" si="49"/>
        <v>0</v>
      </c>
      <c r="K245" s="251">
        <f t="shared" si="42"/>
        <v>0</v>
      </c>
      <c r="L245" s="22"/>
    </row>
    <row r="246" spans="1:12" ht="30">
      <c r="A246" s="4" t="s">
        <v>20</v>
      </c>
      <c r="B246" s="41" t="s">
        <v>130</v>
      </c>
      <c r="C246" s="41" t="s">
        <v>134</v>
      </c>
      <c r="D246" s="37">
        <v>9000090310</v>
      </c>
      <c r="E246" s="37">
        <v>240</v>
      </c>
      <c r="F246" s="35"/>
      <c r="G246" s="45">
        <f t="shared" si="49"/>
        <v>4860</v>
      </c>
      <c r="H246" s="242">
        <f t="shared" si="48"/>
        <v>30</v>
      </c>
      <c r="I246" s="45">
        <f t="shared" si="49"/>
        <v>30</v>
      </c>
      <c r="J246" s="45">
        <f t="shared" si="49"/>
        <v>0</v>
      </c>
      <c r="K246" s="251">
        <f t="shared" si="42"/>
        <v>0</v>
      </c>
      <c r="L246" s="22"/>
    </row>
    <row r="247" spans="1:12" ht="15">
      <c r="A247" s="5" t="s">
        <v>8</v>
      </c>
      <c r="B247" s="41" t="s">
        <v>130</v>
      </c>
      <c r="C247" s="41" t="s">
        <v>134</v>
      </c>
      <c r="D247" s="37">
        <v>9000090310</v>
      </c>
      <c r="E247" s="37">
        <v>240</v>
      </c>
      <c r="F247" s="37">
        <v>1</v>
      </c>
      <c r="G247" s="45">
        <v>4860</v>
      </c>
      <c r="H247" s="242">
        <f t="shared" si="48"/>
        <v>30</v>
      </c>
      <c r="I247" s="45">
        <v>30</v>
      </c>
      <c r="J247" s="45"/>
      <c r="K247" s="251">
        <f t="shared" si="42"/>
        <v>0</v>
      </c>
      <c r="L247" s="18"/>
    </row>
    <row r="248" spans="1:12" ht="15" hidden="1">
      <c r="A248" s="5"/>
      <c r="B248" s="41" t="s">
        <v>130</v>
      </c>
      <c r="C248" s="41" t="s">
        <v>134</v>
      </c>
      <c r="D248" s="37"/>
      <c r="E248" s="37">
        <v>244</v>
      </c>
      <c r="F248" s="37"/>
      <c r="G248" s="45"/>
      <c r="H248" s="242">
        <f t="shared" si="48"/>
        <v>0</v>
      </c>
      <c r="I248" s="45">
        <v>100</v>
      </c>
      <c r="J248" s="45">
        <v>100</v>
      </c>
      <c r="K248" s="251">
        <f t="shared" si="42"/>
        <v>100</v>
      </c>
      <c r="L248" s="18"/>
    </row>
    <row r="249" spans="1:14" ht="30">
      <c r="A249" s="29" t="s">
        <v>368</v>
      </c>
      <c r="B249" s="41" t="s">
        <v>130</v>
      </c>
      <c r="C249" s="41" t="s">
        <v>134</v>
      </c>
      <c r="D249" s="37">
        <v>5500000000</v>
      </c>
      <c r="E249" s="35"/>
      <c r="F249" s="35"/>
      <c r="G249" s="45" t="e">
        <f>#REF!</f>
        <v>#REF!</v>
      </c>
      <c r="H249" s="242">
        <f t="shared" si="48"/>
        <v>20</v>
      </c>
      <c r="I249" s="45">
        <f>I250+I258+I262+I266+I254</f>
        <v>20</v>
      </c>
      <c r="J249" s="45">
        <f>J250+J258+J262+J266+J254</f>
        <v>0</v>
      </c>
      <c r="K249" s="251">
        <f t="shared" si="42"/>
        <v>0</v>
      </c>
      <c r="M249" s="48"/>
      <c r="N249" s="48"/>
    </row>
    <row r="250" spans="1:14" ht="45">
      <c r="A250" s="29" t="s">
        <v>475</v>
      </c>
      <c r="B250" s="41" t="s">
        <v>130</v>
      </c>
      <c r="C250" s="41" t="s">
        <v>134</v>
      </c>
      <c r="D250" s="37">
        <v>5500191040</v>
      </c>
      <c r="E250" s="35"/>
      <c r="F250" s="35"/>
      <c r="G250" s="45">
        <f>G251</f>
        <v>8</v>
      </c>
      <c r="H250" s="242">
        <f t="shared" si="48"/>
        <v>6</v>
      </c>
      <c r="I250" s="45">
        <f aca="true" t="shared" si="50" ref="I250:J252">I251</f>
        <v>6</v>
      </c>
      <c r="J250" s="45">
        <f t="shared" si="50"/>
        <v>0</v>
      </c>
      <c r="K250" s="251">
        <f t="shared" si="42"/>
        <v>0</v>
      </c>
      <c r="M250" s="48"/>
      <c r="N250" s="48"/>
    </row>
    <row r="251" spans="1:14" ht="30">
      <c r="A251" s="29" t="s">
        <v>215</v>
      </c>
      <c r="B251" s="41" t="s">
        <v>130</v>
      </c>
      <c r="C251" s="41" t="s">
        <v>134</v>
      </c>
      <c r="D251" s="37">
        <v>5500191040</v>
      </c>
      <c r="E251" s="37">
        <v>200</v>
      </c>
      <c r="F251" s="35"/>
      <c r="G251" s="45">
        <f>G252</f>
        <v>8</v>
      </c>
      <c r="H251" s="242">
        <f t="shared" si="48"/>
        <v>6</v>
      </c>
      <c r="I251" s="45">
        <f t="shared" si="50"/>
        <v>6</v>
      </c>
      <c r="J251" s="45">
        <f t="shared" si="50"/>
        <v>0</v>
      </c>
      <c r="K251" s="251">
        <f t="shared" si="42"/>
        <v>0</v>
      </c>
      <c r="M251" s="48"/>
      <c r="N251" s="48"/>
    </row>
    <row r="252" spans="1:14" ht="30">
      <c r="A252" s="4" t="s">
        <v>20</v>
      </c>
      <c r="B252" s="41" t="s">
        <v>130</v>
      </c>
      <c r="C252" s="41" t="s">
        <v>134</v>
      </c>
      <c r="D252" s="37">
        <v>5500191040</v>
      </c>
      <c r="E252" s="37">
        <v>240</v>
      </c>
      <c r="F252" s="35"/>
      <c r="G252" s="45">
        <f>G253</f>
        <v>8</v>
      </c>
      <c r="H252" s="242">
        <f t="shared" si="48"/>
        <v>6</v>
      </c>
      <c r="I252" s="45">
        <f t="shared" si="50"/>
        <v>6</v>
      </c>
      <c r="J252" s="45">
        <f t="shared" si="50"/>
        <v>0</v>
      </c>
      <c r="K252" s="251">
        <f t="shared" si="42"/>
        <v>0</v>
      </c>
      <c r="M252" s="48"/>
      <c r="N252" s="48"/>
    </row>
    <row r="253" spans="1:14" ht="15">
      <c r="A253" s="5" t="s">
        <v>8</v>
      </c>
      <c r="B253" s="41" t="s">
        <v>130</v>
      </c>
      <c r="C253" s="41" t="s">
        <v>134</v>
      </c>
      <c r="D253" s="37">
        <v>5500191040</v>
      </c>
      <c r="E253" s="37">
        <v>240</v>
      </c>
      <c r="F253" s="37">
        <v>1</v>
      </c>
      <c r="G253" s="45">
        <v>8</v>
      </c>
      <c r="H253" s="242">
        <f t="shared" si="48"/>
        <v>6</v>
      </c>
      <c r="I253" s="45">
        <v>6</v>
      </c>
      <c r="J253" s="45"/>
      <c r="K253" s="251">
        <f t="shared" si="42"/>
        <v>0</v>
      </c>
      <c r="M253" s="48"/>
      <c r="N253" s="48"/>
    </row>
    <row r="254" spans="1:14" ht="45">
      <c r="A254" s="29" t="s">
        <v>476</v>
      </c>
      <c r="B254" s="41" t="s">
        <v>130</v>
      </c>
      <c r="C254" s="41" t="s">
        <v>134</v>
      </c>
      <c r="D254" s="37">
        <v>5500291040</v>
      </c>
      <c r="E254" s="35"/>
      <c r="F254" s="35"/>
      <c r="G254" s="45">
        <f>G255</f>
        <v>8</v>
      </c>
      <c r="H254" s="242">
        <f>I254-J254</f>
        <v>2</v>
      </c>
      <c r="I254" s="45">
        <f aca="true" t="shared" si="51" ref="I254:J256">I255</f>
        <v>2</v>
      </c>
      <c r="J254" s="45">
        <f t="shared" si="51"/>
        <v>0</v>
      </c>
      <c r="K254" s="251">
        <f t="shared" si="42"/>
        <v>0</v>
      </c>
      <c r="M254" s="48"/>
      <c r="N254" s="48"/>
    </row>
    <row r="255" spans="1:14" ht="30">
      <c r="A255" s="29" t="s">
        <v>215</v>
      </c>
      <c r="B255" s="41" t="s">
        <v>130</v>
      </c>
      <c r="C255" s="41" t="s">
        <v>134</v>
      </c>
      <c r="D255" s="37">
        <v>5500291040</v>
      </c>
      <c r="E255" s="37">
        <v>200</v>
      </c>
      <c r="F255" s="35"/>
      <c r="G255" s="45">
        <f>G256</f>
        <v>8</v>
      </c>
      <c r="H255" s="242">
        <f>I255-J255</f>
        <v>2</v>
      </c>
      <c r="I255" s="45">
        <f t="shared" si="51"/>
        <v>2</v>
      </c>
      <c r="J255" s="45">
        <f t="shared" si="51"/>
        <v>0</v>
      </c>
      <c r="K255" s="251">
        <f t="shared" si="42"/>
        <v>0</v>
      </c>
      <c r="M255" s="48"/>
      <c r="N255" s="48"/>
    </row>
    <row r="256" spans="1:14" ht="30">
      <c r="A256" s="4" t="s">
        <v>20</v>
      </c>
      <c r="B256" s="41" t="s">
        <v>130</v>
      </c>
      <c r="C256" s="41" t="s">
        <v>134</v>
      </c>
      <c r="D256" s="37">
        <v>5500291040</v>
      </c>
      <c r="E256" s="37">
        <v>240</v>
      </c>
      <c r="F256" s="35"/>
      <c r="G256" s="45">
        <f>G257</f>
        <v>8</v>
      </c>
      <c r="H256" s="242">
        <f>I256-J256</f>
        <v>2</v>
      </c>
      <c r="I256" s="45">
        <f t="shared" si="51"/>
        <v>2</v>
      </c>
      <c r="J256" s="45">
        <f t="shared" si="51"/>
        <v>0</v>
      </c>
      <c r="K256" s="251">
        <f t="shared" si="42"/>
        <v>0</v>
      </c>
      <c r="M256" s="48"/>
      <c r="N256" s="48"/>
    </row>
    <row r="257" spans="1:14" ht="15">
      <c r="A257" s="5" t="s">
        <v>8</v>
      </c>
      <c r="B257" s="41" t="s">
        <v>130</v>
      </c>
      <c r="C257" s="41" t="s">
        <v>134</v>
      </c>
      <c r="D257" s="37">
        <v>5500291040</v>
      </c>
      <c r="E257" s="37">
        <v>240</v>
      </c>
      <c r="F257" s="37">
        <v>1</v>
      </c>
      <c r="G257" s="45">
        <v>8</v>
      </c>
      <c r="H257" s="242">
        <f>I257-J257</f>
        <v>2</v>
      </c>
      <c r="I257" s="45">
        <v>2</v>
      </c>
      <c r="J257" s="45"/>
      <c r="K257" s="251">
        <f t="shared" si="42"/>
        <v>0</v>
      </c>
      <c r="M257" s="48"/>
      <c r="N257" s="48"/>
    </row>
    <row r="258" spans="1:14" ht="45">
      <c r="A258" s="29" t="s">
        <v>477</v>
      </c>
      <c r="B258" s="41" t="s">
        <v>130</v>
      </c>
      <c r="C258" s="41" t="s">
        <v>134</v>
      </c>
      <c r="D258" s="37">
        <v>5500391040</v>
      </c>
      <c r="E258" s="35"/>
      <c r="F258" s="35"/>
      <c r="G258" s="45">
        <f>G259</f>
        <v>8</v>
      </c>
      <c r="H258" s="242">
        <f t="shared" si="48"/>
        <v>4</v>
      </c>
      <c r="I258" s="45">
        <f aca="true" t="shared" si="52" ref="I258:J260">I259</f>
        <v>4</v>
      </c>
      <c r="J258" s="45">
        <f t="shared" si="52"/>
        <v>0</v>
      </c>
      <c r="K258" s="251">
        <f t="shared" si="42"/>
        <v>0</v>
      </c>
      <c r="M258" s="48"/>
      <c r="N258" s="48"/>
    </row>
    <row r="259" spans="1:14" ht="30">
      <c r="A259" s="29" t="s">
        <v>215</v>
      </c>
      <c r="B259" s="41" t="s">
        <v>130</v>
      </c>
      <c r="C259" s="41" t="s">
        <v>134</v>
      </c>
      <c r="D259" s="37">
        <v>5500391040</v>
      </c>
      <c r="E259" s="37">
        <v>200</v>
      </c>
      <c r="F259" s="35"/>
      <c r="G259" s="45">
        <f>G260</f>
        <v>8</v>
      </c>
      <c r="H259" s="242">
        <f t="shared" si="48"/>
        <v>4</v>
      </c>
      <c r="I259" s="45">
        <f t="shared" si="52"/>
        <v>4</v>
      </c>
      <c r="J259" s="45">
        <f t="shared" si="52"/>
        <v>0</v>
      </c>
      <c r="K259" s="251">
        <f t="shared" si="42"/>
        <v>0</v>
      </c>
      <c r="M259" s="48"/>
      <c r="N259" s="48"/>
    </row>
    <row r="260" spans="1:14" ht="30">
      <c r="A260" s="4" t="s">
        <v>20</v>
      </c>
      <c r="B260" s="41" t="s">
        <v>130</v>
      </c>
      <c r="C260" s="41" t="s">
        <v>134</v>
      </c>
      <c r="D260" s="37">
        <v>5500391040</v>
      </c>
      <c r="E260" s="37">
        <v>240</v>
      </c>
      <c r="F260" s="35"/>
      <c r="G260" s="45">
        <f>G261</f>
        <v>8</v>
      </c>
      <c r="H260" s="242">
        <f t="shared" si="48"/>
        <v>4</v>
      </c>
      <c r="I260" s="45">
        <f t="shared" si="52"/>
        <v>4</v>
      </c>
      <c r="J260" s="45">
        <f t="shared" si="52"/>
        <v>0</v>
      </c>
      <c r="K260" s="251">
        <f t="shared" si="42"/>
        <v>0</v>
      </c>
      <c r="M260" s="48"/>
      <c r="N260" s="48"/>
    </row>
    <row r="261" spans="1:14" ht="15">
      <c r="A261" s="5" t="s">
        <v>8</v>
      </c>
      <c r="B261" s="41" t="s">
        <v>130</v>
      </c>
      <c r="C261" s="41" t="s">
        <v>134</v>
      </c>
      <c r="D261" s="37">
        <v>5500391040</v>
      </c>
      <c r="E261" s="37">
        <v>240</v>
      </c>
      <c r="F261" s="37">
        <v>1</v>
      </c>
      <c r="G261" s="45">
        <v>8</v>
      </c>
      <c r="H261" s="242">
        <f t="shared" si="48"/>
        <v>4</v>
      </c>
      <c r="I261" s="45">
        <v>4</v>
      </c>
      <c r="J261" s="45"/>
      <c r="K261" s="251">
        <f t="shared" si="42"/>
        <v>0</v>
      </c>
      <c r="M261" s="48"/>
      <c r="N261" s="48"/>
    </row>
    <row r="262" spans="1:14" ht="30">
      <c r="A262" s="29" t="s">
        <v>478</v>
      </c>
      <c r="B262" s="41" t="s">
        <v>130</v>
      </c>
      <c r="C262" s="41" t="s">
        <v>134</v>
      </c>
      <c r="D262" s="37">
        <v>5500491040</v>
      </c>
      <c r="E262" s="35"/>
      <c r="F262" s="35"/>
      <c r="G262" s="45">
        <f>G263</f>
        <v>8</v>
      </c>
      <c r="H262" s="242">
        <f t="shared" si="48"/>
        <v>5</v>
      </c>
      <c r="I262" s="45">
        <f aca="true" t="shared" si="53" ref="I262:J264">I263</f>
        <v>5</v>
      </c>
      <c r="J262" s="45">
        <f t="shared" si="53"/>
        <v>0</v>
      </c>
      <c r="K262" s="251">
        <f t="shared" si="42"/>
        <v>0</v>
      </c>
      <c r="M262" s="48"/>
      <c r="N262" s="48"/>
    </row>
    <row r="263" spans="1:14" ht="30">
      <c r="A263" s="29" t="s">
        <v>215</v>
      </c>
      <c r="B263" s="41" t="s">
        <v>130</v>
      </c>
      <c r="C263" s="41" t="s">
        <v>134</v>
      </c>
      <c r="D263" s="37">
        <v>5500491040</v>
      </c>
      <c r="E263" s="37">
        <v>200</v>
      </c>
      <c r="F263" s="35"/>
      <c r="G263" s="45">
        <f>G264</f>
        <v>8</v>
      </c>
      <c r="H263" s="242">
        <f t="shared" si="48"/>
        <v>5</v>
      </c>
      <c r="I263" s="45">
        <f t="shared" si="53"/>
        <v>5</v>
      </c>
      <c r="J263" s="45">
        <f t="shared" si="53"/>
        <v>0</v>
      </c>
      <c r="K263" s="251">
        <f t="shared" si="42"/>
        <v>0</v>
      </c>
      <c r="M263" s="48"/>
      <c r="N263" s="48"/>
    </row>
    <row r="264" spans="1:14" ht="30">
      <c r="A264" s="4" t="s">
        <v>20</v>
      </c>
      <c r="B264" s="41" t="s">
        <v>130</v>
      </c>
      <c r="C264" s="41" t="s">
        <v>134</v>
      </c>
      <c r="D264" s="37">
        <v>5500491040</v>
      </c>
      <c r="E264" s="37">
        <v>240</v>
      </c>
      <c r="F264" s="35"/>
      <c r="G264" s="45">
        <f>G265</f>
        <v>8</v>
      </c>
      <c r="H264" s="242">
        <f t="shared" si="48"/>
        <v>5</v>
      </c>
      <c r="I264" s="45">
        <f t="shared" si="53"/>
        <v>5</v>
      </c>
      <c r="J264" s="45">
        <f t="shared" si="53"/>
        <v>0</v>
      </c>
      <c r="K264" s="251">
        <f t="shared" si="42"/>
        <v>0</v>
      </c>
      <c r="M264" s="48"/>
      <c r="N264" s="48"/>
    </row>
    <row r="265" spans="1:14" ht="15">
      <c r="A265" s="5" t="s">
        <v>8</v>
      </c>
      <c r="B265" s="41" t="s">
        <v>130</v>
      </c>
      <c r="C265" s="41" t="s">
        <v>134</v>
      </c>
      <c r="D265" s="37">
        <v>5500491040</v>
      </c>
      <c r="E265" s="37">
        <v>240</v>
      </c>
      <c r="F265" s="37">
        <v>1</v>
      </c>
      <c r="G265" s="45">
        <v>8</v>
      </c>
      <c r="H265" s="242">
        <f t="shared" si="48"/>
        <v>5</v>
      </c>
      <c r="I265" s="45">
        <v>5</v>
      </c>
      <c r="J265" s="45"/>
      <c r="K265" s="251">
        <f t="shared" si="42"/>
        <v>0</v>
      </c>
      <c r="M265" s="48"/>
      <c r="N265" s="48"/>
    </row>
    <row r="266" spans="1:14" ht="45">
      <c r="A266" s="29" t="s">
        <v>479</v>
      </c>
      <c r="B266" s="41" t="s">
        <v>130</v>
      </c>
      <c r="C266" s="41" t="s">
        <v>134</v>
      </c>
      <c r="D266" s="37">
        <v>5500591040</v>
      </c>
      <c r="E266" s="35"/>
      <c r="F266" s="35"/>
      <c r="G266" s="45">
        <f>G267</f>
        <v>8</v>
      </c>
      <c r="H266" s="242">
        <f t="shared" si="48"/>
        <v>3</v>
      </c>
      <c r="I266" s="45">
        <f aca="true" t="shared" si="54" ref="I266:J268">I267</f>
        <v>3</v>
      </c>
      <c r="J266" s="45">
        <f t="shared" si="54"/>
        <v>0</v>
      </c>
      <c r="K266" s="251">
        <f t="shared" si="42"/>
        <v>0</v>
      </c>
      <c r="M266" s="48"/>
      <c r="N266" s="48"/>
    </row>
    <row r="267" spans="1:14" ht="30">
      <c r="A267" s="29" t="s">
        <v>215</v>
      </c>
      <c r="B267" s="41" t="s">
        <v>130</v>
      </c>
      <c r="C267" s="41" t="s">
        <v>134</v>
      </c>
      <c r="D267" s="37">
        <v>5500591040</v>
      </c>
      <c r="E267" s="37">
        <v>200</v>
      </c>
      <c r="F267" s="35"/>
      <c r="G267" s="45">
        <f>G268</f>
        <v>8</v>
      </c>
      <c r="H267" s="242">
        <f t="shared" si="48"/>
        <v>3</v>
      </c>
      <c r="I267" s="45">
        <f t="shared" si="54"/>
        <v>3</v>
      </c>
      <c r="J267" s="45">
        <f t="shared" si="54"/>
        <v>0</v>
      </c>
      <c r="K267" s="251">
        <f t="shared" si="42"/>
        <v>0</v>
      </c>
      <c r="M267" s="48"/>
      <c r="N267" s="48"/>
    </row>
    <row r="268" spans="1:14" ht="30">
      <c r="A268" s="4" t="s">
        <v>20</v>
      </c>
      <c r="B268" s="41" t="s">
        <v>130</v>
      </c>
      <c r="C268" s="41" t="s">
        <v>134</v>
      </c>
      <c r="D268" s="37">
        <v>5500591040</v>
      </c>
      <c r="E268" s="37">
        <v>240</v>
      </c>
      <c r="F268" s="35"/>
      <c r="G268" s="45">
        <f>G269</f>
        <v>8</v>
      </c>
      <c r="H268" s="242">
        <f t="shared" si="48"/>
        <v>3</v>
      </c>
      <c r="I268" s="45">
        <f t="shared" si="54"/>
        <v>3</v>
      </c>
      <c r="J268" s="45">
        <f t="shared" si="54"/>
        <v>0</v>
      </c>
      <c r="K268" s="251">
        <f t="shared" si="42"/>
        <v>0</v>
      </c>
      <c r="M268" s="48"/>
      <c r="N268" s="48"/>
    </row>
    <row r="269" spans="1:14" ht="15">
      <c r="A269" s="5" t="s">
        <v>8</v>
      </c>
      <c r="B269" s="41" t="s">
        <v>130</v>
      </c>
      <c r="C269" s="41" t="s">
        <v>134</v>
      </c>
      <c r="D269" s="37">
        <v>5500591040</v>
      </c>
      <c r="E269" s="37">
        <v>240</v>
      </c>
      <c r="F269" s="37">
        <v>1</v>
      </c>
      <c r="G269" s="45">
        <v>8</v>
      </c>
      <c r="H269" s="242">
        <f t="shared" si="48"/>
        <v>3</v>
      </c>
      <c r="I269" s="45">
        <v>3</v>
      </c>
      <c r="J269" s="45"/>
      <c r="K269" s="251">
        <f aca="true" t="shared" si="55" ref="K269:K332">J269/I269*100</f>
        <v>0</v>
      </c>
      <c r="M269" s="48"/>
      <c r="N269" s="48"/>
    </row>
    <row r="270" spans="1:11" ht="15">
      <c r="A270" s="3" t="s">
        <v>77</v>
      </c>
      <c r="B270" s="111" t="s">
        <v>78</v>
      </c>
      <c r="C270" s="40"/>
      <c r="D270" s="35"/>
      <c r="E270" s="35"/>
      <c r="F270" s="35"/>
      <c r="G270" s="242" t="e">
        <f>G292+G298+G271+G347+G280</f>
        <v>#REF!</v>
      </c>
      <c r="H270" s="242" t="e">
        <f>H292+H298+H271+H347</f>
        <v>#REF!</v>
      </c>
      <c r="I270" s="242">
        <f>I292+I298+I271+I347+I280+I286</f>
        <v>15430.7</v>
      </c>
      <c r="J270" s="242">
        <f>J292+J298+J271+J347+J280+J286</f>
        <v>1040.051</v>
      </c>
      <c r="K270" s="251">
        <f t="shared" si="55"/>
        <v>6.740141406417077</v>
      </c>
    </row>
    <row r="271" spans="1:11" ht="15" customHeight="1" hidden="1">
      <c r="A271" s="3" t="s">
        <v>79</v>
      </c>
      <c r="B271" s="111" t="s">
        <v>78</v>
      </c>
      <c r="C271" s="111" t="s">
        <v>80</v>
      </c>
      <c r="D271" s="36"/>
      <c r="E271" s="36"/>
      <c r="F271" s="36"/>
      <c r="G271" s="242">
        <f aca="true" t="shared" si="56" ref="G271:J276">G272</f>
        <v>0</v>
      </c>
      <c r="H271" s="242">
        <f t="shared" si="56"/>
        <v>91</v>
      </c>
      <c r="I271" s="242">
        <f t="shared" si="56"/>
        <v>0</v>
      </c>
      <c r="J271" s="242">
        <f t="shared" si="56"/>
        <v>0</v>
      </c>
      <c r="K271" s="251" t="e">
        <f t="shared" si="55"/>
        <v>#DIV/0!</v>
      </c>
    </row>
    <row r="272" spans="1:11" ht="60" customHeight="1" hidden="1">
      <c r="A272" s="4" t="s">
        <v>81</v>
      </c>
      <c r="B272" s="41" t="s">
        <v>78</v>
      </c>
      <c r="C272" s="41" t="s">
        <v>80</v>
      </c>
      <c r="D272" s="37" t="s">
        <v>82</v>
      </c>
      <c r="E272" s="35"/>
      <c r="F272" s="35"/>
      <c r="G272" s="242">
        <f t="shared" si="56"/>
        <v>0</v>
      </c>
      <c r="H272" s="45">
        <f t="shared" si="56"/>
        <v>91</v>
      </c>
      <c r="I272" s="242">
        <f t="shared" si="56"/>
        <v>0</v>
      </c>
      <c r="J272" s="242">
        <f t="shared" si="56"/>
        <v>0</v>
      </c>
      <c r="K272" s="251" t="e">
        <f t="shared" si="55"/>
        <v>#DIV/0!</v>
      </c>
    </row>
    <row r="273" spans="1:11" ht="105" customHeight="1" hidden="1">
      <c r="A273" s="4" t="s">
        <v>83</v>
      </c>
      <c r="B273" s="41" t="s">
        <v>78</v>
      </c>
      <c r="C273" s="41" t="s">
        <v>80</v>
      </c>
      <c r="D273" s="37" t="s">
        <v>84</v>
      </c>
      <c r="E273" s="35"/>
      <c r="F273" s="35"/>
      <c r="G273" s="242">
        <f t="shared" si="56"/>
        <v>0</v>
      </c>
      <c r="H273" s="45">
        <f t="shared" si="56"/>
        <v>91</v>
      </c>
      <c r="I273" s="242">
        <f t="shared" si="56"/>
        <v>0</v>
      </c>
      <c r="J273" s="242">
        <f t="shared" si="56"/>
        <v>0</v>
      </c>
      <c r="K273" s="251" t="e">
        <f t="shared" si="55"/>
        <v>#DIV/0!</v>
      </c>
    </row>
    <row r="274" spans="1:11" ht="111" customHeight="1" hidden="1">
      <c r="A274" s="4" t="s">
        <v>85</v>
      </c>
      <c r="B274" s="41" t="s">
        <v>78</v>
      </c>
      <c r="C274" s="41" t="s">
        <v>80</v>
      </c>
      <c r="D274" s="37" t="s">
        <v>86</v>
      </c>
      <c r="E274" s="35"/>
      <c r="F274" s="35"/>
      <c r="G274" s="242">
        <f t="shared" si="56"/>
        <v>0</v>
      </c>
      <c r="H274" s="45">
        <f t="shared" si="56"/>
        <v>91</v>
      </c>
      <c r="I274" s="242">
        <f t="shared" si="56"/>
        <v>0</v>
      </c>
      <c r="J274" s="242">
        <f t="shared" si="56"/>
        <v>0</v>
      </c>
      <c r="K274" s="251" t="e">
        <f t="shared" si="55"/>
        <v>#DIV/0!</v>
      </c>
    </row>
    <row r="275" spans="1:11" ht="15" customHeight="1" hidden="1">
      <c r="A275" s="4" t="s">
        <v>21</v>
      </c>
      <c r="B275" s="41" t="s">
        <v>78</v>
      </c>
      <c r="C275" s="41" t="s">
        <v>80</v>
      </c>
      <c r="D275" s="37" t="s">
        <v>86</v>
      </c>
      <c r="E275" s="37">
        <v>800</v>
      </c>
      <c r="F275" s="35"/>
      <c r="G275" s="242">
        <f t="shared" si="56"/>
        <v>0</v>
      </c>
      <c r="H275" s="45">
        <f t="shared" si="56"/>
        <v>91</v>
      </c>
      <c r="I275" s="242">
        <f t="shared" si="56"/>
        <v>0</v>
      </c>
      <c r="J275" s="242">
        <f t="shared" si="56"/>
        <v>0</v>
      </c>
      <c r="K275" s="251" t="e">
        <f t="shared" si="55"/>
        <v>#DIV/0!</v>
      </c>
    </row>
    <row r="276" spans="1:11" ht="45" customHeight="1" hidden="1">
      <c r="A276" s="4" t="s">
        <v>87</v>
      </c>
      <c r="B276" s="41" t="s">
        <v>78</v>
      </c>
      <c r="C276" s="41" t="s">
        <v>80</v>
      </c>
      <c r="D276" s="37" t="s">
        <v>86</v>
      </c>
      <c r="E276" s="37">
        <v>810</v>
      </c>
      <c r="F276" s="35"/>
      <c r="G276" s="242">
        <f t="shared" si="56"/>
        <v>0</v>
      </c>
      <c r="H276" s="45">
        <f t="shared" si="56"/>
        <v>91</v>
      </c>
      <c r="I276" s="242">
        <f t="shared" si="56"/>
        <v>0</v>
      </c>
      <c r="J276" s="242">
        <f t="shared" si="56"/>
        <v>0</v>
      </c>
      <c r="K276" s="251" t="e">
        <f t="shared" si="55"/>
        <v>#DIV/0!</v>
      </c>
    </row>
    <row r="277" spans="1:11" ht="15" customHeight="1" hidden="1">
      <c r="A277" s="5" t="s">
        <v>8</v>
      </c>
      <c r="B277" s="41" t="s">
        <v>78</v>
      </c>
      <c r="C277" s="41" t="s">
        <v>80</v>
      </c>
      <c r="D277" s="37" t="s">
        <v>86</v>
      </c>
      <c r="E277" s="37">
        <v>810</v>
      </c>
      <c r="F277" s="37">
        <v>1</v>
      </c>
      <c r="G277" s="242"/>
      <c r="H277" s="45">
        <v>91</v>
      </c>
      <c r="I277" s="242"/>
      <c r="J277" s="242"/>
      <c r="K277" s="251" t="e">
        <f t="shared" si="55"/>
        <v>#DIV/0!</v>
      </c>
    </row>
    <row r="278" spans="1:14" ht="15">
      <c r="A278" s="3" t="s">
        <v>8</v>
      </c>
      <c r="B278" s="111" t="s">
        <v>121</v>
      </c>
      <c r="C278" s="40"/>
      <c r="D278" s="35"/>
      <c r="E278" s="35"/>
      <c r="F278" s="35"/>
      <c r="G278" s="242" t="e">
        <f>G285+G297+G311+G314+#REF!+#REF!</f>
        <v>#REF!</v>
      </c>
      <c r="H278" s="242" t="e">
        <f>H373+H376+H387+#REF!</f>
        <v>#REF!</v>
      </c>
      <c r="I278" s="242">
        <f>I297+I311+I318+I342+I346+I352+I330+I333+I314</f>
        <v>8430.7</v>
      </c>
      <c r="J278" s="252">
        <f>J297+J311+J318+J342+J346+J352+J330+J333+J314</f>
        <v>1040.051</v>
      </c>
      <c r="K278" s="251">
        <f t="shared" si="55"/>
        <v>12.336472653516314</v>
      </c>
      <c r="N278" s="48"/>
    </row>
    <row r="279" spans="1:11" ht="15">
      <c r="A279" s="3" t="s">
        <v>9</v>
      </c>
      <c r="B279" s="111" t="s">
        <v>122</v>
      </c>
      <c r="C279" s="40"/>
      <c r="D279" s="35"/>
      <c r="E279" s="35"/>
      <c r="F279" s="35"/>
      <c r="G279" s="242" t="e">
        <f>G307+#REF!</f>
        <v>#REF!</v>
      </c>
      <c r="H279" s="242" t="e">
        <f>#REF!+H967+#REF!+#REF!</f>
        <v>#REF!</v>
      </c>
      <c r="I279" s="242">
        <f>I338+I291</f>
        <v>7000</v>
      </c>
      <c r="J279" s="242">
        <f>J338</f>
        <v>0</v>
      </c>
      <c r="K279" s="251">
        <f t="shared" si="55"/>
        <v>0</v>
      </c>
    </row>
    <row r="280" spans="1:11" ht="15" customHeight="1" hidden="1">
      <c r="A280" s="3" t="s">
        <v>79</v>
      </c>
      <c r="B280" s="111" t="s">
        <v>78</v>
      </c>
      <c r="C280" s="111" t="s">
        <v>80</v>
      </c>
      <c r="D280" s="36"/>
      <c r="E280" s="36"/>
      <c r="F280" s="36"/>
      <c r="G280" s="242">
        <f aca="true" t="shared" si="57" ref="G280:J284">G281</f>
        <v>0</v>
      </c>
      <c r="H280" s="242" t="e">
        <f t="shared" si="57"/>
        <v>#REF!</v>
      </c>
      <c r="I280" s="242">
        <f t="shared" si="57"/>
        <v>0</v>
      </c>
      <c r="J280" s="242">
        <f t="shared" si="57"/>
        <v>0</v>
      </c>
      <c r="K280" s="251" t="e">
        <f t="shared" si="55"/>
        <v>#DIV/0!</v>
      </c>
    </row>
    <row r="281" spans="1:11" ht="15" customHeight="1" hidden="1">
      <c r="A281" s="4" t="s">
        <v>16</v>
      </c>
      <c r="B281" s="41" t="s">
        <v>78</v>
      </c>
      <c r="C281" s="41" t="s">
        <v>80</v>
      </c>
      <c r="D281" s="37">
        <v>9000000000</v>
      </c>
      <c r="E281" s="35"/>
      <c r="F281" s="35"/>
      <c r="G281" s="45">
        <f>G282</f>
        <v>0</v>
      </c>
      <c r="H281" s="45" t="e">
        <f>#REF!</f>
        <v>#REF!</v>
      </c>
      <c r="I281" s="45">
        <f>I282</f>
        <v>0</v>
      </c>
      <c r="J281" s="45">
        <f>J282</f>
        <v>0</v>
      </c>
      <c r="K281" s="251" t="e">
        <f t="shared" si="55"/>
        <v>#DIV/0!</v>
      </c>
    </row>
    <row r="282" spans="1:11" ht="60" customHeight="1" hidden="1">
      <c r="A282" s="4" t="s">
        <v>217</v>
      </c>
      <c r="B282" s="41" t="s">
        <v>78</v>
      </c>
      <c r="C282" s="41" t="s">
        <v>80</v>
      </c>
      <c r="D282" s="37">
        <v>9000090440</v>
      </c>
      <c r="E282" s="35"/>
      <c r="F282" s="35"/>
      <c r="G282" s="45">
        <f t="shared" si="57"/>
        <v>0</v>
      </c>
      <c r="H282" s="45">
        <f t="shared" si="57"/>
        <v>91</v>
      </c>
      <c r="I282" s="45">
        <f t="shared" si="57"/>
        <v>0</v>
      </c>
      <c r="J282" s="45">
        <f t="shared" si="57"/>
        <v>0</v>
      </c>
      <c r="K282" s="251" t="e">
        <f t="shared" si="55"/>
        <v>#DIV/0!</v>
      </c>
    </row>
    <row r="283" spans="1:11" ht="15" customHeight="1" hidden="1">
      <c r="A283" s="4" t="s">
        <v>21</v>
      </c>
      <c r="B283" s="41" t="s">
        <v>78</v>
      </c>
      <c r="C283" s="41" t="s">
        <v>80</v>
      </c>
      <c r="D283" s="37">
        <v>9000090440</v>
      </c>
      <c r="E283" s="37">
        <v>800</v>
      </c>
      <c r="F283" s="35"/>
      <c r="G283" s="45">
        <f t="shared" si="57"/>
        <v>0</v>
      </c>
      <c r="H283" s="45">
        <f t="shared" si="57"/>
        <v>91</v>
      </c>
      <c r="I283" s="45">
        <f t="shared" si="57"/>
        <v>0</v>
      </c>
      <c r="J283" s="45">
        <f t="shared" si="57"/>
        <v>0</v>
      </c>
      <c r="K283" s="251" t="e">
        <f t="shared" si="55"/>
        <v>#DIV/0!</v>
      </c>
    </row>
    <row r="284" spans="1:11" ht="45" customHeight="1" hidden="1">
      <c r="A284" s="4" t="s">
        <v>87</v>
      </c>
      <c r="B284" s="41" t="s">
        <v>78</v>
      </c>
      <c r="C284" s="41" t="s">
        <v>80</v>
      </c>
      <c r="D284" s="37">
        <v>9000090440</v>
      </c>
      <c r="E284" s="37">
        <v>810</v>
      </c>
      <c r="F284" s="35"/>
      <c r="G284" s="45">
        <f t="shared" si="57"/>
        <v>0</v>
      </c>
      <c r="H284" s="45">
        <f t="shared" si="57"/>
        <v>91</v>
      </c>
      <c r="I284" s="45">
        <f t="shared" si="57"/>
        <v>0</v>
      </c>
      <c r="J284" s="45">
        <f t="shared" si="57"/>
        <v>0</v>
      </c>
      <c r="K284" s="251" t="e">
        <f t="shared" si="55"/>
        <v>#DIV/0!</v>
      </c>
    </row>
    <row r="285" spans="1:11" ht="15" customHeight="1" hidden="1">
      <c r="A285" s="5" t="s">
        <v>8</v>
      </c>
      <c r="B285" s="41" t="s">
        <v>78</v>
      </c>
      <c r="C285" s="41" t="s">
        <v>80</v>
      </c>
      <c r="D285" s="37">
        <v>9000090440</v>
      </c>
      <c r="E285" s="37">
        <v>810</v>
      </c>
      <c r="F285" s="37">
        <v>1</v>
      </c>
      <c r="G285" s="45"/>
      <c r="H285" s="45">
        <v>91</v>
      </c>
      <c r="I285" s="45"/>
      <c r="J285" s="45"/>
      <c r="K285" s="251" t="e">
        <f t="shared" si="55"/>
        <v>#DIV/0!</v>
      </c>
    </row>
    <row r="286" spans="1:14" ht="17.25" customHeight="1" hidden="1">
      <c r="A286" s="200" t="s">
        <v>79</v>
      </c>
      <c r="B286" s="111" t="s">
        <v>78</v>
      </c>
      <c r="C286" s="111" t="s">
        <v>80</v>
      </c>
      <c r="D286" s="36"/>
      <c r="E286" s="36"/>
      <c r="F286" s="36"/>
      <c r="G286" s="242" t="e">
        <f>#REF!+G287</f>
        <v>#REF!</v>
      </c>
      <c r="H286" s="242">
        <f aca="true" t="shared" si="58" ref="H286:H291">I286-J286</f>
        <v>0</v>
      </c>
      <c r="I286" s="242">
        <f aca="true" t="shared" si="59" ref="I286:J290">I287</f>
        <v>0</v>
      </c>
      <c r="J286" s="242">
        <f t="shared" si="59"/>
        <v>0</v>
      </c>
      <c r="K286" s="251" t="e">
        <f t="shared" si="55"/>
        <v>#DIV/0!</v>
      </c>
      <c r="M286" s="48"/>
      <c r="N286" s="48"/>
    </row>
    <row r="287" spans="1:14" ht="15" hidden="1">
      <c r="A287" s="4" t="s">
        <v>16</v>
      </c>
      <c r="B287" s="41" t="s">
        <v>78</v>
      </c>
      <c r="C287" s="41" t="s">
        <v>80</v>
      </c>
      <c r="D287" s="37">
        <v>9000000000</v>
      </c>
      <c r="E287" s="37"/>
      <c r="F287" s="37"/>
      <c r="G287" s="45">
        <f>G288</f>
        <v>15</v>
      </c>
      <c r="H287" s="242">
        <f t="shared" si="58"/>
        <v>0</v>
      </c>
      <c r="I287" s="45">
        <f t="shared" si="59"/>
        <v>0</v>
      </c>
      <c r="J287" s="45">
        <f t="shared" si="59"/>
        <v>0</v>
      </c>
      <c r="K287" s="251" t="e">
        <f t="shared" si="55"/>
        <v>#DIV/0!</v>
      </c>
      <c r="M287" s="48"/>
      <c r="N287" s="48"/>
    </row>
    <row r="288" spans="1:14" ht="45" hidden="1">
      <c r="A288" s="201" t="s">
        <v>534</v>
      </c>
      <c r="B288" s="41" t="s">
        <v>78</v>
      </c>
      <c r="C288" s="41" t="s">
        <v>80</v>
      </c>
      <c r="D288" s="202" t="s">
        <v>535</v>
      </c>
      <c r="E288" s="37"/>
      <c r="F288" s="37"/>
      <c r="G288" s="45">
        <f>G289</f>
        <v>15</v>
      </c>
      <c r="H288" s="242">
        <f t="shared" si="58"/>
        <v>0</v>
      </c>
      <c r="I288" s="45">
        <f t="shared" si="59"/>
        <v>0</v>
      </c>
      <c r="J288" s="45">
        <f t="shared" si="59"/>
        <v>0</v>
      </c>
      <c r="K288" s="251" t="e">
        <f t="shared" si="55"/>
        <v>#DIV/0!</v>
      </c>
      <c r="M288" s="48"/>
      <c r="N288" s="48"/>
    </row>
    <row r="289" spans="1:14" ht="30" hidden="1">
      <c r="A289" s="29" t="s">
        <v>215</v>
      </c>
      <c r="B289" s="41" t="s">
        <v>78</v>
      </c>
      <c r="C289" s="41" t="s">
        <v>80</v>
      </c>
      <c r="D289" s="202" t="s">
        <v>535</v>
      </c>
      <c r="E289" s="37">
        <v>200</v>
      </c>
      <c r="F289" s="37"/>
      <c r="G289" s="45">
        <f>G290</f>
        <v>15</v>
      </c>
      <c r="H289" s="242">
        <f t="shared" si="58"/>
        <v>0</v>
      </c>
      <c r="I289" s="45">
        <f t="shared" si="59"/>
        <v>0</v>
      </c>
      <c r="J289" s="45">
        <f t="shared" si="59"/>
        <v>0</v>
      </c>
      <c r="K289" s="251" t="e">
        <f t="shared" si="55"/>
        <v>#DIV/0!</v>
      </c>
      <c r="M289" s="48"/>
      <c r="N289" s="48"/>
    </row>
    <row r="290" spans="1:14" ht="30" hidden="1">
      <c r="A290" s="4" t="s">
        <v>20</v>
      </c>
      <c r="B290" s="41" t="s">
        <v>78</v>
      </c>
      <c r="C290" s="41" t="s">
        <v>80</v>
      </c>
      <c r="D290" s="202" t="s">
        <v>535</v>
      </c>
      <c r="E290" s="37">
        <v>240</v>
      </c>
      <c r="F290" s="37"/>
      <c r="G290" s="45">
        <f>G291</f>
        <v>15</v>
      </c>
      <c r="H290" s="242">
        <f t="shared" si="58"/>
        <v>0</v>
      </c>
      <c r="I290" s="45">
        <f t="shared" si="59"/>
        <v>0</v>
      </c>
      <c r="J290" s="45">
        <f t="shared" si="59"/>
        <v>0</v>
      </c>
      <c r="K290" s="251" t="e">
        <f t="shared" si="55"/>
        <v>#DIV/0!</v>
      </c>
      <c r="M290" s="48"/>
      <c r="N290" s="48"/>
    </row>
    <row r="291" spans="1:14" ht="15" hidden="1">
      <c r="A291" s="5" t="s">
        <v>9</v>
      </c>
      <c r="B291" s="41" t="s">
        <v>78</v>
      </c>
      <c r="C291" s="41" t="s">
        <v>80</v>
      </c>
      <c r="D291" s="202" t="s">
        <v>535</v>
      </c>
      <c r="E291" s="37">
        <v>240</v>
      </c>
      <c r="F291" s="37">
        <v>2</v>
      </c>
      <c r="G291" s="45">
        <v>15</v>
      </c>
      <c r="H291" s="242">
        <f t="shared" si="58"/>
        <v>0</v>
      </c>
      <c r="I291" s="45"/>
      <c r="J291" s="45"/>
      <c r="K291" s="251" t="e">
        <f t="shared" si="55"/>
        <v>#DIV/0!</v>
      </c>
      <c r="M291" s="58"/>
      <c r="N291" s="58"/>
    </row>
    <row r="292" spans="1:11" ht="15">
      <c r="A292" s="3" t="s">
        <v>88</v>
      </c>
      <c r="B292" s="111" t="s">
        <v>78</v>
      </c>
      <c r="C292" s="111" t="s">
        <v>89</v>
      </c>
      <c r="D292" s="36"/>
      <c r="E292" s="36"/>
      <c r="F292" s="36"/>
      <c r="G292" s="242">
        <f aca="true" t="shared" si="60" ref="G292:J296">G293</f>
        <v>2670</v>
      </c>
      <c r="H292" s="242">
        <f t="shared" si="60"/>
        <v>1036.2</v>
      </c>
      <c r="I292" s="242">
        <f t="shared" si="60"/>
        <v>3000</v>
      </c>
      <c r="J292" s="242">
        <f t="shared" si="60"/>
        <v>774.8</v>
      </c>
      <c r="K292" s="251">
        <f t="shared" si="55"/>
        <v>25.826666666666664</v>
      </c>
    </row>
    <row r="293" spans="1:11" ht="15">
      <c r="A293" s="4" t="s">
        <v>16</v>
      </c>
      <c r="B293" s="41" t="s">
        <v>78</v>
      </c>
      <c r="C293" s="41" t="s">
        <v>89</v>
      </c>
      <c r="D293" s="37">
        <v>9000000000</v>
      </c>
      <c r="E293" s="35"/>
      <c r="F293" s="35"/>
      <c r="G293" s="45">
        <f t="shared" si="60"/>
        <v>2670</v>
      </c>
      <c r="H293" s="45">
        <f t="shared" si="60"/>
        <v>1036.2</v>
      </c>
      <c r="I293" s="45">
        <f t="shared" si="60"/>
        <v>3000</v>
      </c>
      <c r="J293" s="45">
        <f t="shared" si="60"/>
        <v>774.8</v>
      </c>
      <c r="K293" s="251">
        <f t="shared" si="55"/>
        <v>25.826666666666664</v>
      </c>
    </row>
    <row r="294" spans="1:11" ht="15">
      <c r="A294" s="4" t="s">
        <v>452</v>
      </c>
      <c r="B294" s="41" t="s">
        <v>78</v>
      </c>
      <c r="C294" s="41" t="s">
        <v>89</v>
      </c>
      <c r="D294" s="37">
        <v>9000090410</v>
      </c>
      <c r="E294" s="35"/>
      <c r="F294" s="35"/>
      <c r="G294" s="45">
        <f t="shared" si="60"/>
        <v>2670</v>
      </c>
      <c r="H294" s="45">
        <f t="shared" si="60"/>
        <v>1036.2</v>
      </c>
      <c r="I294" s="45">
        <f t="shared" si="60"/>
        <v>3000</v>
      </c>
      <c r="J294" s="45">
        <f t="shared" si="60"/>
        <v>774.8</v>
      </c>
      <c r="K294" s="251">
        <f t="shared" si="55"/>
        <v>25.826666666666664</v>
      </c>
    </row>
    <row r="295" spans="1:11" ht="15">
      <c r="A295" s="4" t="s">
        <v>21</v>
      </c>
      <c r="B295" s="41" t="s">
        <v>78</v>
      </c>
      <c r="C295" s="41" t="s">
        <v>89</v>
      </c>
      <c r="D295" s="37">
        <v>9000090410</v>
      </c>
      <c r="E295" s="37">
        <v>800</v>
      </c>
      <c r="F295" s="35"/>
      <c r="G295" s="45">
        <f t="shared" si="60"/>
        <v>2670</v>
      </c>
      <c r="H295" s="45">
        <f t="shared" si="60"/>
        <v>1036.2</v>
      </c>
      <c r="I295" s="45">
        <f t="shared" si="60"/>
        <v>3000</v>
      </c>
      <c r="J295" s="45">
        <f t="shared" si="60"/>
        <v>774.8</v>
      </c>
      <c r="K295" s="251">
        <f t="shared" si="55"/>
        <v>25.826666666666664</v>
      </c>
    </row>
    <row r="296" spans="1:11" ht="45">
      <c r="A296" s="4" t="s">
        <v>87</v>
      </c>
      <c r="B296" s="41" t="s">
        <v>78</v>
      </c>
      <c r="C296" s="41" t="s">
        <v>89</v>
      </c>
      <c r="D296" s="37">
        <v>9000090410</v>
      </c>
      <c r="E296" s="37">
        <v>810</v>
      </c>
      <c r="F296" s="35"/>
      <c r="G296" s="45">
        <f t="shared" si="60"/>
        <v>2670</v>
      </c>
      <c r="H296" s="45">
        <f t="shared" si="60"/>
        <v>1036.2</v>
      </c>
      <c r="I296" s="45">
        <f t="shared" si="60"/>
        <v>3000</v>
      </c>
      <c r="J296" s="45">
        <f t="shared" si="60"/>
        <v>774.8</v>
      </c>
      <c r="K296" s="251">
        <f t="shared" si="55"/>
        <v>25.826666666666664</v>
      </c>
    </row>
    <row r="297" spans="1:11" ht="15">
      <c r="A297" s="5" t="s">
        <v>8</v>
      </c>
      <c r="B297" s="41" t="s">
        <v>78</v>
      </c>
      <c r="C297" s="41" t="s">
        <v>89</v>
      </c>
      <c r="D297" s="37">
        <v>9000090410</v>
      </c>
      <c r="E297" s="37">
        <v>810</v>
      </c>
      <c r="F297" s="37">
        <v>1</v>
      </c>
      <c r="G297" s="45">
        <v>2670</v>
      </c>
      <c r="H297" s="45">
        <v>1036.2</v>
      </c>
      <c r="I297" s="45">
        <v>3000</v>
      </c>
      <c r="J297" s="45">
        <v>774.8</v>
      </c>
      <c r="K297" s="251">
        <f t="shared" si="55"/>
        <v>25.826666666666664</v>
      </c>
    </row>
    <row r="298" spans="1:11" s="54" customFormat="1" ht="14.25">
      <c r="A298" s="3" t="s">
        <v>90</v>
      </c>
      <c r="B298" s="111" t="s">
        <v>78</v>
      </c>
      <c r="C298" s="111" t="s">
        <v>91</v>
      </c>
      <c r="D298" s="112"/>
      <c r="E298" s="112"/>
      <c r="F298" s="112"/>
      <c r="G298" s="242" t="e">
        <f>G303+G299+#REF!</f>
        <v>#REF!</v>
      </c>
      <c r="H298" s="242" t="e">
        <f>H303+#REF!</f>
        <v>#REF!</v>
      </c>
      <c r="I298" s="242">
        <f>I303+I334</f>
        <v>12330.7</v>
      </c>
      <c r="J298" s="242">
        <f>J303+J334</f>
        <v>265.251</v>
      </c>
      <c r="K298" s="251">
        <f t="shared" si="55"/>
        <v>2.1511430819012705</v>
      </c>
    </row>
    <row r="299" spans="1:11" ht="30" customHeight="1" hidden="1">
      <c r="A299" s="4" t="s">
        <v>92</v>
      </c>
      <c r="B299" s="41" t="s">
        <v>78</v>
      </c>
      <c r="C299" s="41" t="s">
        <v>91</v>
      </c>
      <c r="D299" s="37" t="s">
        <v>93</v>
      </c>
      <c r="E299" s="37"/>
      <c r="F299" s="43"/>
      <c r="G299" s="45">
        <f aca="true" t="shared" si="61" ref="G299:J301">G300</f>
        <v>0</v>
      </c>
      <c r="H299" s="45">
        <f t="shared" si="61"/>
        <v>20106.03943</v>
      </c>
      <c r="I299" s="45">
        <f t="shared" si="61"/>
        <v>0</v>
      </c>
      <c r="J299" s="45">
        <f t="shared" si="61"/>
        <v>0</v>
      </c>
      <c r="K299" s="251" t="e">
        <f t="shared" si="55"/>
        <v>#DIV/0!</v>
      </c>
    </row>
    <row r="300" spans="1:11" ht="75" customHeight="1" hidden="1">
      <c r="A300" s="4" t="s">
        <v>94</v>
      </c>
      <c r="B300" s="41" t="s">
        <v>78</v>
      </c>
      <c r="C300" s="41" t="s">
        <v>91</v>
      </c>
      <c r="D300" s="37" t="s">
        <v>93</v>
      </c>
      <c r="E300" s="37">
        <v>200</v>
      </c>
      <c r="F300" s="43"/>
      <c r="G300" s="45">
        <f t="shared" si="61"/>
        <v>0</v>
      </c>
      <c r="H300" s="45">
        <f t="shared" si="61"/>
        <v>20106.03943</v>
      </c>
      <c r="I300" s="45">
        <f t="shared" si="61"/>
        <v>0</v>
      </c>
      <c r="J300" s="45">
        <f t="shared" si="61"/>
        <v>0</v>
      </c>
      <c r="K300" s="251" t="e">
        <f t="shared" si="55"/>
        <v>#DIV/0!</v>
      </c>
    </row>
    <row r="301" spans="1:11" ht="75" customHeight="1" hidden="1">
      <c r="A301" s="4" t="s">
        <v>95</v>
      </c>
      <c r="B301" s="41" t="s">
        <v>78</v>
      </c>
      <c r="C301" s="41" t="s">
        <v>91</v>
      </c>
      <c r="D301" s="37" t="s">
        <v>93</v>
      </c>
      <c r="E301" s="37">
        <v>240</v>
      </c>
      <c r="F301" s="43"/>
      <c r="G301" s="45">
        <f t="shared" si="61"/>
        <v>0</v>
      </c>
      <c r="H301" s="45">
        <f t="shared" si="61"/>
        <v>20106.03943</v>
      </c>
      <c r="I301" s="45">
        <f t="shared" si="61"/>
        <v>0</v>
      </c>
      <c r="J301" s="45">
        <f t="shared" si="61"/>
        <v>0</v>
      </c>
      <c r="K301" s="251" t="e">
        <f t="shared" si="55"/>
        <v>#DIV/0!</v>
      </c>
    </row>
    <row r="302" spans="1:11" ht="15" customHeight="1" hidden="1">
      <c r="A302" s="5" t="s">
        <v>9</v>
      </c>
      <c r="B302" s="41" t="s">
        <v>78</v>
      </c>
      <c r="C302" s="41" t="s">
        <v>91</v>
      </c>
      <c r="D302" s="37" t="s">
        <v>93</v>
      </c>
      <c r="E302" s="37">
        <v>240</v>
      </c>
      <c r="F302" s="43">
        <v>2</v>
      </c>
      <c r="G302" s="45"/>
      <c r="H302" s="46">
        <v>20106.03943</v>
      </c>
      <c r="I302" s="45"/>
      <c r="J302" s="45"/>
      <c r="K302" s="251" t="e">
        <f t="shared" si="55"/>
        <v>#DIV/0!</v>
      </c>
    </row>
    <row r="303" spans="1:11" ht="15">
      <c r="A303" s="4" t="s">
        <v>16</v>
      </c>
      <c r="B303" s="41" t="s">
        <v>78</v>
      </c>
      <c r="C303" s="41" t="s">
        <v>91</v>
      </c>
      <c r="D303" s="37">
        <v>9000000000</v>
      </c>
      <c r="E303" s="37"/>
      <c r="F303" s="37"/>
      <c r="G303" s="45">
        <f>G308+G312+G304</f>
        <v>894.1</v>
      </c>
      <c r="H303" s="45">
        <f>H308</f>
        <v>1736.23365</v>
      </c>
      <c r="I303" s="45">
        <f>I311+I318+I330+I333+I314</f>
        <v>5070.7</v>
      </c>
      <c r="J303" s="45">
        <f>J311+J318+J330+J333+J314</f>
        <v>265.251</v>
      </c>
      <c r="K303" s="251">
        <f t="shared" si="55"/>
        <v>5.231052911826769</v>
      </c>
    </row>
    <row r="304" spans="1:11" ht="15" customHeight="1" hidden="1">
      <c r="A304" s="86" t="s">
        <v>225</v>
      </c>
      <c r="B304" s="41" t="s">
        <v>78</v>
      </c>
      <c r="C304" s="41" t="s">
        <v>91</v>
      </c>
      <c r="D304" s="37">
        <v>9000070550</v>
      </c>
      <c r="E304" s="37"/>
      <c r="F304" s="37"/>
      <c r="G304" s="45">
        <f aca="true" t="shared" si="62" ref="G304:J306">G305</f>
        <v>0</v>
      </c>
      <c r="H304" s="45">
        <f t="shared" si="62"/>
        <v>1736.23365</v>
      </c>
      <c r="I304" s="45">
        <f t="shared" si="62"/>
        <v>0</v>
      </c>
      <c r="J304" s="45">
        <f t="shared" si="62"/>
        <v>0</v>
      </c>
      <c r="K304" s="251" t="e">
        <f t="shared" si="55"/>
        <v>#DIV/0!</v>
      </c>
    </row>
    <row r="305" spans="1:11" ht="30" customHeight="1" hidden="1">
      <c r="A305" s="29" t="s">
        <v>215</v>
      </c>
      <c r="B305" s="41" t="s">
        <v>78</v>
      </c>
      <c r="C305" s="41" t="s">
        <v>91</v>
      </c>
      <c r="D305" s="37">
        <v>9000070550</v>
      </c>
      <c r="E305" s="37">
        <v>200</v>
      </c>
      <c r="F305" s="37"/>
      <c r="G305" s="45">
        <f t="shared" si="62"/>
        <v>0</v>
      </c>
      <c r="H305" s="45">
        <f t="shared" si="62"/>
        <v>1736.23365</v>
      </c>
      <c r="I305" s="45">
        <f t="shared" si="62"/>
        <v>0</v>
      </c>
      <c r="J305" s="45">
        <f t="shared" si="62"/>
        <v>0</v>
      </c>
      <c r="K305" s="251" t="e">
        <f t="shared" si="55"/>
        <v>#DIV/0!</v>
      </c>
    </row>
    <row r="306" spans="1:11" ht="30" customHeight="1" hidden="1">
      <c r="A306" s="4" t="s">
        <v>20</v>
      </c>
      <c r="B306" s="41" t="s">
        <v>78</v>
      </c>
      <c r="C306" s="41" t="s">
        <v>91</v>
      </c>
      <c r="D306" s="37">
        <v>9000070550</v>
      </c>
      <c r="E306" s="37">
        <v>240</v>
      </c>
      <c r="F306" s="37"/>
      <c r="G306" s="45">
        <f t="shared" si="62"/>
        <v>0</v>
      </c>
      <c r="H306" s="45">
        <f t="shared" si="62"/>
        <v>1736.23365</v>
      </c>
      <c r="I306" s="45">
        <f t="shared" si="62"/>
        <v>0</v>
      </c>
      <c r="J306" s="45">
        <f t="shared" si="62"/>
        <v>0</v>
      </c>
      <c r="K306" s="251" t="e">
        <f t="shared" si="55"/>
        <v>#DIV/0!</v>
      </c>
    </row>
    <row r="307" spans="1:11" ht="15" customHeight="1" hidden="1">
      <c r="A307" s="5" t="s">
        <v>9</v>
      </c>
      <c r="B307" s="41" t="s">
        <v>78</v>
      </c>
      <c r="C307" s="41" t="s">
        <v>91</v>
      </c>
      <c r="D307" s="37">
        <v>9000070550</v>
      </c>
      <c r="E307" s="37">
        <v>240</v>
      </c>
      <c r="F307" s="37">
        <v>2</v>
      </c>
      <c r="G307" s="45"/>
      <c r="H307" s="45">
        <v>1736.23365</v>
      </c>
      <c r="I307" s="45"/>
      <c r="J307" s="45"/>
      <c r="K307" s="251" t="e">
        <f t="shared" si="55"/>
        <v>#DIV/0!</v>
      </c>
    </row>
    <row r="308" spans="1:11" ht="30">
      <c r="A308" s="4" t="s">
        <v>453</v>
      </c>
      <c r="B308" s="41" t="s">
        <v>78</v>
      </c>
      <c r="C308" s="41" t="s">
        <v>91</v>
      </c>
      <c r="D308" s="37">
        <v>9000090420</v>
      </c>
      <c r="E308" s="37"/>
      <c r="F308" s="37"/>
      <c r="G308" s="45">
        <f aca="true" t="shared" si="63" ref="G308:J310">G309</f>
        <v>894.1</v>
      </c>
      <c r="H308" s="45">
        <f t="shared" si="63"/>
        <v>1736.23365</v>
      </c>
      <c r="I308" s="45">
        <f t="shared" si="63"/>
        <v>4870.7</v>
      </c>
      <c r="J308" s="45">
        <f t="shared" si="63"/>
        <v>167.251</v>
      </c>
      <c r="K308" s="251">
        <f t="shared" si="55"/>
        <v>3.433818547642023</v>
      </c>
    </row>
    <row r="309" spans="1:11" ht="30">
      <c r="A309" s="29" t="s">
        <v>215</v>
      </c>
      <c r="B309" s="41" t="s">
        <v>78</v>
      </c>
      <c r="C309" s="41" t="s">
        <v>91</v>
      </c>
      <c r="D309" s="37">
        <v>9000090420</v>
      </c>
      <c r="E309" s="37">
        <v>200</v>
      </c>
      <c r="F309" s="37"/>
      <c r="G309" s="45">
        <f t="shared" si="63"/>
        <v>894.1</v>
      </c>
      <c r="H309" s="45">
        <f t="shared" si="63"/>
        <v>1736.23365</v>
      </c>
      <c r="I309" s="45">
        <f t="shared" si="63"/>
        <v>4870.7</v>
      </c>
      <c r="J309" s="45">
        <f t="shared" si="63"/>
        <v>167.251</v>
      </c>
      <c r="K309" s="251">
        <f t="shared" si="55"/>
        <v>3.433818547642023</v>
      </c>
    </row>
    <row r="310" spans="1:11" ht="30">
      <c r="A310" s="4" t="s">
        <v>20</v>
      </c>
      <c r="B310" s="41" t="s">
        <v>78</v>
      </c>
      <c r="C310" s="41" t="s">
        <v>91</v>
      </c>
      <c r="D310" s="37">
        <v>9000090420</v>
      </c>
      <c r="E310" s="37">
        <v>240</v>
      </c>
      <c r="F310" s="37"/>
      <c r="G310" s="45">
        <f t="shared" si="63"/>
        <v>894.1</v>
      </c>
      <c r="H310" s="45">
        <f t="shared" si="63"/>
        <v>1736.23365</v>
      </c>
      <c r="I310" s="45">
        <f t="shared" si="63"/>
        <v>4870.7</v>
      </c>
      <c r="J310" s="45">
        <f t="shared" si="63"/>
        <v>167.251</v>
      </c>
      <c r="K310" s="251">
        <f t="shared" si="55"/>
        <v>3.433818547642023</v>
      </c>
    </row>
    <row r="311" spans="1:11" ht="15">
      <c r="A311" s="5" t="s">
        <v>8</v>
      </c>
      <c r="B311" s="41" t="s">
        <v>78</v>
      </c>
      <c r="C311" s="41" t="s">
        <v>91</v>
      </c>
      <c r="D311" s="37">
        <v>9000090420</v>
      </c>
      <c r="E311" s="37">
        <v>240</v>
      </c>
      <c r="F311" s="37">
        <v>1</v>
      </c>
      <c r="G311" s="45">
        <v>894.1</v>
      </c>
      <c r="H311" s="45">
        <v>1736.23365</v>
      </c>
      <c r="I311" s="45">
        <v>4870.7</v>
      </c>
      <c r="J311" s="45">
        <v>167.251</v>
      </c>
      <c r="K311" s="251">
        <f t="shared" si="55"/>
        <v>3.433818547642023</v>
      </c>
    </row>
    <row r="312" spans="1:11" ht="15" customHeight="1">
      <c r="A312" s="4" t="s">
        <v>21</v>
      </c>
      <c r="B312" s="41" t="s">
        <v>78</v>
      </c>
      <c r="C312" s="41" t="s">
        <v>91</v>
      </c>
      <c r="D312" s="37">
        <v>9000090430</v>
      </c>
      <c r="E312" s="37">
        <v>800</v>
      </c>
      <c r="F312" s="37"/>
      <c r="G312" s="45">
        <f aca="true" t="shared" si="64" ref="G312:J313">G313</f>
        <v>0</v>
      </c>
      <c r="H312" s="45">
        <f t="shared" si="64"/>
        <v>1736.23365</v>
      </c>
      <c r="I312" s="45">
        <f t="shared" si="64"/>
        <v>200</v>
      </c>
      <c r="J312" s="45">
        <f t="shared" si="64"/>
        <v>98</v>
      </c>
      <c r="K312" s="251">
        <f t="shared" si="55"/>
        <v>49</v>
      </c>
    </row>
    <row r="313" spans="1:11" ht="15" customHeight="1">
      <c r="A313" s="4" t="s">
        <v>216</v>
      </c>
      <c r="B313" s="41" t="s">
        <v>78</v>
      </c>
      <c r="C313" s="41" t="s">
        <v>91</v>
      </c>
      <c r="D313" s="37">
        <v>9000090430</v>
      </c>
      <c r="E313" s="37">
        <v>830</v>
      </c>
      <c r="F313" s="37"/>
      <c r="G313" s="45">
        <f t="shared" si="64"/>
        <v>0</v>
      </c>
      <c r="H313" s="45">
        <f t="shared" si="64"/>
        <v>1736.23365</v>
      </c>
      <c r="I313" s="45">
        <f t="shared" si="64"/>
        <v>200</v>
      </c>
      <c r="J313" s="45">
        <f t="shared" si="64"/>
        <v>98</v>
      </c>
      <c r="K313" s="251">
        <f t="shared" si="55"/>
        <v>49</v>
      </c>
    </row>
    <row r="314" spans="1:11" ht="15" customHeight="1">
      <c r="A314" s="5" t="s">
        <v>8</v>
      </c>
      <c r="B314" s="41" t="s">
        <v>78</v>
      </c>
      <c r="C314" s="41" t="s">
        <v>91</v>
      </c>
      <c r="D314" s="37">
        <v>9000090430</v>
      </c>
      <c r="E314" s="37">
        <v>830</v>
      </c>
      <c r="F314" s="37">
        <v>1</v>
      </c>
      <c r="G314" s="45"/>
      <c r="H314" s="45">
        <v>1736.23365</v>
      </c>
      <c r="I314" s="45">
        <v>200</v>
      </c>
      <c r="J314" s="45">
        <v>98</v>
      </c>
      <c r="K314" s="251">
        <f t="shared" si="55"/>
        <v>49</v>
      </c>
    </row>
    <row r="315" spans="1:13" ht="75" hidden="1">
      <c r="A315" s="4" t="s">
        <v>454</v>
      </c>
      <c r="B315" s="41" t="s">
        <v>78</v>
      </c>
      <c r="C315" s="41" t="s">
        <v>91</v>
      </c>
      <c r="D315" s="37">
        <v>9000090430</v>
      </c>
      <c r="E315" s="37"/>
      <c r="F315" s="37"/>
      <c r="G315" s="45">
        <f aca="true" t="shared" si="65" ref="G315:J317">G316</f>
        <v>4517</v>
      </c>
      <c r="H315" s="242">
        <f>I315-J315</f>
        <v>0</v>
      </c>
      <c r="I315" s="45">
        <f t="shared" si="65"/>
        <v>0</v>
      </c>
      <c r="J315" s="45">
        <f t="shared" si="65"/>
        <v>0</v>
      </c>
      <c r="K315" s="251" t="e">
        <f t="shared" si="55"/>
        <v>#DIV/0!</v>
      </c>
      <c r="M315" s="48"/>
    </row>
    <row r="316" spans="1:13" ht="30" hidden="1">
      <c r="A316" s="29" t="s">
        <v>215</v>
      </c>
      <c r="B316" s="41" t="s">
        <v>78</v>
      </c>
      <c r="C316" s="41" t="s">
        <v>91</v>
      </c>
      <c r="D316" s="37">
        <v>9000090430</v>
      </c>
      <c r="E316" s="37">
        <v>200</v>
      </c>
      <c r="F316" s="37"/>
      <c r="G316" s="45">
        <f t="shared" si="65"/>
        <v>4517</v>
      </c>
      <c r="H316" s="242">
        <f>I316-J316</f>
        <v>0</v>
      </c>
      <c r="I316" s="45">
        <f t="shared" si="65"/>
        <v>0</v>
      </c>
      <c r="J316" s="45">
        <f t="shared" si="65"/>
        <v>0</v>
      </c>
      <c r="K316" s="251" t="e">
        <f t="shared" si="55"/>
        <v>#DIV/0!</v>
      </c>
      <c r="M316" s="48"/>
    </row>
    <row r="317" spans="1:13" ht="30" hidden="1">
      <c r="A317" s="4" t="s">
        <v>20</v>
      </c>
      <c r="B317" s="41" t="s">
        <v>78</v>
      </c>
      <c r="C317" s="41" t="s">
        <v>91</v>
      </c>
      <c r="D317" s="37">
        <v>9000090430</v>
      </c>
      <c r="E317" s="37">
        <v>240</v>
      </c>
      <c r="F317" s="37"/>
      <c r="G317" s="45">
        <f t="shared" si="65"/>
        <v>4517</v>
      </c>
      <c r="H317" s="242">
        <f>I317-J317</f>
        <v>0</v>
      </c>
      <c r="I317" s="45">
        <f t="shared" si="65"/>
        <v>0</v>
      </c>
      <c r="J317" s="45">
        <f t="shared" si="65"/>
        <v>0</v>
      </c>
      <c r="K317" s="251" t="e">
        <f t="shared" si="55"/>
        <v>#DIV/0!</v>
      </c>
      <c r="M317" s="48"/>
    </row>
    <row r="318" spans="1:13" ht="15" hidden="1">
      <c r="A318" s="5" t="s">
        <v>8</v>
      </c>
      <c r="B318" s="41" t="s">
        <v>78</v>
      </c>
      <c r="C318" s="41" t="s">
        <v>91</v>
      </c>
      <c r="D318" s="37">
        <v>9000090430</v>
      </c>
      <c r="E318" s="37">
        <v>240</v>
      </c>
      <c r="F318" s="37">
        <v>1</v>
      </c>
      <c r="G318" s="45">
        <v>4517</v>
      </c>
      <c r="H318" s="242">
        <f>I318-J318</f>
        <v>0</v>
      </c>
      <c r="I318" s="45"/>
      <c r="J318" s="45"/>
      <c r="K318" s="251" t="e">
        <f t="shared" si="55"/>
        <v>#DIV/0!</v>
      </c>
      <c r="M318" s="48"/>
    </row>
    <row r="319" spans="1:13" ht="30" hidden="1">
      <c r="A319" s="30" t="s">
        <v>386</v>
      </c>
      <c r="B319" s="41" t="s">
        <v>78</v>
      </c>
      <c r="C319" s="41" t="s">
        <v>91</v>
      </c>
      <c r="D319" s="37" t="s">
        <v>401</v>
      </c>
      <c r="E319" s="37"/>
      <c r="F319" s="37"/>
      <c r="G319" s="45">
        <f aca="true" t="shared" si="66" ref="G319:J321">G320</f>
        <v>4517</v>
      </c>
      <c r="H319" s="242">
        <f aca="true" t="shared" si="67" ref="H319:H346">I319-J319</f>
        <v>0</v>
      </c>
      <c r="I319" s="45">
        <f>I320+I323</f>
        <v>0</v>
      </c>
      <c r="J319" s="45">
        <f>J320+J323</f>
        <v>0</v>
      </c>
      <c r="K319" s="251" t="e">
        <f t="shared" si="55"/>
        <v>#DIV/0!</v>
      </c>
      <c r="M319" s="48"/>
    </row>
    <row r="320" spans="1:13" ht="30" hidden="1">
      <c r="A320" s="29" t="s">
        <v>215</v>
      </c>
      <c r="B320" s="41" t="s">
        <v>78</v>
      </c>
      <c r="C320" s="41" t="s">
        <v>91</v>
      </c>
      <c r="D320" s="37" t="s">
        <v>402</v>
      </c>
      <c r="E320" s="37">
        <v>200</v>
      </c>
      <c r="F320" s="37"/>
      <c r="G320" s="45">
        <f t="shared" si="66"/>
        <v>4517</v>
      </c>
      <c r="H320" s="242">
        <f t="shared" si="67"/>
        <v>0</v>
      </c>
      <c r="I320" s="45">
        <f t="shared" si="66"/>
        <v>0</v>
      </c>
      <c r="J320" s="45">
        <f t="shared" si="66"/>
        <v>0</v>
      </c>
      <c r="K320" s="251" t="e">
        <f t="shared" si="55"/>
        <v>#DIV/0!</v>
      </c>
      <c r="M320" s="48"/>
    </row>
    <row r="321" spans="1:13" ht="30" hidden="1">
      <c r="A321" s="4" t="s">
        <v>20</v>
      </c>
      <c r="B321" s="41" t="s">
        <v>78</v>
      </c>
      <c r="C321" s="41" t="s">
        <v>91</v>
      </c>
      <c r="D321" s="37" t="s">
        <v>402</v>
      </c>
      <c r="E321" s="37">
        <v>240</v>
      </c>
      <c r="F321" s="37"/>
      <c r="G321" s="45">
        <f t="shared" si="66"/>
        <v>4517</v>
      </c>
      <c r="H321" s="242">
        <f t="shared" si="67"/>
        <v>0</v>
      </c>
      <c r="I321" s="45">
        <f t="shared" si="66"/>
        <v>0</v>
      </c>
      <c r="J321" s="45">
        <f t="shared" si="66"/>
        <v>0</v>
      </c>
      <c r="K321" s="251" t="e">
        <f t="shared" si="55"/>
        <v>#DIV/0!</v>
      </c>
      <c r="M321" s="48"/>
    </row>
    <row r="322" spans="1:13" ht="15" hidden="1">
      <c r="A322" s="5" t="s">
        <v>9</v>
      </c>
      <c r="B322" s="41" t="s">
        <v>78</v>
      </c>
      <c r="C322" s="41" t="s">
        <v>91</v>
      </c>
      <c r="D322" s="37" t="s">
        <v>402</v>
      </c>
      <c r="E322" s="37">
        <v>240</v>
      </c>
      <c r="F322" s="37">
        <v>2</v>
      </c>
      <c r="G322" s="45">
        <v>4517</v>
      </c>
      <c r="H322" s="242">
        <f t="shared" si="67"/>
        <v>0</v>
      </c>
      <c r="I322" s="45"/>
      <c r="J322" s="45"/>
      <c r="K322" s="251" t="e">
        <f t="shared" si="55"/>
        <v>#DIV/0!</v>
      </c>
      <c r="M322" s="48"/>
    </row>
    <row r="323" spans="1:13" ht="30" hidden="1">
      <c r="A323" s="30" t="s">
        <v>386</v>
      </c>
      <c r="B323" s="41" t="s">
        <v>78</v>
      </c>
      <c r="C323" s="41" t="s">
        <v>91</v>
      </c>
      <c r="D323" s="37" t="s">
        <v>402</v>
      </c>
      <c r="E323" s="37"/>
      <c r="F323" s="37"/>
      <c r="G323" s="45">
        <f aca="true" t="shared" si="68" ref="G323:J325">G324</f>
        <v>4517</v>
      </c>
      <c r="H323" s="242">
        <f t="shared" si="67"/>
        <v>0</v>
      </c>
      <c r="I323" s="45">
        <f t="shared" si="68"/>
        <v>0</v>
      </c>
      <c r="J323" s="45">
        <f t="shared" si="68"/>
        <v>0</v>
      </c>
      <c r="K323" s="251" t="e">
        <f t="shared" si="55"/>
        <v>#DIV/0!</v>
      </c>
      <c r="M323" s="48"/>
    </row>
    <row r="324" spans="1:13" ht="30" hidden="1">
      <c r="A324" s="29" t="s">
        <v>215</v>
      </c>
      <c r="B324" s="41" t="s">
        <v>78</v>
      </c>
      <c r="C324" s="41" t="s">
        <v>91</v>
      </c>
      <c r="D324" s="37" t="s">
        <v>402</v>
      </c>
      <c r="E324" s="37">
        <v>200</v>
      </c>
      <c r="F324" s="37"/>
      <c r="G324" s="45">
        <f t="shared" si="68"/>
        <v>4517</v>
      </c>
      <c r="H324" s="242">
        <f t="shared" si="67"/>
        <v>0</v>
      </c>
      <c r="I324" s="45">
        <f t="shared" si="68"/>
        <v>0</v>
      </c>
      <c r="J324" s="45">
        <f t="shared" si="68"/>
        <v>0</v>
      </c>
      <c r="K324" s="251" t="e">
        <f t="shared" si="55"/>
        <v>#DIV/0!</v>
      </c>
      <c r="M324" s="48"/>
    </row>
    <row r="325" spans="1:13" ht="30" hidden="1">
      <c r="A325" s="4" t="s">
        <v>20</v>
      </c>
      <c r="B325" s="41" t="s">
        <v>78</v>
      </c>
      <c r="C325" s="41" t="s">
        <v>91</v>
      </c>
      <c r="D325" s="37" t="s">
        <v>402</v>
      </c>
      <c r="E325" s="37">
        <v>240</v>
      </c>
      <c r="F325" s="37"/>
      <c r="G325" s="45">
        <f t="shared" si="68"/>
        <v>4517</v>
      </c>
      <c r="H325" s="242">
        <f t="shared" si="67"/>
        <v>0</v>
      </c>
      <c r="I325" s="45">
        <f t="shared" si="68"/>
        <v>0</v>
      </c>
      <c r="J325" s="45">
        <f t="shared" si="68"/>
        <v>0</v>
      </c>
      <c r="K325" s="251" t="e">
        <f t="shared" si="55"/>
        <v>#DIV/0!</v>
      </c>
      <c r="M325" s="48"/>
    </row>
    <row r="326" spans="1:13" ht="15" hidden="1">
      <c r="A326" s="5" t="s">
        <v>8</v>
      </c>
      <c r="B326" s="41" t="s">
        <v>78</v>
      </c>
      <c r="C326" s="41" t="s">
        <v>91</v>
      </c>
      <c r="D326" s="37" t="s">
        <v>402</v>
      </c>
      <c r="E326" s="37">
        <v>240</v>
      </c>
      <c r="F326" s="37">
        <v>1</v>
      </c>
      <c r="G326" s="45">
        <v>4517</v>
      </c>
      <c r="H326" s="242">
        <f t="shared" si="67"/>
        <v>0</v>
      </c>
      <c r="I326" s="45"/>
      <c r="J326" s="45"/>
      <c r="K326" s="251" t="e">
        <f t="shared" si="55"/>
        <v>#DIV/0!</v>
      </c>
      <c r="M326" s="48"/>
    </row>
    <row r="327" spans="1:14" ht="15" hidden="1">
      <c r="A327" s="4" t="s">
        <v>520</v>
      </c>
      <c r="B327" s="41" t="s">
        <v>78</v>
      </c>
      <c r="C327" s="41" t="s">
        <v>91</v>
      </c>
      <c r="D327" s="37">
        <v>9000090440</v>
      </c>
      <c r="E327" s="37"/>
      <c r="F327" s="37"/>
      <c r="G327" s="45">
        <f aca="true" t="shared" si="69" ref="G327:J329">G328</f>
        <v>4517</v>
      </c>
      <c r="H327" s="242">
        <f t="shared" si="67"/>
        <v>0</v>
      </c>
      <c r="I327" s="45">
        <f>I328+I331</f>
        <v>0</v>
      </c>
      <c r="J327" s="45">
        <f t="shared" si="69"/>
        <v>0</v>
      </c>
      <c r="K327" s="251" t="e">
        <f t="shared" si="55"/>
        <v>#DIV/0!</v>
      </c>
      <c r="M327" s="48"/>
      <c r="N327" s="48"/>
    </row>
    <row r="328" spans="1:14" ht="30" hidden="1">
      <c r="A328" s="29" t="s">
        <v>215</v>
      </c>
      <c r="B328" s="41" t="s">
        <v>78</v>
      </c>
      <c r="C328" s="41" t="s">
        <v>91</v>
      </c>
      <c r="D328" s="37">
        <v>9000090440</v>
      </c>
      <c r="E328" s="37">
        <v>200</v>
      </c>
      <c r="F328" s="37"/>
      <c r="G328" s="45">
        <f t="shared" si="69"/>
        <v>4517</v>
      </c>
      <c r="H328" s="242">
        <f t="shared" si="67"/>
        <v>0</v>
      </c>
      <c r="I328" s="45">
        <f t="shared" si="69"/>
        <v>0</v>
      </c>
      <c r="J328" s="45">
        <f t="shared" si="69"/>
        <v>0</v>
      </c>
      <c r="K328" s="251" t="e">
        <f t="shared" si="55"/>
        <v>#DIV/0!</v>
      </c>
      <c r="M328" s="48"/>
      <c r="N328" s="48"/>
    </row>
    <row r="329" spans="1:14" ht="30" hidden="1">
      <c r="A329" s="4" t="s">
        <v>20</v>
      </c>
      <c r="B329" s="41" t="s">
        <v>78</v>
      </c>
      <c r="C329" s="41" t="s">
        <v>91</v>
      </c>
      <c r="D329" s="37">
        <v>9000090440</v>
      </c>
      <c r="E329" s="37">
        <v>240</v>
      </c>
      <c r="F329" s="37"/>
      <c r="G329" s="45">
        <f t="shared" si="69"/>
        <v>4517</v>
      </c>
      <c r="H329" s="242">
        <f t="shared" si="67"/>
        <v>0</v>
      </c>
      <c r="I329" s="45">
        <f t="shared" si="69"/>
        <v>0</v>
      </c>
      <c r="J329" s="45">
        <f t="shared" si="69"/>
        <v>0</v>
      </c>
      <c r="K329" s="251" t="e">
        <f t="shared" si="55"/>
        <v>#DIV/0!</v>
      </c>
      <c r="M329" s="48"/>
      <c r="N329" s="48"/>
    </row>
    <row r="330" spans="1:14" ht="15" hidden="1">
      <c r="A330" s="5" t="s">
        <v>8</v>
      </c>
      <c r="B330" s="41" t="s">
        <v>78</v>
      </c>
      <c r="C330" s="41" t="s">
        <v>91</v>
      </c>
      <c r="D330" s="37">
        <v>9000090440</v>
      </c>
      <c r="E330" s="37">
        <v>240</v>
      </c>
      <c r="F330" s="37">
        <v>1</v>
      </c>
      <c r="G330" s="45">
        <v>4517</v>
      </c>
      <c r="H330" s="242">
        <f t="shared" si="67"/>
        <v>0</v>
      </c>
      <c r="I330" s="45"/>
      <c r="J330" s="45"/>
      <c r="K330" s="251" t="e">
        <f t="shared" si="55"/>
        <v>#DIV/0!</v>
      </c>
      <c r="M330" s="48"/>
      <c r="N330" s="48"/>
    </row>
    <row r="331" spans="1:14" ht="15" hidden="1">
      <c r="A331" s="4" t="s">
        <v>21</v>
      </c>
      <c r="B331" s="41" t="s">
        <v>78</v>
      </c>
      <c r="C331" s="41" t="s">
        <v>91</v>
      </c>
      <c r="D331" s="37">
        <v>9000090440</v>
      </c>
      <c r="E331" s="37">
        <v>800</v>
      </c>
      <c r="F331" s="35"/>
      <c r="G331" s="45">
        <f>H334</f>
        <v>7260</v>
      </c>
      <c r="H331" s="242">
        <f t="shared" si="67"/>
        <v>0</v>
      </c>
      <c r="I331" s="45">
        <f>I332</f>
        <v>0</v>
      </c>
      <c r="J331" s="45">
        <f>J332</f>
        <v>0</v>
      </c>
      <c r="K331" s="251" t="e">
        <f t="shared" si="55"/>
        <v>#DIV/0!</v>
      </c>
      <c r="M331" s="48"/>
      <c r="N331" s="48"/>
    </row>
    <row r="332" spans="1:14" ht="15" hidden="1">
      <c r="A332" s="4" t="s">
        <v>216</v>
      </c>
      <c r="B332" s="41" t="s">
        <v>78</v>
      </c>
      <c r="C332" s="41" t="s">
        <v>91</v>
      </c>
      <c r="D332" s="37">
        <v>9000090440</v>
      </c>
      <c r="E332" s="37">
        <v>830</v>
      </c>
      <c r="F332" s="37"/>
      <c r="G332" s="45">
        <f>G333</f>
        <v>4517</v>
      </c>
      <c r="H332" s="242">
        <f t="shared" si="67"/>
        <v>0</v>
      </c>
      <c r="I332" s="45">
        <f>I333</f>
        <v>0</v>
      </c>
      <c r="J332" s="45">
        <f>J333</f>
        <v>0</v>
      </c>
      <c r="K332" s="251" t="e">
        <f t="shared" si="55"/>
        <v>#DIV/0!</v>
      </c>
      <c r="M332" s="48"/>
      <c r="N332" s="48"/>
    </row>
    <row r="333" spans="1:14" ht="15" hidden="1">
      <c r="A333" s="5" t="s">
        <v>8</v>
      </c>
      <c r="B333" s="41" t="s">
        <v>78</v>
      </c>
      <c r="C333" s="41" t="s">
        <v>91</v>
      </c>
      <c r="D333" s="37">
        <v>9000090440</v>
      </c>
      <c r="E333" s="37">
        <v>830</v>
      </c>
      <c r="F333" s="37">
        <v>1</v>
      </c>
      <c r="G333" s="45">
        <v>4517</v>
      </c>
      <c r="H333" s="242">
        <f t="shared" si="67"/>
        <v>0</v>
      </c>
      <c r="I333" s="45"/>
      <c r="J333" s="45"/>
      <c r="K333" s="251" t="e">
        <f aca="true" t="shared" si="70" ref="K333:K396">J333/I333*100</f>
        <v>#DIV/0!</v>
      </c>
      <c r="M333" s="48"/>
      <c r="N333" s="48"/>
    </row>
    <row r="334" spans="1:14" ht="45">
      <c r="A334" s="136" t="s">
        <v>560</v>
      </c>
      <c r="B334" s="41" t="s">
        <v>78</v>
      </c>
      <c r="C334" s="41" t="s">
        <v>91</v>
      </c>
      <c r="D334" s="37">
        <v>5200000000</v>
      </c>
      <c r="E334" s="37"/>
      <c r="F334" s="37"/>
      <c r="G334" s="45" t="e">
        <f>#REF!</f>
        <v>#REF!</v>
      </c>
      <c r="H334" s="242">
        <f t="shared" si="67"/>
        <v>7260</v>
      </c>
      <c r="I334" s="45">
        <f>I336+I340+I344</f>
        <v>7260</v>
      </c>
      <c r="J334" s="45">
        <f>J336+J340+J344</f>
        <v>0</v>
      </c>
      <c r="K334" s="251">
        <f t="shared" si="70"/>
        <v>0</v>
      </c>
      <c r="M334" s="48"/>
      <c r="N334" s="48"/>
    </row>
    <row r="335" spans="1:14" ht="15">
      <c r="A335" s="137" t="s">
        <v>471</v>
      </c>
      <c r="B335" s="41" t="s">
        <v>78</v>
      </c>
      <c r="C335" s="41" t="s">
        <v>91</v>
      </c>
      <c r="D335" s="37">
        <v>5200100000</v>
      </c>
      <c r="E335" s="37"/>
      <c r="F335" s="37"/>
      <c r="G335" s="45">
        <f aca="true" t="shared" si="71" ref="G335:J337">G336</f>
        <v>4517</v>
      </c>
      <c r="H335" s="242">
        <f t="shared" si="67"/>
        <v>7000</v>
      </c>
      <c r="I335" s="45">
        <f t="shared" si="71"/>
        <v>7000</v>
      </c>
      <c r="J335" s="45">
        <f t="shared" si="71"/>
        <v>0</v>
      </c>
      <c r="K335" s="251">
        <f t="shared" si="70"/>
        <v>0</v>
      </c>
      <c r="M335" s="48"/>
      <c r="N335" s="48"/>
    </row>
    <row r="336" spans="1:14" ht="30">
      <c r="A336" s="29" t="s">
        <v>215</v>
      </c>
      <c r="B336" s="41" t="s">
        <v>78</v>
      </c>
      <c r="C336" s="41" t="s">
        <v>91</v>
      </c>
      <c r="D336" s="37" t="s">
        <v>508</v>
      </c>
      <c r="E336" s="37">
        <v>200</v>
      </c>
      <c r="F336" s="37"/>
      <c r="G336" s="45">
        <f t="shared" si="71"/>
        <v>4517</v>
      </c>
      <c r="H336" s="242">
        <f t="shared" si="67"/>
        <v>7000</v>
      </c>
      <c r="I336" s="45">
        <f t="shared" si="71"/>
        <v>7000</v>
      </c>
      <c r="J336" s="45">
        <f t="shared" si="71"/>
        <v>0</v>
      </c>
      <c r="K336" s="251">
        <f t="shared" si="70"/>
        <v>0</v>
      </c>
      <c r="M336" s="48"/>
      <c r="N336" s="48"/>
    </row>
    <row r="337" spans="1:14" ht="30">
      <c r="A337" s="4" t="s">
        <v>20</v>
      </c>
      <c r="B337" s="41" t="s">
        <v>78</v>
      </c>
      <c r="C337" s="41" t="s">
        <v>91</v>
      </c>
      <c r="D337" s="37" t="s">
        <v>508</v>
      </c>
      <c r="E337" s="37">
        <v>240</v>
      </c>
      <c r="F337" s="37"/>
      <c r="G337" s="45">
        <f t="shared" si="71"/>
        <v>4517</v>
      </c>
      <c r="H337" s="242">
        <f t="shared" si="67"/>
        <v>7000</v>
      </c>
      <c r="I337" s="45">
        <f t="shared" si="71"/>
        <v>7000</v>
      </c>
      <c r="J337" s="45">
        <f t="shared" si="71"/>
        <v>0</v>
      </c>
      <c r="K337" s="251">
        <f t="shared" si="70"/>
        <v>0</v>
      </c>
      <c r="M337" s="48"/>
      <c r="N337" s="48"/>
    </row>
    <row r="338" spans="1:14" ht="15">
      <c r="A338" s="5" t="s">
        <v>9</v>
      </c>
      <c r="B338" s="41" t="s">
        <v>78</v>
      </c>
      <c r="C338" s="41" t="s">
        <v>91</v>
      </c>
      <c r="D338" s="37" t="s">
        <v>508</v>
      </c>
      <c r="E338" s="37">
        <v>240</v>
      </c>
      <c r="F338" s="37">
        <v>2</v>
      </c>
      <c r="G338" s="45">
        <v>4517</v>
      </c>
      <c r="H338" s="242">
        <f t="shared" si="67"/>
        <v>7000</v>
      </c>
      <c r="I338" s="45">
        <v>7000</v>
      </c>
      <c r="J338" s="45"/>
      <c r="K338" s="251">
        <f t="shared" si="70"/>
        <v>0</v>
      </c>
      <c r="M338" s="48"/>
      <c r="N338" s="48"/>
    </row>
    <row r="339" spans="1:14" ht="15">
      <c r="A339" s="137" t="s">
        <v>471</v>
      </c>
      <c r="B339" s="41" t="s">
        <v>78</v>
      </c>
      <c r="C339" s="41" t="s">
        <v>91</v>
      </c>
      <c r="D339" s="37" t="s">
        <v>508</v>
      </c>
      <c r="E339" s="37"/>
      <c r="F339" s="37"/>
      <c r="G339" s="45">
        <f aca="true" t="shared" si="72" ref="G339:J345">G340</f>
        <v>4517</v>
      </c>
      <c r="H339" s="242">
        <f>I339-J339</f>
        <v>160</v>
      </c>
      <c r="I339" s="45">
        <f t="shared" si="72"/>
        <v>160</v>
      </c>
      <c r="J339" s="45">
        <f t="shared" si="72"/>
        <v>0</v>
      </c>
      <c r="K339" s="251">
        <f t="shared" si="70"/>
        <v>0</v>
      </c>
      <c r="M339" s="48"/>
      <c r="N339" s="48"/>
    </row>
    <row r="340" spans="1:14" ht="30">
      <c r="A340" s="29" t="s">
        <v>215</v>
      </c>
      <c r="B340" s="41" t="s">
        <v>78</v>
      </c>
      <c r="C340" s="41" t="s">
        <v>91</v>
      </c>
      <c r="D340" s="37" t="s">
        <v>508</v>
      </c>
      <c r="E340" s="37">
        <v>200</v>
      </c>
      <c r="F340" s="37"/>
      <c r="G340" s="45">
        <f t="shared" si="72"/>
        <v>4517</v>
      </c>
      <c r="H340" s="242">
        <f t="shared" si="67"/>
        <v>160</v>
      </c>
      <c r="I340" s="45">
        <f t="shared" si="72"/>
        <v>160</v>
      </c>
      <c r="J340" s="45">
        <f t="shared" si="72"/>
        <v>0</v>
      </c>
      <c r="K340" s="251">
        <f t="shared" si="70"/>
        <v>0</v>
      </c>
      <c r="M340" s="48"/>
      <c r="N340" s="48"/>
    </row>
    <row r="341" spans="1:14" ht="30">
      <c r="A341" s="4" t="s">
        <v>20</v>
      </c>
      <c r="B341" s="41" t="s">
        <v>78</v>
      </c>
      <c r="C341" s="41" t="s">
        <v>91</v>
      </c>
      <c r="D341" s="37" t="s">
        <v>508</v>
      </c>
      <c r="E341" s="37">
        <v>240</v>
      </c>
      <c r="F341" s="37"/>
      <c r="G341" s="45">
        <f t="shared" si="72"/>
        <v>4517</v>
      </c>
      <c r="H341" s="242">
        <f t="shared" si="67"/>
        <v>160</v>
      </c>
      <c r="I341" s="45">
        <f t="shared" si="72"/>
        <v>160</v>
      </c>
      <c r="J341" s="45">
        <f t="shared" si="72"/>
        <v>0</v>
      </c>
      <c r="K341" s="251">
        <f t="shared" si="70"/>
        <v>0</v>
      </c>
      <c r="M341" s="48"/>
      <c r="N341" s="48"/>
    </row>
    <row r="342" spans="1:14" ht="15">
      <c r="A342" s="5" t="s">
        <v>8</v>
      </c>
      <c r="B342" s="41" t="s">
        <v>78</v>
      </c>
      <c r="C342" s="41" t="s">
        <v>91</v>
      </c>
      <c r="D342" s="37" t="s">
        <v>508</v>
      </c>
      <c r="E342" s="37">
        <v>240</v>
      </c>
      <c r="F342" s="37">
        <v>1</v>
      </c>
      <c r="G342" s="45">
        <v>4517</v>
      </c>
      <c r="H342" s="242">
        <f t="shared" si="67"/>
        <v>160</v>
      </c>
      <c r="I342" s="45">
        <v>160</v>
      </c>
      <c r="J342" s="45"/>
      <c r="K342" s="251">
        <f t="shared" si="70"/>
        <v>0</v>
      </c>
      <c r="M342" s="48"/>
      <c r="N342" s="48"/>
    </row>
    <row r="343" spans="1:14" ht="15">
      <c r="A343" s="4" t="s">
        <v>472</v>
      </c>
      <c r="B343" s="41" t="s">
        <v>78</v>
      </c>
      <c r="C343" s="41" t="s">
        <v>91</v>
      </c>
      <c r="D343" s="37">
        <v>5200200000</v>
      </c>
      <c r="E343" s="37"/>
      <c r="F343" s="37"/>
      <c r="G343" s="45">
        <f t="shared" si="72"/>
        <v>4517</v>
      </c>
      <c r="H343" s="242">
        <f t="shared" si="67"/>
        <v>100</v>
      </c>
      <c r="I343" s="45">
        <f t="shared" si="72"/>
        <v>100</v>
      </c>
      <c r="J343" s="45">
        <f t="shared" si="72"/>
        <v>0</v>
      </c>
      <c r="K343" s="251">
        <f t="shared" si="70"/>
        <v>0</v>
      </c>
      <c r="M343" s="48"/>
      <c r="N343" s="48"/>
    </row>
    <row r="344" spans="1:14" ht="30">
      <c r="A344" s="29" t="s">
        <v>215</v>
      </c>
      <c r="B344" s="41" t="s">
        <v>78</v>
      </c>
      <c r="C344" s="41" t="s">
        <v>91</v>
      </c>
      <c r="D344" s="37">
        <v>5200291110</v>
      </c>
      <c r="E344" s="37">
        <v>200</v>
      </c>
      <c r="F344" s="37"/>
      <c r="G344" s="45">
        <f t="shared" si="72"/>
        <v>4517</v>
      </c>
      <c r="H344" s="242">
        <f t="shared" si="67"/>
        <v>100</v>
      </c>
      <c r="I344" s="45">
        <f t="shared" si="72"/>
        <v>100</v>
      </c>
      <c r="J344" s="45">
        <f t="shared" si="72"/>
        <v>0</v>
      </c>
      <c r="K344" s="251">
        <f t="shared" si="70"/>
        <v>0</v>
      </c>
      <c r="M344" s="48"/>
      <c r="N344" s="48"/>
    </row>
    <row r="345" spans="1:14" ht="30">
      <c r="A345" s="4" t="s">
        <v>20</v>
      </c>
      <c r="B345" s="41" t="s">
        <v>78</v>
      </c>
      <c r="C345" s="41" t="s">
        <v>91</v>
      </c>
      <c r="D345" s="37">
        <v>5200291110</v>
      </c>
      <c r="E345" s="37">
        <v>240</v>
      </c>
      <c r="F345" s="37"/>
      <c r="G345" s="45">
        <f t="shared" si="72"/>
        <v>4517</v>
      </c>
      <c r="H345" s="242">
        <f t="shared" si="67"/>
        <v>100</v>
      </c>
      <c r="I345" s="45">
        <f t="shared" si="72"/>
        <v>100</v>
      </c>
      <c r="J345" s="45">
        <f t="shared" si="72"/>
        <v>0</v>
      </c>
      <c r="K345" s="251">
        <f t="shared" si="70"/>
        <v>0</v>
      </c>
      <c r="M345" s="48"/>
      <c r="N345" s="48"/>
    </row>
    <row r="346" spans="1:14" ht="15">
      <c r="A346" s="5" t="s">
        <v>8</v>
      </c>
      <c r="B346" s="41" t="s">
        <v>78</v>
      </c>
      <c r="C346" s="41" t="s">
        <v>91</v>
      </c>
      <c r="D346" s="37">
        <v>5200291110</v>
      </c>
      <c r="E346" s="37">
        <v>240</v>
      </c>
      <c r="F346" s="37">
        <v>1</v>
      </c>
      <c r="G346" s="45">
        <v>4517</v>
      </c>
      <c r="H346" s="242">
        <f t="shared" si="67"/>
        <v>100</v>
      </c>
      <c r="I346" s="45">
        <v>100</v>
      </c>
      <c r="J346" s="45"/>
      <c r="K346" s="251">
        <f t="shared" si="70"/>
        <v>0</v>
      </c>
      <c r="M346" s="48"/>
      <c r="N346" s="48"/>
    </row>
    <row r="347" spans="1:11" s="56" customFormat="1" ht="14.25">
      <c r="A347" s="3" t="s">
        <v>96</v>
      </c>
      <c r="B347" s="111" t="s">
        <v>78</v>
      </c>
      <c r="C347" s="111" t="s">
        <v>97</v>
      </c>
      <c r="D347" s="112"/>
      <c r="E347" s="112"/>
      <c r="F347" s="112"/>
      <c r="G347" s="242" t="e">
        <f>#REF!</f>
        <v>#REF!</v>
      </c>
      <c r="H347" s="242" t="e">
        <f>#REF!</f>
        <v>#REF!</v>
      </c>
      <c r="I347" s="242">
        <f aca="true" t="shared" si="73" ref="I347:J351">I348</f>
        <v>100</v>
      </c>
      <c r="J347" s="242">
        <f t="shared" si="73"/>
        <v>0</v>
      </c>
      <c r="K347" s="251">
        <f t="shared" si="70"/>
        <v>0</v>
      </c>
    </row>
    <row r="348" spans="1:14" ht="45">
      <c r="A348" s="32" t="s">
        <v>483</v>
      </c>
      <c r="B348" s="41" t="s">
        <v>78</v>
      </c>
      <c r="C348" s="41" t="s">
        <v>97</v>
      </c>
      <c r="D348" s="37">
        <v>5700000000</v>
      </c>
      <c r="E348" s="35"/>
      <c r="F348" s="35"/>
      <c r="G348" s="45" t="e">
        <f>#REF!</f>
        <v>#REF!</v>
      </c>
      <c r="H348" s="242">
        <f>I348-J348</f>
        <v>100</v>
      </c>
      <c r="I348" s="45">
        <f t="shared" si="73"/>
        <v>100</v>
      </c>
      <c r="J348" s="45">
        <f t="shared" si="73"/>
        <v>0</v>
      </c>
      <c r="K348" s="251">
        <f t="shared" si="70"/>
        <v>0</v>
      </c>
      <c r="M348" s="48"/>
      <c r="N348" s="48"/>
    </row>
    <row r="349" spans="1:14" ht="45">
      <c r="A349" s="32" t="s">
        <v>484</v>
      </c>
      <c r="B349" s="41" t="s">
        <v>78</v>
      </c>
      <c r="C349" s="41" t="s">
        <v>97</v>
      </c>
      <c r="D349" s="37">
        <v>5700191030</v>
      </c>
      <c r="E349" s="35"/>
      <c r="F349" s="35"/>
      <c r="G349" s="45">
        <f>G350</f>
        <v>80</v>
      </c>
      <c r="H349" s="242">
        <f>I349-J349</f>
        <v>100</v>
      </c>
      <c r="I349" s="45">
        <f t="shared" si="73"/>
        <v>100</v>
      </c>
      <c r="J349" s="45">
        <f t="shared" si="73"/>
        <v>0</v>
      </c>
      <c r="K349" s="251">
        <f t="shared" si="70"/>
        <v>0</v>
      </c>
      <c r="M349" s="48"/>
      <c r="N349" s="48"/>
    </row>
    <row r="350" spans="1:14" ht="15">
      <c r="A350" s="4" t="s">
        <v>21</v>
      </c>
      <c r="B350" s="41" t="s">
        <v>78</v>
      </c>
      <c r="C350" s="41" t="s">
        <v>97</v>
      </c>
      <c r="D350" s="37">
        <v>5700191030</v>
      </c>
      <c r="E350" s="37">
        <v>800</v>
      </c>
      <c r="F350" s="35"/>
      <c r="G350" s="45">
        <f>G351</f>
        <v>80</v>
      </c>
      <c r="H350" s="242">
        <f>I350-J350</f>
        <v>100</v>
      </c>
      <c r="I350" s="45">
        <f t="shared" si="73"/>
        <v>100</v>
      </c>
      <c r="J350" s="45">
        <f t="shared" si="73"/>
        <v>0</v>
      </c>
      <c r="K350" s="251">
        <f t="shared" si="70"/>
        <v>0</v>
      </c>
      <c r="M350" s="48"/>
      <c r="N350" s="48"/>
    </row>
    <row r="351" spans="1:14" ht="45">
      <c r="A351" s="4" t="s">
        <v>87</v>
      </c>
      <c r="B351" s="41" t="s">
        <v>78</v>
      </c>
      <c r="C351" s="41" t="s">
        <v>97</v>
      </c>
      <c r="D351" s="37">
        <v>5700191030</v>
      </c>
      <c r="E351" s="37">
        <v>810</v>
      </c>
      <c r="F351" s="35"/>
      <c r="G351" s="45">
        <f>G352</f>
        <v>80</v>
      </c>
      <c r="H351" s="242">
        <f>I351-J351</f>
        <v>100</v>
      </c>
      <c r="I351" s="45">
        <f t="shared" si="73"/>
        <v>100</v>
      </c>
      <c r="J351" s="45">
        <f t="shared" si="73"/>
        <v>0</v>
      </c>
      <c r="K351" s="251">
        <f t="shared" si="70"/>
        <v>0</v>
      </c>
      <c r="M351" s="48"/>
      <c r="N351" s="48"/>
    </row>
    <row r="352" spans="1:14" ht="15">
      <c r="A352" s="5" t="s">
        <v>8</v>
      </c>
      <c r="B352" s="41" t="s">
        <v>78</v>
      </c>
      <c r="C352" s="41" t="s">
        <v>97</v>
      </c>
      <c r="D352" s="37">
        <v>5700191030</v>
      </c>
      <c r="E352" s="37">
        <v>810</v>
      </c>
      <c r="F352" s="37">
        <v>1</v>
      </c>
      <c r="G352" s="45">
        <v>80</v>
      </c>
      <c r="H352" s="242">
        <f>I352-J352</f>
        <v>100</v>
      </c>
      <c r="I352" s="45">
        <v>100</v>
      </c>
      <c r="J352" s="45"/>
      <c r="K352" s="251">
        <f t="shared" si="70"/>
        <v>0</v>
      </c>
      <c r="M352" s="48"/>
      <c r="N352" s="48"/>
    </row>
    <row r="353" spans="1:11" ht="15">
      <c r="A353" s="3" t="s">
        <v>98</v>
      </c>
      <c r="B353" s="111" t="s">
        <v>99</v>
      </c>
      <c r="C353" s="40"/>
      <c r="D353" s="35"/>
      <c r="E353" s="35"/>
      <c r="F353" s="35"/>
      <c r="G353" s="242">
        <f>G356+G401+G444</f>
        <v>5941.00602</v>
      </c>
      <c r="H353" s="242" t="e">
        <f>H356+H401</f>
        <v>#REF!</v>
      </c>
      <c r="I353" s="242">
        <f>I356+I401+I444</f>
        <v>6331.4</v>
      </c>
      <c r="J353" s="242">
        <f>J356+J401+J444</f>
        <v>149.734</v>
      </c>
      <c r="K353" s="251">
        <f t="shared" si="70"/>
        <v>2.364942982594687</v>
      </c>
    </row>
    <row r="354" spans="1:14" ht="15">
      <c r="A354" s="3" t="s">
        <v>8</v>
      </c>
      <c r="B354" s="111" t="s">
        <v>121</v>
      </c>
      <c r="C354" s="40"/>
      <c r="D354" s="35"/>
      <c r="E354" s="35"/>
      <c r="F354" s="35"/>
      <c r="G354" s="242">
        <f>G361+G390+G420+G424+G449+G429+G433+G439+G400+G417</f>
        <v>1695.4</v>
      </c>
      <c r="H354" s="242" t="e">
        <f>H420+H423+#REF!+#REF!</f>
        <v>#REF!</v>
      </c>
      <c r="I354" s="242">
        <f>I390+I429+I439+I449+I471+I475+I479+I436</f>
        <v>6331.4</v>
      </c>
      <c r="J354" s="252">
        <f>J390+J429+J439+J449+J471+J475+J479+J436</f>
        <v>149.734</v>
      </c>
      <c r="K354" s="251">
        <f t="shared" si="70"/>
        <v>2.364942982594687</v>
      </c>
      <c r="N354" s="48"/>
    </row>
    <row r="355" spans="1:11" ht="15">
      <c r="A355" s="3" t="s">
        <v>9</v>
      </c>
      <c r="B355" s="111" t="s">
        <v>122</v>
      </c>
      <c r="C355" s="40"/>
      <c r="D355" s="35"/>
      <c r="E355" s="35"/>
      <c r="F355" s="35"/>
      <c r="G355" s="242">
        <f>G381+G385+G395</f>
        <v>4245.60602</v>
      </c>
      <c r="H355" s="242" t="e">
        <f>#REF!+H993+#REF!+#REF!</f>
        <v>#REF!</v>
      </c>
      <c r="I355" s="242">
        <f>I381+I385+I395</f>
        <v>0</v>
      </c>
      <c r="J355" s="242">
        <f>J381+J385+J395</f>
        <v>0</v>
      </c>
      <c r="K355" s="251"/>
    </row>
    <row r="356" spans="1:11" ht="15">
      <c r="A356" s="3" t="s">
        <v>100</v>
      </c>
      <c r="B356" s="111" t="s">
        <v>99</v>
      </c>
      <c r="C356" s="111" t="s">
        <v>101</v>
      </c>
      <c r="D356" s="36"/>
      <c r="E356" s="36"/>
      <c r="F356" s="36"/>
      <c r="G356" s="242">
        <f>G386+G391</f>
        <v>4709.60602</v>
      </c>
      <c r="H356" s="242" t="e">
        <f>H357+#REF!</f>
        <v>#REF!</v>
      </c>
      <c r="I356" s="242">
        <f>I386+I391</f>
        <v>250</v>
      </c>
      <c r="J356" s="242">
        <f>J386+J391</f>
        <v>0</v>
      </c>
      <c r="K356" s="251">
        <f t="shared" si="70"/>
        <v>0</v>
      </c>
    </row>
    <row r="357" spans="1:11" ht="15" customHeight="1" hidden="1">
      <c r="A357" s="4" t="s">
        <v>16</v>
      </c>
      <c r="B357" s="41" t="s">
        <v>99</v>
      </c>
      <c r="C357" s="41" t="s">
        <v>101</v>
      </c>
      <c r="D357" s="37">
        <v>9000000000</v>
      </c>
      <c r="E357" s="35"/>
      <c r="F357" s="35"/>
      <c r="G357" s="45">
        <f>G358</f>
        <v>0</v>
      </c>
      <c r="H357" s="45" t="e">
        <f>#REF!</f>
        <v>#REF!</v>
      </c>
      <c r="I357" s="45">
        <f>I358</f>
        <v>0</v>
      </c>
      <c r="J357" s="45">
        <f>J358</f>
        <v>0</v>
      </c>
      <c r="K357" s="251" t="e">
        <f t="shared" si="70"/>
        <v>#DIV/0!</v>
      </c>
    </row>
    <row r="358" spans="1:11" ht="30" customHeight="1" hidden="1">
      <c r="A358" s="4" t="s">
        <v>191</v>
      </c>
      <c r="B358" s="41" t="s">
        <v>99</v>
      </c>
      <c r="C358" s="41" t="s">
        <v>101</v>
      </c>
      <c r="D358" s="37" t="s">
        <v>428</v>
      </c>
      <c r="E358" s="35"/>
      <c r="F358" s="35"/>
      <c r="G358" s="45">
        <f aca="true" t="shared" si="74" ref="G358:J359">G359</f>
        <v>0</v>
      </c>
      <c r="H358" s="45" t="e">
        <f t="shared" si="74"/>
        <v>#REF!</v>
      </c>
      <c r="I358" s="45">
        <f t="shared" si="74"/>
        <v>0</v>
      </c>
      <c r="J358" s="45">
        <f t="shared" si="74"/>
        <v>0</v>
      </c>
      <c r="K358" s="251" t="e">
        <f t="shared" si="70"/>
        <v>#DIV/0!</v>
      </c>
    </row>
    <row r="359" spans="1:11" ht="15" customHeight="1" hidden="1">
      <c r="A359" s="4" t="s">
        <v>21</v>
      </c>
      <c r="B359" s="41" t="s">
        <v>99</v>
      </c>
      <c r="C359" s="41" t="s">
        <v>101</v>
      </c>
      <c r="D359" s="37" t="s">
        <v>428</v>
      </c>
      <c r="E359" s="37">
        <v>800</v>
      </c>
      <c r="F359" s="35"/>
      <c r="G359" s="45">
        <f t="shared" si="74"/>
        <v>0</v>
      </c>
      <c r="H359" s="45" t="e">
        <f t="shared" si="74"/>
        <v>#REF!</v>
      </c>
      <c r="I359" s="45">
        <f t="shared" si="74"/>
        <v>0</v>
      </c>
      <c r="J359" s="45">
        <f t="shared" si="74"/>
        <v>0</v>
      </c>
      <c r="K359" s="251" t="e">
        <f t="shared" si="70"/>
        <v>#DIV/0!</v>
      </c>
    </row>
    <row r="360" spans="1:11" ht="45" customHeight="1" hidden="1">
      <c r="A360" s="4" t="s">
        <v>87</v>
      </c>
      <c r="B360" s="41" t="s">
        <v>99</v>
      </c>
      <c r="C360" s="41" t="s">
        <v>101</v>
      </c>
      <c r="D360" s="37" t="s">
        <v>428</v>
      </c>
      <c r="E360" s="37">
        <v>810</v>
      </c>
      <c r="F360" s="35"/>
      <c r="G360" s="45">
        <f>G361</f>
        <v>0</v>
      </c>
      <c r="H360" s="45" t="e">
        <f>#REF!+#REF!+H361</f>
        <v>#REF!</v>
      </c>
      <c r="I360" s="45">
        <f>I361</f>
        <v>0</v>
      </c>
      <c r="J360" s="45">
        <f>J361</f>
        <v>0</v>
      </c>
      <c r="K360" s="251" t="e">
        <f t="shared" si="70"/>
        <v>#DIV/0!</v>
      </c>
    </row>
    <row r="361" spans="1:11" ht="15" customHeight="1" hidden="1">
      <c r="A361" s="5" t="s">
        <v>8</v>
      </c>
      <c r="B361" s="41" t="s">
        <v>99</v>
      </c>
      <c r="C361" s="41" t="s">
        <v>101</v>
      </c>
      <c r="D361" s="37" t="s">
        <v>428</v>
      </c>
      <c r="E361" s="37">
        <v>810</v>
      </c>
      <c r="F361" s="37">
        <v>1</v>
      </c>
      <c r="G361" s="45"/>
      <c r="H361" s="45">
        <v>308.329</v>
      </c>
      <c r="I361" s="45"/>
      <c r="J361" s="45"/>
      <c r="K361" s="251" t="e">
        <f t="shared" si="70"/>
        <v>#DIV/0!</v>
      </c>
    </row>
    <row r="362" spans="1:11" ht="45" customHeight="1" hidden="1">
      <c r="A362" s="23" t="s">
        <v>102</v>
      </c>
      <c r="B362" s="41" t="s">
        <v>99</v>
      </c>
      <c r="C362" s="41" t="s">
        <v>101</v>
      </c>
      <c r="D362" s="37" t="s">
        <v>103</v>
      </c>
      <c r="E362" s="37"/>
      <c r="F362" s="37"/>
      <c r="G362" s="45">
        <f>G363</f>
        <v>0</v>
      </c>
      <c r="H362" s="45"/>
      <c r="I362" s="45">
        <f>I363</f>
        <v>0</v>
      </c>
      <c r="J362" s="45">
        <f>J363</f>
        <v>0</v>
      </c>
      <c r="K362" s="251" t="e">
        <f t="shared" si="70"/>
        <v>#DIV/0!</v>
      </c>
    </row>
    <row r="363" spans="1:11" ht="75" customHeight="1" hidden="1">
      <c r="A363" s="24" t="s">
        <v>166</v>
      </c>
      <c r="B363" s="41" t="s">
        <v>99</v>
      </c>
      <c r="C363" s="41" t="s">
        <v>101</v>
      </c>
      <c r="D363" s="37" t="s">
        <v>167</v>
      </c>
      <c r="E363" s="37"/>
      <c r="F363" s="37"/>
      <c r="G363" s="45">
        <f>G364+G368</f>
        <v>0</v>
      </c>
      <c r="H363" s="45"/>
      <c r="I363" s="45">
        <f>I364+I368</f>
        <v>0</v>
      </c>
      <c r="J363" s="45">
        <f>J364+J368</f>
        <v>0</v>
      </c>
      <c r="K363" s="251" t="e">
        <f t="shared" si="70"/>
        <v>#DIV/0!</v>
      </c>
    </row>
    <row r="364" spans="1:11" ht="135" customHeight="1" hidden="1">
      <c r="A364" s="21" t="s">
        <v>173</v>
      </c>
      <c r="B364" s="41" t="s">
        <v>99</v>
      </c>
      <c r="C364" s="41" t="s">
        <v>101</v>
      </c>
      <c r="D364" s="37" t="s">
        <v>168</v>
      </c>
      <c r="E364" s="37"/>
      <c r="F364" s="37"/>
      <c r="G364" s="45">
        <f>G365</f>
        <v>0</v>
      </c>
      <c r="H364" s="45"/>
      <c r="I364" s="45">
        <f aca="true" t="shared" si="75" ref="I364:J366">I365</f>
        <v>0</v>
      </c>
      <c r="J364" s="45">
        <f t="shared" si="75"/>
        <v>0</v>
      </c>
      <c r="K364" s="251" t="e">
        <f t="shared" si="70"/>
        <v>#DIV/0!</v>
      </c>
    </row>
    <row r="365" spans="1:11" ht="30" customHeight="1" hidden="1">
      <c r="A365" s="4" t="s">
        <v>172</v>
      </c>
      <c r="B365" s="41" t="s">
        <v>99</v>
      </c>
      <c r="C365" s="41" t="s">
        <v>101</v>
      </c>
      <c r="D365" s="37" t="s">
        <v>168</v>
      </c>
      <c r="E365" s="37">
        <v>400</v>
      </c>
      <c r="F365" s="37"/>
      <c r="G365" s="45">
        <f>G366</f>
        <v>0</v>
      </c>
      <c r="H365" s="45"/>
      <c r="I365" s="45">
        <f t="shared" si="75"/>
        <v>0</v>
      </c>
      <c r="J365" s="45">
        <f t="shared" si="75"/>
        <v>0</v>
      </c>
      <c r="K365" s="251" t="e">
        <f t="shared" si="70"/>
        <v>#DIV/0!</v>
      </c>
    </row>
    <row r="366" spans="1:11" ht="15" customHeight="1" hidden="1">
      <c r="A366" s="4" t="s">
        <v>178</v>
      </c>
      <c r="B366" s="41" t="s">
        <v>99</v>
      </c>
      <c r="C366" s="41" t="s">
        <v>101</v>
      </c>
      <c r="D366" s="37" t="s">
        <v>168</v>
      </c>
      <c r="E366" s="37">
        <v>410</v>
      </c>
      <c r="F366" s="37"/>
      <c r="G366" s="45">
        <f>G367</f>
        <v>0</v>
      </c>
      <c r="H366" s="45"/>
      <c r="I366" s="45">
        <f t="shared" si="75"/>
        <v>0</v>
      </c>
      <c r="J366" s="45">
        <f t="shared" si="75"/>
        <v>0</v>
      </c>
      <c r="K366" s="251" t="e">
        <f t="shared" si="70"/>
        <v>#DIV/0!</v>
      </c>
    </row>
    <row r="367" spans="1:11" ht="15" customHeight="1" hidden="1">
      <c r="A367" s="5" t="s">
        <v>9</v>
      </c>
      <c r="B367" s="41" t="s">
        <v>99</v>
      </c>
      <c r="C367" s="41" t="s">
        <v>101</v>
      </c>
      <c r="D367" s="37" t="s">
        <v>168</v>
      </c>
      <c r="E367" s="37">
        <v>410</v>
      </c>
      <c r="F367" s="37">
        <v>2</v>
      </c>
      <c r="G367" s="45"/>
      <c r="H367" s="45"/>
      <c r="I367" s="45"/>
      <c r="J367" s="45"/>
      <c r="K367" s="251" t="e">
        <f t="shared" si="70"/>
        <v>#DIV/0!</v>
      </c>
    </row>
    <row r="368" spans="1:11" ht="105" customHeight="1" hidden="1">
      <c r="A368" s="21" t="s">
        <v>169</v>
      </c>
      <c r="B368" s="41" t="s">
        <v>99</v>
      </c>
      <c r="C368" s="41" t="s">
        <v>101</v>
      </c>
      <c r="D368" s="37" t="s">
        <v>170</v>
      </c>
      <c r="E368" s="37"/>
      <c r="F368" s="37"/>
      <c r="G368" s="45">
        <f>G369</f>
        <v>0</v>
      </c>
      <c r="H368" s="45"/>
      <c r="I368" s="45">
        <f aca="true" t="shared" si="76" ref="I368:J370">I369</f>
        <v>0</v>
      </c>
      <c r="J368" s="45">
        <f t="shared" si="76"/>
        <v>0</v>
      </c>
      <c r="K368" s="251" t="e">
        <f t="shared" si="70"/>
        <v>#DIV/0!</v>
      </c>
    </row>
    <row r="369" spans="1:11" ht="30" customHeight="1" hidden="1">
      <c r="A369" s="4" t="s">
        <v>172</v>
      </c>
      <c r="B369" s="41" t="s">
        <v>99</v>
      </c>
      <c r="C369" s="41" t="s">
        <v>101</v>
      </c>
      <c r="D369" s="37" t="s">
        <v>170</v>
      </c>
      <c r="E369" s="37">
        <v>400</v>
      </c>
      <c r="F369" s="37"/>
      <c r="G369" s="45">
        <f>G370</f>
        <v>0</v>
      </c>
      <c r="H369" s="45"/>
      <c r="I369" s="45">
        <f t="shared" si="76"/>
        <v>0</v>
      </c>
      <c r="J369" s="45">
        <f t="shared" si="76"/>
        <v>0</v>
      </c>
      <c r="K369" s="251" t="e">
        <f t="shared" si="70"/>
        <v>#DIV/0!</v>
      </c>
    </row>
    <row r="370" spans="1:11" ht="15" customHeight="1" hidden="1">
      <c r="A370" s="4" t="s">
        <v>178</v>
      </c>
      <c r="B370" s="41" t="s">
        <v>99</v>
      </c>
      <c r="C370" s="41" t="s">
        <v>101</v>
      </c>
      <c r="D370" s="37" t="s">
        <v>170</v>
      </c>
      <c r="E370" s="37">
        <v>410</v>
      </c>
      <c r="F370" s="37"/>
      <c r="G370" s="45">
        <f>G371</f>
        <v>0</v>
      </c>
      <c r="H370" s="45"/>
      <c r="I370" s="45">
        <f t="shared" si="76"/>
        <v>0</v>
      </c>
      <c r="J370" s="45">
        <f t="shared" si="76"/>
        <v>0</v>
      </c>
      <c r="K370" s="251" t="e">
        <f t="shared" si="70"/>
        <v>#DIV/0!</v>
      </c>
    </row>
    <row r="371" spans="1:11" ht="15" customHeight="1" hidden="1">
      <c r="A371" s="5" t="s">
        <v>9</v>
      </c>
      <c r="B371" s="41" t="s">
        <v>99</v>
      </c>
      <c r="C371" s="41" t="s">
        <v>101</v>
      </c>
      <c r="D371" s="37" t="s">
        <v>170</v>
      </c>
      <c r="E371" s="37">
        <v>410</v>
      </c>
      <c r="F371" s="37">
        <v>2</v>
      </c>
      <c r="G371" s="45"/>
      <c r="H371" s="45"/>
      <c r="I371" s="45"/>
      <c r="J371" s="45"/>
      <c r="K371" s="251" t="e">
        <f t="shared" si="70"/>
        <v>#DIV/0!</v>
      </c>
    </row>
    <row r="372" spans="1:11" ht="45" customHeight="1" hidden="1">
      <c r="A372" s="4" t="s">
        <v>123</v>
      </c>
      <c r="B372" s="41" t="s">
        <v>99</v>
      </c>
      <c r="C372" s="41" t="s">
        <v>101</v>
      </c>
      <c r="D372" s="37" t="s">
        <v>158</v>
      </c>
      <c r="E372" s="35"/>
      <c r="F372" s="35"/>
      <c r="G372" s="45">
        <f aca="true" t="shared" si="77" ref="G372:J375">G373</f>
        <v>0</v>
      </c>
      <c r="H372" s="45" t="e">
        <f t="shared" si="77"/>
        <v>#REF!</v>
      </c>
      <c r="I372" s="45">
        <f t="shared" si="77"/>
        <v>0</v>
      </c>
      <c r="J372" s="45">
        <f t="shared" si="77"/>
        <v>0</v>
      </c>
      <c r="K372" s="251" t="e">
        <f t="shared" si="70"/>
        <v>#DIV/0!</v>
      </c>
    </row>
    <row r="373" spans="1:11" ht="90" customHeight="1" hidden="1">
      <c r="A373" s="4" t="s">
        <v>159</v>
      </c>
      <c r="B373" s="41" t="s">
        <v>99</v>
      </c>
      <c r="C373" s="41" t="s">
        <v>101</v>
      </c>
      <c r="D373" s="37" t="s">
        <v>160</v>
      </c>
      <c r="E373" s="35"/>
      <c r="F373" s="35"/>
      <c r="G373" s="45">
        <f t="shared" si="77"/>
        <v>0</v>
      </c>
      <c r="H373" s="45" t="e">
        <f t="shared" si="77"/>
        <v>#REF!</v>
      </c>
      <c r="I373" s="45">
        <f t="shared" si="77"/>
        <v>0</v>
      </c>
      <c r="J373" s="45">
        <f t="shared" si="77"/>
        <v>0</v>
      </c>
      <c r="K373" s="251" t="e">
        <f t="shared" si="70"/>
        <v>#DIV/0!</v>
      </c>
    </row>
    <row r="374" spans="1:11" ht="90" customHeight="1" hidden="1">
      <c r="A374" s="4" t="s">
        <v>161</v>
      </c>
      <c r="B374" s="41" t="s">
        <v>99</v>
      </c>
      <c r="C374" s="41" t="s">
        <v>101</v>
      </c>
      <c r="D374" s="37" t="s">
        <v>171</v>
      </c>
      <c r="E374" s="35"/>
      <c r="F374" s="35"/>
      <c r="G374" s="45">
        <f t="shared" si="77"/>
        <v>0</v>
      </c>
      <c r="H374" s="45" t="e">
        <f t="shared" si="77"/>
        <v>#REF!</v>
      </c>
      <c r="I374" s="45">
        <f t="shared" si="77"/>
        <v>0</v>
      </c>
      <c r="J374" s="45">
        <f t="shared" si="77"/>
        <v>0</v>
      </c>
      <c r="K374" s="251" t="e">
        <f t="shared" si="70"/>
        <v>#DIV/0!</v>
      </c>
    </row>
    <row r="375" spans="1:11" ht="30" customHeight="1" hidden="1">
      <c r="A375" s="4" t="s">
        <v>172</v>
      </c>
      <c r="B375" s="41" t="s">
        <v>99</v>
      </c>
      <c r="C375" s="41" t="s">
        <v>101</v>
      </c>
      <c r="D375" s="37" t="s">
        <v>171</v>
      </c>
      <c r="E375" s="37">
        <v>400</v>
      </c>
      <c r="F375" s="35"/>
      <c r="G375" s="45">
        <f t="shared" si="77"/>
        <v>0</v>
      </c>
      <c r="H375" s="45" t="e">
        <f t="shared" si="77"/>
        <v>#REF!</v>
      </c>
      <c r="I375" s="45">
        <f t="shared" si="77"/>
        <v>0</v>
      </c>
      <c r="J375" s="45">
        <f t="shared" si="77"/>
        <v>0</v>
      </c>
      <c r="K375" s="251" t="e">
        <f t="shared" si="70"/>
        <v>#DIV/0!</v>
      </c>
    </row>
    <row r="376" spans="1:11" ht="15" customHeight="1" hidden="1">
      <c r="A376" s="4" t="s">
        <v>178</v>
      </c>
      <c r="B376" s="41" t="s">
        <v>99</v>
      </c>
      <c r="C376" s="41" t="s">
        <v>101</v>
      </c>
      <c r="D376" s="37" t="s">
        <v>171</v>
      </c>
      <c r="E376" s="37">
        <v>410</v>
      </c>
      <c r="F376" s="35"/>
      <c r="G376" s="45">
        <f>G377</f>
        <v>0</v>
      </c>
      <c r="H376" s="45" t="e">
        <f>H377+#REF!+H387</f>
        <v>#REF!</v>
      </c>
      <c r="I376" s="45">
        <f>I377</f>
        <v>0</v>
      </c>
      <c r="J376" s="45">
        <f>J377</f>
        <v>0</v>
      </c>
      <c r="K376" s="251" t="e">
        <f t="shared" si="70"/>
        <v>#DIV/0!</v>
      </c>
    </row>
    <row r="377" spans="1:11" ht="15" customHeight="1" hidden="1">
      <c r="A377" s="5" t="s">
        <v>8</v>
      </c>
      <c r="B377" s="41" t="s">
        <v>99</v>
      </c>
      <c r="C377" s="41" t="s">
        <v>101</v>
      </c>
      <c r="D377" s="37" t="s">
        <v>171</v>
      </c>
      <c r="E377" s="37">
        <v>410</v>
      </c>
      <c r="F377" s="37">
        <v>1</v>
      </c>
      <c r="G377" s="45"/>
      <c r="H377" s="45">
        <v>308.329</v>
      </c>
      <c r="I377" s="45"/>
      <c r="J377" s="45"/>
      <c r="K377" s="251" t="e">
        <f t="shared" si="70"/>
        <v>#DIV/0!</v>
      </c>
    </row>
    <row r="378" spans="1:11" ht="63" customHeight="1" hidden="1">
      <c r="A378" s="21" t="s">
        <v>218</v>
      </c>
      <c r="B378" s="41" t="s">
        <v>99</v>
      </c>
      <c r="C378" s="41" t="s">
        <v>101</v>
      </c>
      <c r="D378" s="37">
        <v>9000095020</v>
      </c>
      <c r="E378" s="37"/>
      <c r="F378" s="37"/>
      <c r="G378" s="45">
        <f>G379</f>
        <v>0</v>
      </c>
      <c r="H378" s="45"/>
      <c r="I378" s="45">
        <f aca="true" t="shared" si="78" ref="I378:J380">I379</f>
        <v>0</v>
      </c>
      <c r="J378" s="45">
        <f t="shared" si="78"/>
        <v>0</v>
      </c>
      <c r="K378" s="251" t="e">
        <f t="shared" si="70"/>
        <v>#DIV/0!</v>
      </c>
    </row>
    <row r="379" spans="1:11" ht="30" customHeight="1" hidden="1">
      <c r="A379" s="4" t="s">
        <v>172</v>
      </c>
      <c r="B379" s="41" t="s">
        <v>99</v>
      </c>
      <c r="C379" s="41" t="s">
        <v>101</v>
      </c>
      <c r="D379" s="37">
        <v>9000095020</v>
      </c>
      <c r="E379" s="37">
        <v>400</v>
      </c>
      <c r="F379" s="37"/>
      <c r="G379" s="45">
        <f>G380</f>
        <v>0</v>
      </c>
      <c r="H379" s="45"/>
      <c r="I379" s="45">
        <f t="shared" si="78"/>
        <v>0</v>
      </c>
      <c r="J379" s="45">
        <f t="shared" si="78"/>
        <v>0</v>
      </c>
      <c r="K379" s="251" t="e">
        <f t="shared" si="70"/>
        <v>#DIV/0!</v>
      </c>
    </row>
    <row r="380" spans="1:11" ht="15" customHeight="1" hidden="1">
      <c r="A380" s="4" t="s">
        <v>178</v>
      </c>
      <c r="B380" s="41" t="s">
        <v>99</v>
      </c>
      <c r="C380" s="41" t="s">
        <v>101</v>
      </c>
      <c r="D380" s="37">
        <v>9000095020</v>
      </c>
      <c r="E380" s="37">
        <v>410</v>
      </c>
      <c r="F380" s="37"/>
      <c r="G380" s="45">
        <f>G381</f>
        <v>0</v>
      </c>
      <c r="H380" s="45"/>
      <c r="I380" s="45">
        <f t="shared" si="78"/>
        <v>0</v>
      </c>
      <c r="J380" s="45">
        <f t="shared" si="78"/>
        <v>0</v>
      </c>
      <c r="K380" s="251" t="e">
        <f t="shared" si="70"/>
        <v>#DIV/0!</v>
      </c>
    </row>
    <row r="381" spans="1:11" ht="15" customHeight="1" hidden="1">
      <c r="A381" s="5" t="s">
        <v>9</v>
      </c>
      <c r="B381" s="41" t="s">
        <v>99</v>
      </c>
      <c r="C381" s="41" t="s">
        <v>101</v>
      </c>
      <c r="D381" s="37">
        <v>9000095020</v>
      </c>
      <c r="E381" s="37">
        <v>410</v>
      </c>
      <c r="F381" s="37">
        <v>2</v>
      </c>
      <c r="G381" s="45"/>
      <c r="H381" s="45"/>
      <c r="I381" s="45"/>
      <c r="J381" s="45"/>
      <c r="K381" s="251" t="e">
        <f t="shared" si="70"/>
        <v>#DIV/0!</v>
      </c>
    </row>
    <row r="382" spans="1:11" ht="79.5" customHeight="1" hidden="1">
      <c r="A382" s="24" t="s">
        <v>219</v>
      </c>
      <c r="B382" s="41" t="s">
        <v>99</v>
      </c>
      <c r="C382" s="41" t="s">
        <v>101</v>
      </c>
      <c r="D382" s="37">
        <v>9000096020</v>
      </c>
      <c r="E382" s="37"/>
      <c r="F382" s="37"/>
      <c r="G382" s="45">
        <f>G383</f>
        <v>0</v>
      </c>
      <c r="H382" s="45"/>
      <c r="I382" s="45">
        <f aca="true" t="shared" si="79" ref="I382:J384">I383</f>
        <v>0</v>
      </c>
      <c r="J382" s="45">
        <f t="shared" si="79"/>
        <v>0</v>
      </c>
      <c r="K382" s="251" t="e">
        <f t="shared" si="70"/>
        <v>#DIV/0!</v>
      </c>
    </row>
    <row r="383" spans="1:11" ht="30" customHeight="1" hidden="1">
      <c r="A383" s="4" t="s">
        <v>172</v>
      </c>
      <c r="B383" s="41" t="s">
        <v>99</v>
      </c>
      <c r="C383" s="41" t="s">
        <v>101</v>
      </c>
      <c r="D383" s="37">
        <v>9000096020</v>
      </c>
      <c r="E383" s="37">
        <v>400</v>
      </c>
      <c r="F383" s="37"/>
      <c r="G383" s="45">
        <f>G384</f>
        <v>0</v>
      </c>
      <c r="H383" s="45"/>
      <c r="I383" s="45">
        <f t="shared" si="79"/>
        <v>0</v>
      </c>
      <c r="J383" s="45">
        <f t="shared" si="79"/>
        <v>0</v>
      </c>
      <c r="K383" s="251" t="e">
        <f t="shared" si="70"/>
        <v>#DIV/0!</v>
      </c>
    </row>
    <row r="384" spans="1:11" ht="15" customHeight="1" hidden="1">
      <c r="A384" s="4" t="s">
        <v>178</v>
      </c>
      <c r="B384" s="41" t="s">
        <v>99</v>
      </c>
      <c r="C384" s="41" t="s">
        <v>101</v>
      </c>
      <c r="D384" s="37">
        <v>9000096020</v>
      </c>
      <c r="E384" s="37">
        <v>410</v>
      </c>
      <c r="F384" s="37"/>
      <c r="G384" s="45">
        <f>G385</f>
        <v>0</v>
      </c>
      <c r="H384" s="45"/>
      <c r="I384" s="45">
        <f t="shared" si="79"/>
        <v>0</v>
      </c>
      <c r="J384" s="45">
        <f t="shared" si="79"/>
        <v>0</v>
      </c>
      <c r="K384" s="251" t="e">
        <f t="shared" si="70"/>
        <v>#DIV/0!</v>
      </c>
    </row>
    <row r="385" spans="1:11" ht="15" customHeight="1" hidden="1">
      <c r="A385" s="5" t="s">
        <v>9</v>
      </c>
      <c r="B385" s="41" t="s">
        <v>99</v>
      </c>
      <c r="C385" s="41" t="s">
        <v>101</v>
      </c>
      <c r="D385" s="37">
        <v>9000096020</v>
      </c>
      <c r="E385" s="37">
        <v>410</v>
      </c>
      <c r="F385" s="37">
        <v>2</v>
      </c>
      <c r="G385" s="45"/>
      <c r="H385" s="45"/>
      <c r="I385" s="45"/>
      <c r="J385" s="45"/>
      <c r="K385" s="251" t="e">
        <f t="shared" si="70"/>
        <v>#DIV/0!</v>
      </c>
    </row>
    <row r="386" spans="1:12" ht="15">
      <c r="A386" s="4" t="s">
        <v>16</v>
      </c>
      <c r="B386" s="41" t="s">
        <v>99</v>
      </c>
      <c r="C386" s="41" t="s">
        <v>101</v>
      </c>
      <c r="D386" s="37">
        <v>9000000000</v>
      </c>
      <c r="E386" s="35"/>
      <c r="F386" s="35"/>
      <c r="G386" s="45">
        <f>G387</f>
        <v>200</v>
      </c>
      <c r="H386" s="45" t="e">
        <f>#REF!</f>
        <v>#REF!</v>
      </c>
      <c r="I386" s="45">
        <f>I387</f>
        <v>250</v>
      </c>
      <c r="J386" s="45">
        <f>J387</f>
        <v>0</v>
      </c>
      <c r="K386" s="251">
        <f t="shared" si="70"/>
        <v>0</v>
      </c>
      <c r="L386" s="48"/>
    </row>
    <row r="387" spans="1:11" ht="15">
      <c r="A387" s="4" t="s">
        <v>107</v>
      </c>
      <c r="B387" s="41" t="s">
        <v>99</v>
      </c>
      <c r="C387" s="41" t="s">
        <v>101</v>
      </c>
      <c r="D387" s="37">
        <v>9000090510</v>
      </c>
      <c r="E387" s="35"/>
      <c r="F387" s="35"/>
      <c r="G387" s="45">
        <f aca="true" t="shared" si="80" ref="G387:J389">G388</f>
        <v>200</v>
      </c>
      <c r="H387" s="45">
        <f t="shared" si="80"/>
        <v>17.586</v>
      </c>
      <c r="I387" s="45">
        <f t="shared" si="80"/>
        <v>250</v>
      </c>
      <c r="J387" s="45">
        <f t="shared" si="80"/>
        <v>0</v>
      </c>
      <c r="K387" s="251">
        <f t="shared" si="70"/>
        <v>0</v>
      </c>
    </row>
    <row r="388" spans="1:11" ht="30">
      <c r="A388" s="29" t="s">
        <v>215</v>
      </c>
      <c r="B388" s="41" t="s">
        <v>99</v>
      </c>
      <c r="C388" s="41" t="s">
        <v>101</v>
      </c>
      <c r="D388" s="37">
        <v>9000090510</v>
      </c>
      <c r="E388" s="37">
        <v>200</v>
      </c>
      <c r="F388" s="37"/>
      <c r="G388" s="45">
        <f t="shared" si="80"/>
        <v>200</v>
      </c>
      <c r="H388" s="45">
        <f t="shared" si="80"/>
        <v>17.586</v>
      </c>
      <c r="I388" s="45">
        <f t="shared" si="80"/>
        <v>250</v>
      </c>
      <c r="J388" s="45">
        <f t="shared" si="80"/>
        <v>0</v>
      </c>
      <c r="K388" s="251">
        <f t="shared" si="70"/>
        <v>0</v>
      </c>
    </row>
    <row r="389" spans="1:11" ht="30">
      <c r="A389" s="4" t="s">
        <v>20</v>
      </c>
      <c r="B389" s="41" t="s">
        <v>99</v>
      </c>
      <c r="C389" s="41" t="s">
        <v>101</v>
      </c>
      <c r="D389" s="37">
        <v>9000090510</v>
      </c>
      <c r="E389" s="37">
        <v>240</v>
      </c>
      <c r="F389" s="37"/>
      <c r="G389" s="45">
        <f t="shared" si="80"/>
        <v>200</v>
      </c>
      <c r="H389" s="45">
        <f t="shared" si="80"/>
        <v>17.586</v>
      </c>
      <c r="I389" s="45">
        <f t="shared" si="80"/>
        <v>250</v>
      </c>
      <c r="J389" s="45">
        <f t="shared" si="80"/>
        <v>0</v>
      </c>
      <c r="K389" s="251">
        <f t="shared" si="70"/>
        <v>0</v>
      </c>
    </row>
    <row r="390" spans="1:11" ht="16.5" customHeight="1">
      <c r="A390" s="5" t="s">
        <v>8</v>
      </c>
      <c r="B390" s="41" t="s">
        <v>99</v>
      </c>
      <c r="C390" s="41" t="s">
        <v>101</v>
      </c>
      <c r="D390" s="37">
        <v>9000090510</v>
      </c>
      <c r="E390" s="37">
        <v>240</v>
      </c>
      <c r="F390" s="37">
        <v>1</v>
      </c>
      <c r="G390" s="45">
        <v>200</v>
      </c>
      <c r="H390" s="45">
        <v>17.586</v>
      </c>
      <c r="I390" s="45">
        <v>250</v>
      </c>
      <c r="J390" s="45"/>
      <c r="K390" s="251">
        <f t="shared" si="70"/>
        <v>0</v>
      </c>
    </row>
    <row r="391" spans="1:12" s="135" customFormat="1" ht="45" customHeight="1" hidden="1">
      <c r="A391" s="89" t="s">
        <v>287</v>
      </c>
      <c r="B391" s="40" t="s">
        <v>99</v>
      </c>
      <c r="C391" s="40" t="s">
        <v>101</v>
      </c>
      <c r="D391" s="35" t="s">
        <v>290</v>
      </c>
      <c r="E391" s="35"/>
      <c r="F391" s="35"/>
      <c r="G391" s="133">
        <f>G392+G397</f>
        <v>4509.60602</v>
      </c>
      <c r="H391" s="133">
        <f>H396</f>
        <v>0</v>
      </c>
      <c r="I391" s="133">
        <f>I392+I397</f>
        <v>0</v>
      </c>
      <c r="J391" s="133">
        <f>J392+J397</f>
        <v>0</v>
      </c>
      <c r="K391" s="251" t="e">
        <f t="shared" si="70"/>
        <v>#DIV/0!</v>
      </c>
      <c r="L391" s="134"/>
    </row>
    <row r="392" spans="1:12" ht="79.5" customHeight="1" hidden="1">
      <c r="A392" s="24" t="s">
        <v>288</v>
      </c>
      <c r="B392" s="41" t="s">
        <v>99</v>
      </c>
      <c r="C392" s="41" t="s">
        <v>101</v>
      </c>
      <c r="D392" s="37" t="s">
        <v>289</v>
      </c>
      <c r="E392" s="37"/>
      <c r="F392" s="37"/>
      <c r="G392" s="45">
        <f>G393</f>
        <v>4245.60602</v>
      </c>
      <c r="H392" s="45"/>
      <c r="I392" s="45">
        <f aca="true" t="shared" si="81" ref="I392:J394">I393</f>
        <v>0</v>
      </c>
      <c r="J392" s="45">
        <f t="shared" si="81"/>
        <v>0</v>
      </c>
      <c r="K392" s="251" t="e">
        <f t="shared" si="70"/>
        <v>#DIV/0!</v>
      </c>
      <c r="L392" s="48"/>
    </row>
    <row r="393" spans="1:12" ht="30" customHeight="1" hidden="1">
      <c r="A393" s="4" t="s">
        <v>172</v>
      </c>
      <c r="B393" s="41" t="s">
        <v>99</v>
      </c>
      <c r="C393" s="41" t="s">
        <v>101</v>
      </c>
      <c r="D393" s="37" t="s">
        <v>289</v>
      </c>
      <c r="E393" s="37">
        <v>400</v>
      </c>
      <c r="F393" s="37"/>
      <c r="G393" s="45">
        <f>G394</f>
        <v>4245.60602</v>
      </c>
      <c r="H393" s="45"/>
      <c r="I393" s="45">
        <f t="shared" si="81"/>
        <v>0</v>
      </c>
      <c r="J393" s="45">
        <f t="shared" si="81"/>
        <v>0</v>
      </c>
      <c r="K393" s="251" t="e">
        <f t="shared" si="70"/>
        <v>#DIV/0!</v>
      </c>
      <c r="L393" s="48"/>
    </row>
    <row r="394" spans="1:12" ht="15" customHeight="1" hidden="1">
      <c r="A394" s="4" t="s">
        <v>178</v>
      </c>
      <c r="B394" s="41" t="s">
        <v>99</v>
      </c>
      <c r="C394" s="41" t="s">
        <v>101</v>
      </c>
      <c r="D394" s="37" t="s">
        <v>289</v>
      </c>
      <c r="E394" s="37">
        <v>410</v>
      </c>
      <c r="F394" s="37"/>
      <c r="G394" s="45">
        <f>G395</f>
        <v>4245.60602</v>
      </c>
      <c r="H394" s="45"/>
      <c r="I394" s="45">
        <f t="shared" si="81"/>
        <v>0</v>
      </c>
      <c r="J394" s="45">
        <f t="shared" si="81"/>
        <v>0</v>
      </c>
      <c r="K394" s="251" t="e">
        <f t="shared" si="70"/>
        <v>#DIV/0!</v>
      </c>
      <c r="L394" s="48"/>
    </row>
    <row r="395" spans="1:12" ht="15" customHeight="1" hidden="1">
      <c r="A395" s="5" t="s">
        <v>9</v>
      </c>
      <c r="B395" s="41" t="s">
        <v>99</v>
      </c>
      <c r="C395" s="41" t="s">
        <v>101</v>
      </c>
      <c r="D395" s="37" t="s">
        <v>289</v>
      </c>
      <c r="E395" s="37">
        <v>410</v>
      </c>
      <c r="F395" s="37">
        <v>2</v>
      </c>
      <c r="G395" s="45">
        <v>4245.60602</v>
      </c>
      <c r="H395" s="45"/>
      <c r="I395" s="45"/>
      <c r="J395" s="45"/>
      <c r="K395" s="251" t="e">
        <f t="shared" si="70"/>
        <v>#DIV/0!</v>
      </c>
      <c r="L395" s="48"/>
    </row>
    <row r="396" spans="1:12" ht="15" customHeight="1" hidden="1">
      <c r="A396" s="5"/>
      <c r="B396" s="41"/>
      <c r="C396" s="41"/>
      <c r="D396" s="37"/>
      <c r="E396" s="37">
        <v>412</v>
      </c>
      <c r="F396" s="37"/>
      <c r="G396" s="45">
        <v>1261.5056</v>
      </c>
      <c r="H396" s="45"/>
      <c r="I396" s="45">
        <v>1261.5056</v>
      </c>
      <c r="J396" s="45">
        <v>1261.5056</v>
      </c>
      <c r="K396" s="251">
        <f t="shared" si="70"/>
        <v>100</v>
      </c>
      <c r="L396" s="48"/>
    </row>
    <row r="397" spans="1:12" ht="78.75" customHeight="1" hidden="1">
      <c r="A397" s="24" t="s">
        <v>220</v>
      </c>
      <c r="B397" s="41" t="s">
        <v>99</v>
      </c>
      <c r="C397" s="41" t="s">
        <v>101</v>
      </c>
      <c r="D397" s="37" t="s">
        <v>289</v>
      </c>
      <c r="E397" s="37"/>
      <c r="F397" s="37"/>
      <c r="G397" s="45">
        <f>G398</f>
        <v>264</v>
      </c>
      <c r="H397" s="45"/>
      <c r="I397" s="45">
        <f aca="true" t="shared" si="82" ref="I397:J399">I398</f>
        <v>0</v>
      </c>
      <c r="J397" s="45">
        <f t="shared" si="82"/>
        <v>0</v>
      </c>
      <c r="K397" s="251" t="e">
        <f aca="true" t="shared" si="83" ref="K397:K460">J397/I397*100</f>
        <v>#DIV/0!</v>
      </c>
      <c r="L397" s="48"/>
    </row>
    <row r="398" spans="1:12" ht="30" customHeight="1" hidden="1">
      <c r="A398" s="4" t="s">
        <v>172</v>
      </c>
      <c r="B398" s="41" t="s">
        <v>99</v>
      </c>
      <c r="C398" s="41" t="s">
        <v>101</v>
      </c>
      <c r="D398" s="37" t="s">
        <v>289</v>
      </c>
      <c r="E398" s="37">
        <v>400</v>
      </c>
      <c r="F398" s="37"/>
      <c r="G398" s="45">
        <f>G399</f>
        <v>264</v>
      </c>
      <c r="H398" s="45"/>
      <c r="I398" s="45">
        <f t="shared" si="82"/>
        <v>0</v>
      </c>
      <c r="J398" s="45">
        <f t="shared" si="82"/>
        <v>0</v>
      </c>
      <c r="K398" s="251" t="e">
        <f t="shared" si="83"/>
        <v>#DIV/0!</v>
      </c>
      <c r="L398" s="48"/>
    </row>
    <row r="399" spans="1:12" ht="15" customHeight="1" hidden="1">
      <c r="A399" s="4" t="s">
        <v>178</v>
      </c>
      <c r="B399" s="41" t="s">
        <v>99</v>
      </c>
      <c r="C399" s="41" t="s">
        <v>101</v>
      </c>
      <c r="D399" s="37" t="s">
        <v>289</v>
      </c>
      <c r="E399" s="37">
        <v>410</v>
      </c>
      <c r="F399" s="37"/>
      <c r="G399" s="45">
        <f>G400</f>
        <v>264</v>
      </c>
      <c r="H399" s="45"/>
      <c r="I399" s="45">
        <f t="shared" si="82"/>
        <v>0</v>
      </c>
      <c r="J399" s="45">
        <f t="shared" si="82"/>
        <v>0</v>
      </c>
      <c r="K399" s="251" t="e">
        <f t="shared" si="83"/>
        <v>#DIV/0!</v>
      </c>
      <c r="L399" s="48"/>
    </row>
    <row r="400" spans="1:12" ht="15" customHeight="1" hidden="1">
      <c r="A400" s="5" t="s">
        <v>8</v>
      </c>
      <c r="B400" s="41" t="s">
        <v>99</v>
      </c>
      <c r="C400" s="41" t="s">
        <v>101</v>
      </c>
      <c r="D400" s="37" t="s">
        <v>289</v>
      </c>
      <c r="E400" s="37">
        <v>410</v>
      </c>
      <c r="F400" s="37">
        <v>1</v>
      </c>
      <c r="G400" s="45">
        <v>264</v>
      </c>
      <c r="H400" s="45"/>
      <c r="I400" s="45"/>
      <c r="J400" s="45"/>
      <c r="K400" s="251" t="e">
        <f t="shared" si="83"/>
        <v>#DIV/0!</v>
      </c>
      <c r="L400" s="48"/>
    </row>
    <row r="401" spans="1:11" ht="15">
      <c r="A401" s="3" t="s">
        <v>104</v>
      </c>
      <c r="B401" s="111" t="s">
        <v>99</v>
      </c>
      <c r="C401" s="111" t="s">
        <v>105</v>
      </c>
      <c r="D401" s="36"/>
      <c r="E401" s="36"/>
      <c r="F401" s="36"/>
      <c r="G401" s="242">
        <f>G412+G425+G402</f>
        <v>728.2</v>
      </c>
      <c r="H401" s="242" t="e">
        <f>H412+H425</f>
        <v>#REF!</v>
      </c>
      <c r="I401" s="242">
        <f>I412+I425+I402</f>
        <v>2650</v>
      </c>
      <c r="J401" s="242">
        <f>J412+J425+J402</f>
        <v>144.734</v>
      </c>
      <c r="K401" s="251">
        <f t="shared" si="83"/>
        <v>5.461660377358491</v>
      </c>
    </row>
    <row r="402" spans="1:12" ht="45" customHeight="1" hidden="1">
      <c r="A402" s="23" t="s">
        <v>183</v>
      </c>
      <c r="B402" s="41" t="s">
        <v>99</v>
      </c>
      <c r="C402" s="41" t="s">
        <v>105</v>
      </c>
      <c r="D402" s="35" t="s">
        <v>184</v>
      </c>
      <c r="E402" s="35"/>
      <c r="F402" s="35"/>
      <c r="G402" s="45">
        <f>G403</f>
        <v>0</v>
      </c>
      <c r="H402" s="45"/>
      <c r="I402" s="45">
        <f>I403</f>
        <v>0</v>
      </c>
      <c r="J402" s="45">
        <f>J403</f>
        <v>0</v>
      </c>
      <c r="K402" s="251" t="e">
        <f t="shared" si="83"/>
        <v>#DIV/0!</v>
      </c>
      <c r="L402" s="48"/>
    </row>
    <row r="403" spans="1:12" ht="165" customHeight="1" hidden="1">
      <c r="A403" s="23" t="s">
        <v>185</v>
      </c>
      <c r="B403" s="41" t="s">
        <v>99</v>
      </c>
      <c r="C403" s="41" t="s">
        <v>105</v>
      </c>
      <c r="D403" s="35" t="s">
        <v>186</v>
      </c>
      <c r="E403" s="36"/>
      <c r="F403" s="36"/>
      <c r="G403" s="45">
        <f>G404+G408</f>
        <v>0</v>
      </c>
      <c r="H403" s="242"/>
      <c r="I403" s="45">
        <f>I404+I408</f>
        <v>0</v>
      </c>
      <c r="J403" s="45">
        <f>J404+J408</f>
        <v>0</v>
      </c>
      <c r="K403" s="251" t="e">
        <f t="shared" si="83"/>
        <v>#DIV/0!</v>
      </c>
      <c r="L403" s="48"/>
    </row>
    <row r="404" spans="1:12" ht="210" customHeight="1" hidden="1">
      <c r="A404" s="29" t="s">
        <v>187</v>
      </c>
      <c r="B404" s="41" t="s">
        <v>99</v>
      </c>
      <c r="C404" s="41" t="s">
        <v>105</v>
      </c>
      <c r="D404" s="35" t="s">
        <v>188</v>
      </c>
      <c r="E404" s="36"/>
      <c r="F404" s="36"/>
      <c r="G404" s="45">
        <f>G405</f>
        <v>0</v>
      </c>
      <c r="H404" s="242"/>
      <c r="I404" s="45">
        <f aca="true" t="shared" si="84" ref="I404:J406">I405</f>
        <v>0</v>
      </c>
      <c r="J404" s="45">
        <f t="shared" si="84"/>
        <v>0</v>
      </c>
      <c r="K404" s="251" t="e">
        <f t="shared" si="83"/>
        <v>#DIV/0!</v>
      </c>
      <c r="L404" s="48"/>
    </row>
    <row r="405" spans="1:12" ht="30" customHeight="1" hidden="1">
      <c r="A405" s="23" t="s">
        <v>172</v>
      </c>
      <c r="B405" s="41" t="s">
        <v>99</v>
      </c>
      <c r="C405" s="41" t="s">
        <v>105</v>
      </c>
      <c r="D405" s="35" t="s">
        <v>188</v>
      </c>
      <c r="E405" s="35">
        <v>400</v>
      </c>
      <c r="F405" s="35"/>
      <c r="G405" s="45">
        <f>G406</f>
        <v>0</v>
      </c>
      <c r="H405" s="45"/>
      <c r="I405" s="45">
        <f t="shared" si="84"/>
        <v>0</v>
      </c>
      <c r="J405" s="45">
        <f t="shared" si="84"/>
        <v>0</v>
      </c>
      <c r="K405" s="251" t="e">
        <f t="shared" si="83"/>
        <v>#DIV/0!</v>
      </c>
      <c r="L405" s="48"/>
    </row>
    <row r="406" spans="1:12" ht="15" customHeight="1" hidden="1">
      <c r="A406" s="86" t="s">
        <v>178</v>
      </c>
      <c r="B406" s="41" t="s">
        <v>99</v>
      </c>
      <c r="C406" s="41" t="s">
        <v>105</v>
      </c>
      <c r="D406" s="35" t="s">
        <v>188</v>
      </c>
      <c r="E406" s="35">
        <v>410</v>
      </c>
      <c r="F406" s="36"/>
      <c r="G406" s="45">
        <f>G407</f>
        <v>0</v>
      </c>
      <c r="H406" s="242"/>
      <c r="I406" s="45">
        <f t="shared" si="84"/>
        <v>0</v>
      </c>
      <c r="J406" s="45">
        <f t="shared" si="84"/>
        <v>0</v>
      </c>
      <c r="K406" s="251" t="e">
        <f t="shared" si="83"/>
        <v>#DIV/0!</v>
      </c>
      <c r="L406" s="48"/>
    </row>
    <row r="407" spans="1:252" ht="15" customHeight="1" hidden="1">
      <c r="A407" s="5" t="s">
        <v>9</v>
      </c>
      <c r="B407" s="41" t="s">
        <v>99</v>
      </c>
      <c r="C407" s="41" t="s">
        <v>105</v>
      </c>
      <c r="D407" s="35" t="s">
        <v>188</v>
      </c>
      <c r="E407" s="35">
        <v>410</v>
      </c>
      <c r="F407" s="43">
        <v>2</v>
      </c>
      <c r="G407" s="46"/>
      <c r="H407" s="46"/>
      <c r="I407" s="46"/>
      <c r="J407" s="46"/>
      <c r="K407" s="251" t="e">
        <f t="shared" si="83"/>
        <v>#DIV/0!</v>
      </c>
      <c r="L407" s="48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  <c r="AI407" s="57"/>
      <c r="AJ407" s="57"/>
      <c r="AK407" s="57"/>
      <c r="AL407" s="57"/>
      <c r="AM407" s="57"/>
      <c r="AN407" s="57"/>
      <c r="AO407" s="57"/>
      <c r="AP407" s="57"/>
      <c r="AQ407" s="57"/>
      <c r="AR407" s="57"/>
      <c r="AS407" s="57"/>
      <c r="AT407" s="57"/>
      <c r="AU407" s="57"/>
      <c r="AV407" s="57"/>
      <c r="AW407" s="57"/>
      <c r="AX407" s="57"/>
      <c r="AY407" s="57"/>
      <c r="AZ407" s="57"/>
      <c r="BA407" s="57"/>
      <c r="BB407" s="57"/>
      <c r="BC407" s="57"/>
      <c r="BD407" s="57"/>
      <c r="BE407" s="57"/>
      <c r="BF407" s="57"/>
      <c r="BG407" s="57"/>
      <c r="BH407" s="57"/>
      <c r="BI407" s="57"/>
      <c r="BJ407" s="57"/>
      <c r="BK407" s="57"/>
      <c r="BL407" s="57"/>
      <c r="BM407" s="57"/>
      <c r="BN407" s="57"/>
      <c r="BO407" s="57"/>
      <c r="BP407" s="57"/>
      <c r="BQ407" s="57"/>
      <c r="BR407" s="57"/>
      <c r="BS407" s="57"/>
      <c r="BT407" s="57"/>
      <c r="BU407" s="57"/>
      <c r="BV407" s="57"/>
      <c r="BW407" s="57"/>
      <c r="BX407" s="57"/>
      <c r="BY407" s="57"/>
      <c r="BZ407" s="57"/>
      <c r="CA407" s="57"/>
      <c r="CB407" s="57"/>
      <c r="CC407" s="57"/>
      <c r="CD407" s="57"/>
      <c r="CE407" s="57"/>
      <c r="CF407" s="57"/>
      <c r="CG407" s="57"/>
      <c r="CH407" s="57"/>
      <c r="CI407" s="57"/>
      <c r="CJ407" s="57"/>
      <c r="CK407" s="57"/>
      <c r="CL407" s="57"/>
      <c r="CM407" s="57"/>
      <c r="CN407" s="57"/>
      <c r="CO407" s="57"/>
      <c r="CP407" s="57"/>
      <c r="CQ407" s="57"/>
      <c r="CR407" s="57"/>
      <c r="CS407" s="57"/>
      <c r="CT407" s="57"/>
      <c r="CU407" s="57"/>
      <c r="CV407" s="57"/>
      <c r="CW407" s="57"/>
      <c r="CX407" s="57"/>
      <c r="CY407" s="57"/>
      <c r="CZ407" s="57"/>
      <c r="DA407" s="57"/>
      <c r="DB407" s="57"/>
      <c r="DC407" s="57"/>
      <c r="DD407" s="57"/>
      <c r="DE407" s="57"/>
      <c r="DF407" s="57"/>
      <c r="DG407" s="57"/>
      <c r="DH407" s="57"/>
      <c r="DI407" s="57"/>
      <c r="DJ407" s="57"/>
      <c r="DK407" s="57"/>
      <c r="DL407" s="57"/>
      <c r="DM407" s="57"/>
      <c r="DN407" s="57"/>
      <c r="DO407" s="57"/>
      <c r="DP407" s="57"/>
      <c r="DQ407" s="57"/>
      <c r="DR407" s="57"/>
      <c r="DS407" s="57"/>
      <c r="DT407" s="57"/>
      <c r="DU407" s="57"/>
      <c r="DV407" s="57"/>
      <c r="DW407" s="57"/>
      <c r="DX407" s="57"/>
      <c r="DY407" s="57"/>
      <c r="DZ407" s="57"/>
      <c r="EA407" s="57"/>
      <c r="EB407" s="57"/>
      <c r="EC407" s="57"/>
      <c r="ED407" s="57"/>
      <c r="EE407" s="57"/>
      <c r="EF407" s="57"/>
      <c r="EG407" s="57"/>
      <c r="EH407" s="57"/>
      <c r="EI407" s="57"/>
      <c r="EJ407" s="57"/>
      <c r="EK407" s="57"/>
      <c r="EL407" s="57"/>
      <c r="EM407" s="57"/>
      <c r="EN407" s="57"/>
      <c r="EO407" s="57"/>
      <c r="EP407" s="57"/>
      <c r="EQ407" s="57"/>
      <c r="ER407" s="57"/>
      <c r="ES407" s="57"/>
      <c r="ET407" s="57"/>
      <c r="EU407" s="57"/>
      <c r="EV407" s="57"/>
      <c r="EW407" s="57"/>
      <c r="EX407" s="57"/>
      <c r="EY407" s="57"/>
      <c r="EZ407" s="57"/>
      <c r="FA407" s="57"/>
      <c r="FB407" s="57"/>
      <c r="FC407" s="57"/>
      <c r="FD407" s="57"/>
      <c r="FE407" s="57"/>
      <c r="FF407" s="57"/>
      <c r="FG407" s="57"/>
      <c r="FH407" s="57"/>
      <c r="FI407" s="57"/>
      <c r="FJ407" s="57"/>
      <c r="FK407" s="57"/>
      <c r="FL407" s="57"/>
      <c r="FM407" s="57"/>
      <c r="FN407" s="57"/>
      <c r="FO407" s="57"/>
      <c r="FP407" s="57"/>
      <c r="FQ407" s="57"/>
      <c r="FR407" s="57"/>
      <c r="FS407" s="57"/>
      <c r="FT407" s="57"/>
      <c r="FU407" s="57"/>
      <c r="FV407" s="57"/>
      <c r="FW407" s="57"/>
      <c r="FX407" s="57"/>
      <c r="FY407" s="57"/>
      <c r="FZ407" s="57"/>
      <c r="GA407" s="57"/>
      <c r="GB407" s="57"/>
      <c r="GC407" s="57"/>
      <c r="GD407" s="57"/>
      <c r="GE407" s="57"/>
      <c r="GF407" s="57"/>
      <c r="GG407" s="57"/>
      <c r="GH407" s="57"/>
      <c r="GI407" s="57"/>
      <c r="GJ407" s="57"/>
      <c r="GK407" s="57"/>
      <c r="GL407" s="57"/>
      <c r="GM407" s="57"/>
      <c r="GN407" s="57"/>
      <c r="GO407" s="57"/>
      <c r="GP407" s="57"/>
      <c r="GQ407" s="57"/>
      <c r="GR407" s="57"/>
      <c r="GS407" s="57"/>
      <c r="GT407" s="57"/>
      <c r="GU407" s="57"/>
      <c r="GV407" s="57"/>
      <c r="GW407" s="57"/>
      <c r="GX407" s="57"/>
      <c r="GY407" s="57"/>
      <c r="GZ407" s="57"/>
      <c r="HA407" s="57"/>
      <c r="HB407" s="57"/>
      <c r="HC407" s="57"/>
      <c r="HD407" s="57"/>
      <c r="HE407" s="57"/>
      <c r="HF407" s="57"/>
      <c r="HG407" s="57"/>
      <c r="HH407" s="57"/>
      <c r="HI407" s="57"/>
      <c r="HJ407" s="57"/>
      <c r="HK407" s="57"/>
      <c r="HL407" s="57"/>
      <c r="HM407" s="57"/>
      <c r="HN407" s="57"/>
      <c r="HO407" s="57"/>
      <c r="HP407" s="57"/>
      <c r="HQ407" s="57"/>
      <c r="HR407" s="57"/>
      <c r="HS407" s="57"/>
      <c r="HT407" s="57"/>
      <c r="HU407" s="57"/>
      <c r="HV407" s="57"/>
      <c r="HW407" s="57"/>
      <c r="HX407" s="57"/>
      <c r="HY407" s="57"/>
      <c r="HZ407" s="57"/>
      <c r="IA407" s="57"/>
      <c r="IB407" s="57"/>
      <c r="IC407" s="57"/>
      <c r="ID407" s="57"/>
      <c r="IE407" s="57"/>
      <c r="IF407" s="57"/>
      <c r="IG407" s="57"/>
      <c r="IH407" s="57"/>
      <c r="II407" s="57"/>
      <c r="IJ407" s="57"/>
      <c r="IK407" s="57"/>
      <c r="IL407" s="57"/>
      <c r="IM407" s="57"/>
      <c r="IN407" s="57"/>
      <c r="IO407" s="57"/>
      <c r="IP407" s="57"/>
      <c r="IQ407" s="57"/>
      <c r="IR407" s="57"/>
    </row>
    <row r="408" spans="1:12" ht="210" customHeight="1" hidden="1">
      <c r="A408" s="29" t="s">
        <v>187</v>
      </c>
      <c r="B408" s="41" t="s">
        <v>99</v>
      </c>
      <c r="C408" s="41" t="s">
        <v>105</v>
      </c>
      <c r="D408" s="35" t="s">
        <v>189</v>
      </c>
      <c r="E408" s="36"/>
      <c r="F408" s="36"/>
      <c r="G408" s="45">
        <f>G409</f>
        <v>0</v>
      </c>
      <c r="H408" s="242"/>
      <c r="I408" s="45">
        <f aca="true" t="shared" si="85" ref="I408:J410">I409</f>
        <v>0</v>
      </c>
      <c r="J408" s="45">
        <f t="shared" si="85"/>
        <v>0</v>
      </c>
      <c r="K408" s="251" t="e">
        <f t="shared" si="83"/>
        <v>#DIV/0!</v>
      </c>
      <c r="L408" s="48"/>
    </row>
    <row r="409" spans="1:12" ht="30" customHeight="1" hidden="1">
      <c r="A409" s="23" t="s">
        <v>172</v>
      </c>
      <c r="B409" s="41" t="s">
        <v>99</v>
      </c>
      <c r="C409" s="41" t="s">
        <v>105</v>
      </c>
      <c r="D409" s="35" t="s">
        <v>189</v>
      </c>
      <c r="E409" s="35">
        <v>400</v>
      </c>
      <c r="F409" s="35"/>
      <c r="G409" s="45">
        <f>G410</f>
        <v>0</v>
      </c>
      <c r="H409" s="45"/>
      <c r="I409" s="45">
        <f t="shared" si="85"/>
        <v>0</v>
      </c>
      <c r="J409" s="45">
        <f t="shared" si="85"/>
        <v>0</v>
      </c>
      <c r="K409" s="251" t="e">
        <f t="shared" si="83"/>
        <v>#DIV/0!</v>
      </c>
      <c r="L409" s="48"/>
    </row>
    <row r="410" spans="1:12" ht="15" customHeight="1" hidden="1">
      <c r="A410" s="86" t="s">
        <v>178</v>
      </c>
      <c r="B410" s="41" t="s">
        <v>99</v>
      </c>
      <c r="C410" s="41" t="s">
        <v>105</v>
      </c>
      <c r="D410" s="35" t="s">
        <v>189</v>
      </c>
      <c r="E410" s="35">
        <v>410</v>
      </c>
      <c r="F410" s="36"/>
      <c r="G410" s="45">
        <f>G411</f>
        <v>0</v>
      </c>
      <c r="H410" s="242"/>
      <c r="I410" s="45">
        <f t="shared" si="85"/>
        <v>0</v>
      </c>
      <c r="J410" s="45">
        <f t="shared" si="85"/>
        <v>0</v>
      </c>
      <c r="K410" s="251" t="e">
        <f t="shared" si="83"/>
        <v>#DIV/0!</v>
      </c>
      <c r="L410" s="48"/>
    </row>
    <row r="411" spans="1:252" ht="15" customHeight="1" hidden="1">
      <c r="A411" s="5" t="s">
        <v>9</v>
      </c>
      <c r="B411" s="41" t="s">
        <v>99</v>
      </c>
      <c r="C411" s="41" t="s">
        <v>105</v>
      </c>
      <c r="D411" s="35" t="s">
        <v>189</v>
      </c>
      <c r="E411" s="35">
        <v>410</v>
      </c>
      <c r="F411" s="43">
        <v>2</v>
      </c>
      <c r="G411" s="46"/>
      <c r="H411" s="46"/>
      <c r="I411" s="46"/>
      <c r="J411" s="46"/>
      <c r="K411" s="251" t="e">
        <f t="shared" si="83"/>
        <v>#DIV/0!</v>
      </c>
      <c r="L411" s="48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57"/>
      <c r="AI411" s="57"/>
      <c r="AJ411" s="57"/>
      <c r="AK411" s="57"/>
      <c r="AL411" s="57"/>
      <c r="AM411" s="57"/>
      <c r="AN411" s="57"/>
      <c r="AO411" s="57"/>
      <c r="AP411" s="57"/>
      <c r="AQ411" s="57"/>
      <c r="AR411" s="57"/>
      <c r="AS411" s="57"/>
      <c r="AT411" s="57"/>
      <c r="AU411" s="57"/>
      <c r="AV411" s="57"/>
      <c r="AW411" s="57"/>
      <c r="AX411" s="57"/>
      <c r="AY411" s="57"/>
      <c r="AZ411" s="57"/>
      <c r="BA411" s="57"/>
      <c r="BB411" s="57"/>
      <c r="BC411" s="57"/>
      <c r="BD411" s="57"/>
      <c r="BE411" s="57"/>
      <c r="BF411" s="57"/>
      <c r="BG411" s="57"/>
      <c r="BH411" s="57"/>
      <c r="BI411" s="57"/>
      <c r="BJ411" s="57"/>
      <c r="BK411" s="57"/>
      <c r="BL411" s="57"/>
      <c r="BM411" s="57"/>
      <c r="BN411" s="57"/>
      <c r="BO411" s="57"/>
      <c r="BP411" s="57"/>
      <c r="BQ411" s="57"/>
      <c r="BR411" s="57"/>
      <c r="BS411" s="57"/>
      <c r="BT411" s="57"/>
      <c r="BU411" s="57"/>
      <c r="BV411" s="57"/>
      <c r="BW411" s="57"/>
      <c r="BX411" s="57"/>
      <c r="BY411" s="57"/>
      <c r="BZ411" s="57"/>
      <c r="CA411" s="57"/>
      <c r="CB411" s="57"/>
      <c r="CC411" s="57"/>
      <c r="CD411" s="57"/>
      <c r="CE411" s="57"/>
      <c r="CF411" s="57"/>
      <c r="CG411" s="57"/>
      <c r="CH411" s="57"/>
      <c r="CI411" s="57"/>
      <c r="CJ411" s="57"/>
      <c r="CK411" s="57"/>
      <c r="CL411" s="57"/>
      <c r="CM411" s="57"/>
      <c r="CN411" s="57"/>
      <c r="CO411" s="57"/>
      <c r="CP411" s="57"/>
      <c r="CQ411" s="57"/>
      <c r="CR411" s="57"/>
      <c r="CS411" s="57"/>
      <c r="CT411" s="57"/>
      <c r="CU411" s="57"/>
      <c r="CV411" s="57"/>
      <c r="CW411" s="57"/>
      <c r="CX411" s="57"/>
      <c r="CY411" s="57"/>
      <c r="CZ411" s="57"/>
      <c r="DA411" s="57"/>
      <c r="DB411" s="57"/>
      <c r="DC411" s="57"/>
      <c r="DD411" s="57"/>
      <c r="DE411" s="57"/>
      <c r="DF411" s="57"/>
      <c r="DG411" s="57"/>
      <c r="DH411" s="57"/>
      <c r="DI411" s="57"/>
      <c r="DJ411" s="57"/>
      <c r="DK411" s="57"/>
      <c r="DL411" s="57"/>
      <c r="DM411" s="57"/>
      <c r="DN411" s="57"/>
      <c r="DO411" s="57"/>
      <c r="DP411" s="57"/>
      <c r="DQ411" s="57"/>
      <c r="DR411" s="57"/>
      <c r="DS411" s="57"/>
      <c r="DT411" s="57"/>
      <c r="DU411" s="57"/>
      <c r="DV411" s="57"/>
      <c r="DW411" s="57"/>
      <c r="DX411" s="57"/>
      <c r="DY411" s="57"/>
      <c r="DZ411" s="57"/>
      <c r="EA411" s="57"/>
      <c r="EB411" s="57"/>
      <c r="EC411" s="57"/>
      <c r="ED411" s="57"/>
      <c r="EE411" s="57"/>
      <c r="EF411" s="57"/>
      <c r="EG411" s="57"/>
      <c r="EH411" s="57"/>
      <c r="EI411" s="57"/>
      <c r="EJ411" s="57"/>
      <c r="EK411" s="57"/>
      <c r="EL411" s="57"/>
      <c r="EM411" s="57"/>
      <c r="EN411" s="57"/>
      <c r="EO411" s="57"/>
      <c r="EP411" s="57"/>
      <c r="EQ411" s="57"/>
      <c r="ER411" s="57"/>
      <c r="ES411" s="57"/>
      <c r="ET411" s="57"/>
      <c r="EU411" s="57"/>
      <c r="EV411" s="57"/>
      <c r="EW411" s="57"/>
      <c r="EX411" s="57"/>
      <c r="EY411" s="57"/>
      <c r="EZ411" s="57"/>
      <c r="FA411" s="57"/>
      <c r="FB411" s="57"/>
      <c r="FC411" s="57"/>
      <c r="FD411" s="57"/>
      <c r="FE411" s="57"/>
      <c r="FF411" s="57"/>
      <c r="FG411" s="57"/>
      <c r="FH411" s="57"/>
      <c r="FI411" s="57"/>
      <c r="FJ411" s="57"/>
      <c r="FK411" s="57"/>
      <c r="FL411" s="57"/>
      <c r="FM411" s="57"/>
      <c r="FN411" s="57"/>
      <c r="FO411" s="57"/>
      <c r="FP411" s="57"/>
      <c r="FQ411" s="57"/>
      <c r="FR411" s="57"/>
      <c r="FS411" s="57"/>
      <c r="FT411" s="57"/>
      <c r="FU411" s="57"/>
      <c r="FV411" s="57"/>
      <c r="FW411" s="57"/>
      <c r="FX411" s="57"/>
      <c r="FY411" s="57"/>
      <c r="FZ411" s="57"/>
      <c r="GA411" s="57"/>
      <c r="GB411" s="57"/>
      <c r="GC411" s="57"/>
      <c r="GD411" s="57"/>
      <c r="GE411" s="57"/>
      <c r="GF411" s="57"/>
      <c r="GG411" s="57"/>
      <c r="GH411" s="57"/>
      <c r="GI411" s="57"/>
      <c r="GJ411" s="57"/>
      <c r="GK411" s="57"/>
      <c r="GL411" s="57"/>
      <c r="GM411" s="57"/>
      <c r="GN411" s="57"/>
      <c r="GO411" s="57"/>
      <c r="GP411" s="57"/>
      <c r="GQ411" s="57"/>
      <c r="GR411" s="57"/>
      <c r="GS411" s="57"/>
      <c r="GT411" s="57"/>
      <c r="GU411" s="57"/>
      <c r="GV411" s="57"/>
      <c r="GW411" s="57"/>
      <c r="GX411" s="57"/>
      <c r="GY411" s="57"/>
      <c r="GZ411" s="57"/>
      <c r="HA411" s="57"/>
      <c r="HB411" s="57"/>
      <c r="HC411" s="57"/>
      <c r="HD411" s="57"/>
      <c r="HE411" s="57"/>
      <c r="HF411" s="57"/>
      <c r="HG411" s="57"/>
      <c r="HH411" s="57"/>
      <c r="HI411" s="57"/>
      <c r="HJ411" s="57"/>
      <c r="HK411" s="57"/>
      <c r="HL411" s="57"/>
      <c r="HM411" s="57"/>
      <c r="HN411" s="57"/>
      <c r="HO411" s="57"/>
      <c r="HP411" s="57"/>
      <c r="HQ411" s="57"/>
      <c r="HR411" s="57"/>
      <c r="HS411" s="57"/>
      <c r="HT411" s="57"/>
      <c r="HU411" s="57"/>
      <c r="HV411" s="57"/>
      <c r="HW411" s="57"/>
      <c r="HX411" s="57"/>
      <c r="HY411" s="57"/>
      <c r="HZ411" s="57"/>
      <c r="IA411" s="57"/>
      <c r="IB411" s="57"/>
      <c r="IC411" s="57"/>
      <c r="ID411" s="57"/>
      <c r="IE411" s="57"/>
      <c r="IF411" s="57"/>
      <c r="IG411" s="57"/>
      <c r="IH411" s="57"/>
      <c r="II411" s="57"/>
      <c r="IJ411" s="57"/>
      <c r="IK411" s="57"/>
      <c r="IL411" s="57"/>
      <c r="IM411" s="57"/>
      <c r="IN411" s="57"/>
      <c r="IO411" s="57"/>
      <c r="IP411" s="57"/>
      <c r="IQ411" s="57"/>
      <c r="IR411" s="57"/>
    </row>
    <row r="412" spans="1:11" ht="30" hidden="1">
      <c r="A412" s="30" t="s">
        <v>306</v>
      </c>
      <c r="B412" s="41" t="s">
        <v>99</v>
      </c>
      <c r="C412" s="41" t="s">
        <v>105</v>
      </c>
      <c r="D412" s="37" t="s">
        <v>206</v>
      </c>
      <c r="E412" s="35"/>
      <c r="F412" s="35"/>
      <c r="G412" s="45">
        <f>G413</f>
        <v>500</v>
      </c>
      <c r="H412" s="45">
        <f>H413</f>
        <v>0</v>
      </c>
      <c r="I412" s="45">
        <f>I413</f>
        <v>0</v>
      </c>
      <c r="J412" s="45">
        <f>J413</f>
        <v>0</v>
      </c>
      <c r="K412" s="251" t="e">
        <f t="shared" si="83"/>
        <v>#DIV/0!</v>
      </c>
    </row>
    <row r="413" spans="1:11" ht="30" hidden="1">
      <c r="A413" s="30" t="s">
        <v>307</v>
      </c>
      <c r="B413" s="41" t="s">
        <v>99</v>
      </c>
      <c r="C413" s="41" t="s">
        <v>105</v>
      </c>
      <c r="D413" s="37" t="s">
        <v>207</v>
      </c>
      <c r="E413" s="35"/>
      <c r="F413" s="35"/>
      <c r="G413" s="45">
        <f>G414+G421</f>
        <v>500</v>
      </c>
      <c r="H413" s="45">
        <f>H414</f>
        <v>0</v>
      </c>
      <c r="I413" s="45">
        <f>I414+I421</f>
        <v>0</v>
      </c>
      <c r="J413" s="45">
        <f>J414+J421</f>
        <v>0</v>
      </c>
      <c r="K413" s="251" t="e">
        <f t="shared" si="83"/>
        <v>#DIV/0!</v>
      </c>
    </row>
    <row r="414" spans="1:11" ht="75" hidden="1">
      <c r="A414" s="30" t="s">
        <v>308</v>
      </c>
      <c r="B414" s="41" t="s">
        <v>99</v>
      </c>
      <c r="C414" s="41" t="s">
        <v>105</v>
      </c>
      <c r="D414" s="34" t="s">
        <v>205</v>
      </c>
      <c r="E414" s="35"/>
      <c r="F414" s="35"/>
      <c r="G414" s="45">
        <f>G415+G419</f>
        <v>500</v>
      </c>
      <c r="H414" s="45">
        <f>H418</f>
        <v>0</v>
      </c>
      <c r="I414" s="45">
        <f>I415+I419</f>
        <v>0</v>
      </c>
      <c r="J414" s="45">
        <f>J415+J419</f>
        <v>0</v>
      </c>
      <c r="K414" s="251" t="e">
        <f t="shared" si="83"/>
        <v>#DIV/0!</v>
      </c>
    </row>
    <row r="415" spans="1:12" ht="30" hidden="1">
      <c r="A415" s="29" t="s">
        <v>215</v>
      </c>
      <c r="B415" s="41" t="s">
        <v>99</v>
      </c>
      <c r="C415" s="41" t="s">
        <v>105</v>
      </c>
      <c r="D415" s="34" t="s">
        <v>205</v>
      </c>
      <c r="E415" s="37">
        <v>200</v>
      </c>
      <c r="F415" s="37"/>
      <c r="G415" s="45">
        <f aca="true" t="shared" si="86" ref="G415:J416">G416</f>
        <v>250</v>
      </c>
      <c r="H415" s="45">
        <f t="shared" si="86"/>
        <v>4.79524</v>
      </c>
      <c r="I415" s="45">
        <f t="shared" si="86"/>
        <v>0</v>
      </c>
      <c r="J415" s="45">
        <f t="shared" si="86"/>
        <v>0</v>
      </c>
      <c r="K415" s="251" t="e">
        <f t="shared" si="83"/>
        <v>#DIV/0!</v>
      </c>
      <c r="L415" s="48"/>
    </row>
    <row r="416" spans="1:12" ht="30" hidden="1">
      <c r="A416" s="4" t="s">
        <v>20</v>
      </c>
      <c r="B416" s="41" t="s">
        <v>99</v>
      </c>
      <c r="C416" s="41" t="s">
        <v>105</v>
      </c>
      <c r="D416" s="34" t="s">
        <v>205</v>
      </c>
      <c r="E416" s="37">
        <v>240</v>
      </c>
      <c r="F416" s="37"/>
      <c r="G416" s="45">
        <f t="shared" si="86"/>
        <v>250</v>
      </c>
      <c r="H416" s="45">
        <f t="shared" si="86"/>
        <v>4.79524</v>
      </c>
      <c r="I416" s="45">
        <f t="shared" si="86"/>
        <v>0</v>
      </c>
      <c r="J416" s="45">
        <f t="shared" si="86"/>
        <v>0</v>
      </c>
      <c r="K416" s="251" t="e">
        <f t="shared" si="83"/>
        <v>#DIV/0!</v>
      </c>
      <c r="L416" s="48"/>
    </row>
    <row r="417" spans="1:12" ht="15" hidden="1">
      <c r="A417" s="5" t="s">
        <v>8</v>
      </c>
      <c r="B417" s="41" t="s">
        <v>99</v>
      </c>
      <c r="C417" s="41" t="s">
        <v>105</v>
      </c>
      <c r="D417" s="34" t="s">
        <v>205</v>
      </c>
      <c r="E417" s="37">
        <v>240</v>
      </c>
      <c r="F417" s="37">
        <v>1</v>
      </c>
      <c r="G417" s="45">
        <v>250</v>
      </c>
      <c r="H417" s="45">
        <v>4.79524</v>
      </c>
      <c r="I417" s="45"/>
      <c r="J417" s="45"/>
      <c r="K417" s="251" t="e">
        <f t="shared" si="83"/>
        <v>#DIV/0!</v>
      </c>
      <c r="L417" s="58"/>
    </row>
    <row r="418" spans="1:11" ht="15" customHeight="1" hidden="1">
      <c r="A418" s="4" t="s">
        <v>21</v>
      </c>
      <c r="B418" s="41" t="s">
        <v>99</v>
      </c>
      <c r="C418" s="41" t="s">
        <v>105</v>
      </c>
      <c r="D418" s="34" t="s">
        <v>205</v>
      </c>
      <c r="E418" s="37">
        <v>800</v>
      </c>
      <c r="F418" s="35"/>
      <c r="G418" s="45">
        <f aca="true" t="shared" si="87" ref="G418:J419">G419</f>
        <v>250</v>
      </c>
      <c r="H418" s="45">
        <f t="shared" si="87"/>
        <v>0</v>
      </c>
      <c r="I418" s="45">
        <f t="shared" si="87"/>
        <v>0</v>
      </c>
      <c r="J418" s="45">
        <f t="shared" si="87"/>
        <v>0</v>
      </c>
      <c r="K418" s="251" t="e">
        <f t="shared" si="83"/>
        <v>#DIV/0!</v>
      </c>
    </row>
    <row r="419" spans="1:11" ht="45" customHeight="1" hidden="1">
      <c r="A419" s="4" t="s">
        <v>87</v>
      </c>
      <c r="B419" s="41" t="s">
        <v>99</v>
      </c>
      <c r="C419" s="41" t="s">
        <v>105</v>
      </c>
      <c r="D419" s="34" t="s">
        <v>205</v>
      </c>
      <c r="E419" s="37">
        <v>810</v>
      </c>
      <c r="F419" s="35"/>
      <c r="G419" s="45">
        <f t="shared" si="87"/>
        <v>250</v>
      </c>
      <c r="H419" s="45">
        <f t="shared" si="87"/>
        <v>0</v>
      </c>
      <c r="I419" s="45">
        <f t="shared" si="87"/>
        <v>0</v>
      </c>
      <c r="J419" s="45">
        <f t="shared" si="87"/>
        <v>0</v>
      </c>
      <c r="K419" s="251" t="e">
        <f t="shared" si="83"/>
        <v>#DIV/0!</v>
      </c>
    </row>
    <row r="420" spans="1:11" ht="15" customHeight="1" hidden="1">
      <c r="A420" s="5" t="s">
        <v>8</v>
      </c>
      <c r="B420" s="41" t="s">
        <v>99</v>
      </c>
      <c r="C420" s="41" t="s">
        <v>105</v>
      </c>
      <c r="D420" s="34" t="s">
        <v>205</v>
      </c>
      <c r="E420" s="37">
        <v>810</v>
      </c>
      <c r="F420" s="37">
        <v>1</v>
      </c>
      <c r="G420" s="45">
        <v>250</v>
      </c>
      <c r="H420" s="45"/>
      <c r="I420" s="45"/>
      <c r="J420" s="45"/>
      <c r="K420" s="251" t="e">
        <f t="shared" si="83"/>
        <v>#DIV/0!</v>
      </c>
    </row>
    <row r="421" spans="1:11" ht="75" customHeight="1" hidden="1">
      <c r="A421" s="30" t="s">
        <v>212</v>
      </c>
      <c r="B421" s="41" t="s">
        <v>99</v>
      </c>
      <c r="C421" s="41" t="s">
        <v>105</v>
      </c>
      <c r="D421" s="34" t="s">
        <v>208</v>
      </c>
      <c r="E421" s="35"/>
      <c r="F421" s="35"/>
      <c r="G421" s="45">
        <f aca="true" t="shared" si="88" ref="G421:J423">G422</f>
        <v>0</v>
      </c>
      <c r="H421" s="45">
        <f t="shared" si="88"/>
        <v>0</v>
      </c>
      <c r="I421" s="45">
        <f t="shared" si="88"/>
        <v>0</v>
      </c>
      <c r="J421" s="45">
        <f t="shared" si="88"/>
        <v>0</v>
      </c>
      <c r="K421" s="251" t="e">
        <f t="shared" si="83"/>
        <v>#DIV/0!</v>
      </c>
    </row>
    <row r="422" spans="1:11" ht="15" customHeight="1" hidden="1">
      <c r="A422" s="4" t="s">
        <v>21</v>
      </c>
      <c r="B422" s="41" t="s">
        <v>99</v>
      </c>
      <c r="C422" s="41" t="s">
        <v>105</v>
      </c>
      <c r="D422" s="34" t="s">
        <v>208</v>
      </c>
      <c r="E422" s="37">
        <v>800</v>
      </c>
      <c r="F422" s="35"/>
      <c r="G422" s="45">
        <f t="shared" si="88"/>
        <v>0</v>
      </c>
      <c r="H422" s="45">
        <f t="shared" si="88"/>
        <v>0</v>
      </c>
      <c r="I422" s="45">
        <f t="shared" si="88"/>
        <v>0</v>
      </c>
      <c r="J422" s="45">
        <f t="shared" si="88"/>
        <v>0</v>
      </c>
      <c r="K422" s="251" t="e">
        <f t="shared" si="83"/>
        <v>#DIV/0!</v>
      </c>
    </row>
    <row r="423" spans="1:11" ht="45" customHeight="1" hidden="1">
      <c r="A423" s="4" t="s">
        <v>87</v>
      </c>
      <c r="B423" s="41" t="s">
        <v>99</v>
      </c>
      <c r="C423" s="41" t="s">
        <v>105</v>
      </c>
      <c r="D423" s="34" t="s">
        <v>208</v>
      </c>
      <c r="E423" s="37">
        <v>810</v>
      </c>
      <c r="F423" s="35"/>
      <c r="G423" s="45">
        <f t="shared" si="88"/>
        <v>0</v>
      </c>
      <c r="H423" s="45">
        <f t="shared" si="88"/>
        <v>0</v>
      </c>
      <c r="I423" s="45">
        <f t="shared" si="88"/>
        <v>0</v>
      </c>
      <c r="J423" s="45">
        <f t="shared" si="88"/>
        <v>0</v>
      </c>
      <c r="K423" s="251" t="e">
        <f t="shared" si="83"/>
        <v>#DIV/0!</v>
      </c>
    </row>
    <row r="424" spans="1:11" ht="15" customHeight="1" hidden="1">
      <c r="A424" s="5" t="s">
        <v>8</v>
      </c>
      <c r="B424" s="41" t="s">
        <v>99</v>
      </c>
      <c r="C424" s="41" t="s">
        <v>105</v>
      </c>
      <c r="D424" s="34" t="s">
        <v>208</v>
      </c>
      <c r="E424" s="37">
        <v>810</v>
      </c>
      <c r="F424" s="37">
        <v>1</v>
      </c>
      <c r="G424" s="45"/>
      <c r="H424" s="45"/>
      <c r="I424" s="45"/>
      <c r="J424" s="45"/>
      <c r="K424" s="251" t="e">
        <f t="shared" si="83"/>
        <v>#DIV/0!</v>
      </c>
    </row>
    <row r="425" spans="1:11" ht="15">
      <c r="A425" s="4" t="s">
        <v>16</v>
      </c>
      <c r="B425" s="41" t="s">
        <v>99</v>
      </c>
      <c r="C425" s="41" t="s">
        <v>105</v>
      </c>
      <c r="D425" s="37">
        <v>9000000000</v>
      </c>
      <c r="E425" s="37"/>
      <c r="F425" s="37"/>
      <c r="G425" s="45">
        <f>G426</f>
        <v>228.2</v>
      </c>
      <c r="H425" s="45" t="e">
        <f>#REF!</f>
        <v>#REF!</v>
      </c>
      <c r="I425" s="45">
        <f>I426+I440+I434</f>
        <v>2650</v>
      </c>
      <c r="J425" s="45">
        <f>J426+J440+J434</f>
        <v>144.734</v>
      </c>
      <c r="K425" s="251">
        <f t="shared" si="83"/>
        <v>5.461660377358491</v>
      </c>
    </row>
    <row r="426" spans="1:11" ht="15">
      <c r="A426" s="4" t="s">
        <v>194</v>
      </c>
      <c r="B426" s="41" t="s">
        <v>99</v>
      </c>
      <c r="C426" s="41" t="s">
        <v>105</v>
      </c>
      <c r="D426" s="37">
        <v>9000090520</v>
      </c>
      <c r="E426" s="37"/>
      <c r="F426" s="37"/>
      <c r="G426" s="45">
        <f>G427+G431+G437</f>
        <v>228.2</v>
      </c>
      <c r="H426" s="45">
        <f aca="true" t="shared" si="89" ref="G426:J428">H427</f>
        <v>4.79524</v>
      </c>
      <c r="I426" s="45">
        <f>I427+I431+I437</f>
        <v>2200</v>
      </c>
      <c r="J426" s="45">
        <f>J427+J431+J437</f>
        <v>97.25</v>
      </c>
      <c r="K426" s="251">
        <f t="shared" si="83"/>
        <v>4.420454545454546</v>
      </c>
    </row>
    <row r="427" spans="1:11" ht="30">
      <c r="A427" s="29" t="s">
        <v>215</v>
      </c>
      <c r="B427" s="41" t="s">
        <v>99</v>
      </c>
      <c r="C427" s="41" t="s">
        <v>105</v>
      </c>
      <c r="D427" s="37">
        <v>9000090520</v>
      </c>
      <c r="E427" s="37">
        <v>200</v>
      </c>
      <c r="F427" s="37"/>
      <c r="G427" s="45">
        <f t="shared" si="89"/>
        <v>198.2</v>
      </c>
      <c r="H427" s="45">
        <f t="shared" si="89"/>
        <v>4.79524</v>
      </c>
      <c r="I427" s="45">
        <f>I428</f>
        <v>2200</v>
      </c>
      <c r="J427" s="45">
        <f t="shared" si="89"/>
        <v>97.25</v>
      </c>
      <c r="K427" s="251">
        <f t="shared" si="83"/>
        <v>4.420454545454546</v>
      </c>
    </row>
    <row r="428" spans="1:11" ht="30">
      <c r="A428" s="4" t="s">
        <v>20</v>
      </c>
      <c r="B428" s="41" t="s">
        <v>99</v>
      </c>
      <c r="C428" s="41" t="s">
        <v>105</v>
      </c>
      <c r="D428" s="37">
        <v>9000090520</v>
      </c>
      <c r="E428" s="37">
        <v>240</v>
      </c>
      <c r="F428" s="37"/>
      <c r="G428" s="45">
        <f t="shared" si="89"/>
        <v>198.2</v>
      </c>
      <c r="H428" s="45">
        <f t="shared" si="89"/>
        <v>4.79524</v>
      </c>
      <c r="I428" s="45">
        <f t="shared" si="89"/>
        <v>2200</v>
      </c>
      <c r="J428" s="45">
        <f t="shared" si="89"/>
        <v>97.25</v>
      </c>
      <c r="K428" s="251">
        <f t="shared" si="83"/>
        <v>4.420454545454546</v>
      </c>
    </row>
    <row r="429" spans="1:11" ht="15">
      <c r="A429" s="5" t="s">
        <v>8</v>
      </c>
      <c r="B429" s="41" t="s">
        <v>99</v>
      </c>
      <c r="C429" s="41" t="s">
        <v>105</v>
      </c>
      <c r="D429" s="37">
        <v>9000090520</v>
      </c>
      <c r="E429" s="37">
        <v>240</v>
      </c>
      <c r="F429" s="37">
        <v>1</v>
      </c>
      <c r="G429" s="45">
        <v>198.2</v>
      </c>
      <c r="H429" s="45">
        <v>4.79524</v>
      </c>
      <c r="I429" s="45">
        <v>2200</v>
      </c>
      <c r="J429" s="45">
        <v>97.25</v>
      </c>
      <c r="K429" s="251">
        <f t="shared" si="83"/>
        <v>4.420454545454546</v>
      </c>
    </row>
    <row r="430" spans="1:11" ht="15" customHeight="1" hidden="1">
      <c r="A430" s="5"/>
      <c r="B430" s="41"/>
      <c r="C430" s="41"/>
      <c r="D430" s="37"/>
      <c r="E430" s="37">
        <v>244</v>
      </c>
      <c r="F430" s="37"/>
      <c r="G430" s="45">
        <v>300</v>
      </c>
      <c r="H430" s="45"/>
      <c r="I430" s="45">
        <v>300</v>
      </c>
      <c r="J430" s="45">
        <v>300</v>
      </c>
      <c r="K430" s="251">
        <f t="shared" si="83"/>
        <v>100</v>
      </c>
    </row>
    <row r="431" spans="1:11" ht="30" customHeight="1" hidden="1">
      <c r="A431" s="4" t="s">
        <v>172</v>
      </c>
      <c r="B431" s="41" t="s">
        <v>99</v>
      </c>
      <c r="C431" s="41" t="s">
        <v>105</v>
      </c>
      <c r="D431" s="37">
        <v>9000090520</v>
      </c>
      <c r="E431" s="37">
        <v>400</v>
      </c>
      <c r="F431" s="37"/>
      <c r="G431" s="45">
        <f>G432</f>
        <v>0</v>
      </c>
      <c r="H431" s="45"/>
      <c r="I431" s="45">
        <f>I432</f>
        <v>0</v>
      </c>
      <c r="J431" s="45">
        <f>J432</f>
        <v>0</v>
      </c>
      <c r="K431" s="251" t="e">
        <f t="shared" si="83"/>
        <v>#DIV/0!</v>
      </c>
    </row>
    <row r="432" spans="1:11" ht="15" customHeight="1" hidden="1">
      <c r="A432" s="4" t="s">
        <v>178</v>
      </c>
      <c r="B432" s="41" t="s">
        <v>99</v>
      </c>
      <c r="C432" s="41" t="s">
        <v>105</v>
      </c>
      <c r="D432" s="37">
        <v>9000090520</v>
      </c>
      <c r="E432" s="37">
        <v>410</v>
      </c>
      <c r="F432" s="37"/>
      <c r="G432" s="45">
        <f>G433</f>
        <v>0</v>
      </c>
      <c r="H432" s="45"/>
      <c r="I432" s="45">
        <f>I433</f>
        <v>0</v>
      </c>
      <c r="J432" s="45">
        <f>J433</f>
        <v>0</v>
      </c>
      <c r="K432" s="251" t="e">
        <f t="shared" si="83"/>
        <v>#DIV/0!</v>
      </c>
    </row>
    <row r="433" spans="1:11" ht="15" customHeight="1" hidden="1">
      <c r="A433" s="5" t="s">
        <v>8</v>
      </c>
      <c r="B433" s="41" t="s">
        <v>99</v>
      </c>
      <c r="C433" s="41" t="s">
        <v>105</v>
      </c>
      <c r="D433" s="37">
        <v>9000090520</v>
      </c>
      <c r="E433" s="37">
        <v>410</v>
      </c>
      <c r="F433" s="37">
        <v>1</v>
      </c>
      <c r="G433" s="45"/>
      <c r="H433" s="45"/>
      <c r="I433" s="45"/>
      <c r="J433" s="45"/>
      <c r="K433" s="251" t="e">
        <f t="shared" si="83"/>
        <v>#DIV/0!</v>
      </c>
    </row>
    <row r="434" spans="1:14" ht="15">
      <c r="A434" s="4" t="s">
        <v>21</v>
      </c>
      <c r="B434" s="41" t="s">
        <v>99</v>
      </c>
      <c r="C434" s="41" t="s">
        <v>105</v>
      </c>
      <c r="D434" s="37">
        <v>9000090520</v>
      </c>
      <c r="E434" s="37">
        <v>800</v>
      </c>
      <c r="F434" s="37"/>
      <c r="G434" s="45">
        <f>H437</f>
        <v>4.79524</v>
      </c>
      <c r="H434" s="242">
        <f>I434-J434</f>
        <v>402.516</v>
      </c>
      <c r="I434" s="45">
        <f>I435+I438</f>
        <v>450</v>
      </c>
      <c r="J434" s="45">
        <f>J435+J438</f>
        <v>47.484</v>
      </c>
      <c r="K434" s="251">
        <f t="shared" si="83"/>
        <v>10.552</v>
      </c>
      <c r="M434" s="48"/>
      <c r="N434" s="48"/>
    </row>
    <row r="435" spans="1:14" ht="15">
      <c r="A435" s="4" t="s">
        <v>216</v>
      </c>
      <c r="B435" s="41" t="s">
        <v>99</v>
      </c>
      <c r="C435" s="41" t="s">
        <v>105</v>
      </c>
      <c r="D435" s="37">
        <v>9000090520</v>
      </c>
      <c r="E435" s="37">
        <v>830</v>
      </c>
      <c r="F435" s="37"/>
      <c r="G435" s="45">
        <f>G436</f>
        <v>4517</v>
      </c>
      <c r="H435" s="242">
        <f>I435-J435</f>
        <v>302.516</v>
      </c>
      <c r="I435" s="45">
        <f>I436</f>
        <v>350</v>
      </c>
      <c r="J435" s="45">
        <f>J436</f>
        <v>47.484</v>
      </c>
      <c r="K435" s="251">
        <f t="shared" si="83"/>
        <v>13.566857142857144</v>
      </c>
      <c r="M435" s="48"/>
      <c r="N435" s="48"/>
    </row>
    <row r="436" spans="1:14" ht="15">
      <c r="A436" s="5" t="s">
        <v>8</v>
      </c>
      <c r="B436" s="41" t="s">
        <v>99</v>
      </c>
      <c r="C436" s="41" t="s">
        <v>105</v>
      </c>
      <c r="D436" s="37">
        <v>9000090520</v>
      </c>
      <c r="E436" s="37">
        <v>830</v>
      </c>
      <c r="F436" s="37">
        <v>1</v>
      </c>
      <c r="G436" s="45">
        <v>4517</v>
      </c>
      <c r="H436" s="242">
        <f>I436-J436</f>
        <v>302.516</v>
      </c>
      <c r="I436" s="45">
        <v>350</v>
      </c>
      <c r="J436" s="45">
        <v>47.484</v>
      </c>
      <c r="K436" s="251">
        <f t="shared" si="83"/>
        <v>13.566857142857144</v>
      </c>
      <c r="M436" s="48"/>
      <c r="N436" s="48"/>
    </row>
    <row r="437" spans="1:11" ht="15" hidden="1">
      <c r="A437" s="4" t="s">
        <v>21</v>
      </c>
      <c r="B437" s="41" t="s">
        <v>99</v>
      </c>
      <c r="C437" s="41" t="s">
        <v>105</v>
      </c>
      <c r="D437" s="37">
        <v>9000090520</v>
      </c>
      <c r="E437" s="37">
        <v>800</v>
      </c>
      <c r="F437" s="37"/>
      <c r="G437" s="45">
        <f aca="true" t="shared" si="90" ref="G437:J438">G438</f>
        <v>30</v>
      </c>
      <c r="H437" s="45">
        <f t="shared" si="90"/>
        <v>4.79524</v>
      </c>
      <c r="I437" s="45"/>
      <c r="J437" s="45"/>
      <c r="K437" s="251" t="e">
        <f t="shared" si="83"/>
        <v>#DIV/0!</v>
      </c>
    </row>
    <row r="438" spans="1:11" ht="15">
      <c r="A438" s="4" t="s">
        <v>22</v>
      </c>
      <c r="B438" s="41" t="s">
        <v>99</v>
      </c>
      <c r="C438" s="41" t="s">
        <v>105</v>
      </c>
      <c r="D438" s="37">
        <v>9000090520</v>
      </c>
      <c r="E438" s="37">
        <v>850</v>
      </c>
      <c r="F438" s="37"/>
      <c r="G438" s="45">
        <f t="shared" si="90"/>
        <v>30</v>
      </c>
      <c r="H438" s="45">
        <f t="shared" si="90"/>
        <v>4.79524</v>
      </c>
      <c r="I438" s="45">
        <f t="shared" si="90"/>
        <v>100</v>
      </c>
      <c r="J438" s="45">
        <f t="shared" si="90"/>
        <v>0</v>
      </c>
      <c r="K438" s="251">
        <f t="shared" si="83"/>
        <v>0</v>
      </c>
    </row>
    <row r="439" spans="1:11" ht="15">
      <c r="A439" s="5" t="s">
        <v>8</v>
      </c>
      <c r="B439" s="41" t="s">
        <v>99</v>
      </c>
      <c r="C439" s="41" t="s">
        <v>105</v>
      </c>
      <c r="D439" s="37">
        <v>9000090520</v>
      </c>
      <c r="E439" s="37">
        <v>850</v>
      </c>
      <c r="F439" s="37">
        <v>1</v>
      </c>
      <c r="G439" s="45">
        <v>30</v>
      </c>
      <c r="H439" s="45">
        <v>4.79524</v>
      </c>
      <c r="I439" s="45">
        <v>100</v>
      </c>
      <c r="J439" s="45"/>
      <c r="K439" s="251">
        <f t="shared" si="83"/>
        <v>0</v>
      </c>
    </row>
    <row r="440" spans="1:13" ht="30" hidden="1">
      <c r="A440" s="4" t="s">
        <v>366</v>
      </c>
      <c r="B440" s="41" t="s">
        <v>99</v>
      </c>
      <c r="C440" s="41" t="s">
        <v>105</v>
      </c>
      <c r="D440" s="37">
        <v>9000090540</v>
      </c>
      <c r="E440" s="35"/>
      <c r="F440" s="35"/>
      <c r="G440" s="45">
        <f>G441</f>
        <v>500</v>
      </c>
      <c r="H440" s="242">
        <f>I440-J440</f>
        <v>0</v>
      </c>
      <c r="I440" s="45">
        <f>I441+I418</f>
        <v>0</v>
      </c>
      <c r="J440" s="45">
        <f>J441+J418</f>
        <v>0</v>
      </c>
      <c r="K440" s="251" t="e">
        <f t="shared" si="83"/>
        <v>#DIV/0!</v>
      </c>
      <c r="L440" s="48"/>
      <c r="M440" s="48"/>
    </row>
    <row r="441" spans="1:13" ht="15" hidden="1">
      <c r="A441" s="4" t="s">
        <v>21</v>
      </c>
      <c r="B441" s="41" t="s">
        <v>99</v>
      </c>
      <c r="C441" s="41" t="s">
        <v>105</v>
      </c>
      <c r="D441" s="37">
        <v>9000090540</v>
      </c>
      <c r="E441" s="37">
        <v>800</v>
      </c>
      <c r="F441" s="35"/>
      <c r="G441" s="45">
        <f>G414</f>
        <v>500</v>
      </c>
      <c r="H441" s="242">
        <f>I441-J441</f>
        <v>0</v>
      </c>
      <c r="I441" s="45">
        <f>I442+I414</f>
        <v>0</v>
      </c>
      <c r="J441" s="45">
        <f>J442+J414</f>
        <v>0</v>
      </c>
      <c r="K441" s="251" t="e">
        <f t="shared" si="83"/>
        <v>#DIV/0!</v>
      </c>
      <c r="L441" s="48"/>
      <c r="M441" s="48"/>
    </row>
    <row r="442" spans="1:13" ht="45" hidden="1">
      <c r="A442" s="4" t="s">
        <v>87</v>
      </c>
      <c r="B442" s="41" t="s">
        <v>99</v>
      </c>
      <c r="C442" s="41" t="s">
        <v>105</v>
      </c>
      <c r="D442" s="37">
        <v>9000090540</v>
      </c>
      <c r="E442" s="37">
        <v>810</v>
      </c>
      <c r="F442" s="37"/>
      <c r="G442" s="45" t="e">
        <f>#REF!</f>
        <v>#REF!</v>
      </c>
      <c r="H442" s="242">
        <f>I442-J442</f>
        <v>0</v>
      </c>
      <c r="I442" s="45">
        <f>I443</f>
        <v>0</v>
      </c>
      <c r="J442" s="45">
        <f>J443</f>
        <v>0</v>
      </c>
      <c r="K442" s="251" t="e">
        <f t="shared" si="83"/>
        <v>#DIV/0!</v>
      </c>
      <c r="L442" s="48"/>
      <c r="M442" s="48"/>
    </row>
    <row r="443" spans="1:13" ht="15" hidden="1">
      <c r="A443" s="5" t="s">
        <v>8</v>
      </c>
      <c r="B443" s="41" t="s">
        <v>99</v>
      </c>
      <c r="C443" s="41" t="s">
        <v>105</v>
      </c>
      <c r="D443" s="37">
        <v>9000090540</v>
      </c>
      <c r="E443" s="37">
        <v>810</v>
      </c>
      <c r="F443" s="37">
        <v>1</v>
      </c>
      <c r="G443" s="45">
        <v>15</v>
      </c>
      <c r="H443" s="242">
        <f>I443-J443</f>
        <v>0</v>
      </c>
      <c r="I443" s="45"/>
      <c r="J443" s="45"/>
      <c r="K443" s="251" t="e">
        <f t="shared" si="83"/>
        <v>#DIV/0!</v>
      </c>
      <c r="L443" s="58"/>
      <c r="M443" s="58"/>
    </row>
    <row r="444" spans="1:11" ht="15">
      <c r="A444" s="3" t="s">
        <v>106</v>
      </c>
      <c r="B444" s="111" t="s">
        <v>99</v>
      </c>
      <c r="C444" s="111" t="s">
        <v>137</v>
      </c>
      <c r="D444" s="36"/>
      <c r="E444" s="36"/>
      <c r="F444" s="36"/>
      <c r="G444" s="242">
        <f aca="true" t="shared" si="91" ref="G444:J445">G445</f>
        <v>503.2</v>
      </c>
      <c r="H444" s="242" t="e">
        <f t="shared" si="91"/>
        <v>#REF!</v>
      </c>
      <c r="I444" s="242">
        <f>I445+I467</f>
        <v>3431.4</v>
      </c>
      <c r="J444" s="242">
        <f>J445+J467</f>
        <v>5</v>
      </c>
      <c r="K444" s="251">
        <f t="shared" si="83"/>
        <v>0.14571312000932563</v>
      </c>
    </row>
    <row r="445" spans="1:11" ht="15">
      <c r="A445" s="4" t="s">
        <v>16</v>
      </c>
      <c r="B445" s="41" t="s">
        <v>99</v>
      </c>
      <c r="C445" s="41" t="s">
        <v>137</v>
      </c>
      <c r="D445" s="37">
        <v>9000000000</v>
      </c>
      <c r="E445" s="35"/>
      <c r="F445" s="35"/>
      <c r="G445" s="45">
        <f t="shared" si="91"/>
        <v>503.2</v>
      </c>
      <c r="H445" s="45" t="e">
        <f t="shared" si="91"/>
        <v>#REF!</v>
      </c>
      <c r="I445" s="45">
        <f t="shared" si="91"/>
        <v>1789</v>
      </c>
      <c r="J445" s="45">
        <f t="shared" si="91"/>
        <v>5</v>
      </c>
      <c r="K445" s="251">
        <f t="shared" si="83"/>
        <v>0.2794857462269424</v>
      </c>
    </row>
    <row r="446" spans="1:11" ht="15">
      <c r="A446" s="4" t="s">
        <v>436</v>
      </c>
      <c r="B446" s="41" t="s">
        <v>99</v>
      </c>
      <c r="C446" s="41" t="s">
        <v>137</v>
      </c>
      <c r="D446" s="37">
        <v>9000090530</v>
      </c>
      <c r="E446" s="35"/>
      <c r="F446" s="35"/>
      <c r="G446" s="45">
        <f>G447</f>
        <v>503.2</v>
      </c>
      <c r="H446" s="45" t="e">
        <f>#REF!+H447+H698+H695</f>
        <v>#REF!</v>
      </c>
      <c r="I446" s="45">
        <f>I447</f>
        <v>1789</v>
      </c>
      <c r="J446" s="45">
        <f>J447</f>
        <v>5</v>
      </c>
      <c r="K446" s="251">
        <f t="shared" si="83"/>
        <v>0.2794857462269424</v>
      </c>
    </row>
    <row r="447" spans="1:11" ht="30" customHeight="1">
      <c r="A447" s="29" t="s">
        <v>215</v>
      </c>
      <c r="B447" s="41" t="s">
        <v>99</v>
      </c>
      <c r="C447" s="41" t="s">
        <v>137</v>
      </c>
      <c r="D447" s="37">
        <v>9000090530</v>
      </c>
      <c r="E447" s="37">
        <v>200</v>
      </c>
      <c r="F447" s="35"/>
      <c r="G447" s="45">
        <f aca="true" t="shared" si="92" ref="G447:J448">G448</f>
        <v>503.2</v>
      </c>
      <c r="H447" s="45">
        <f t="shared" si="92"/>
        <v>2693.99755</v>
      </c>
      <c r="I447" s="45">
        <f t="shared" si="92"/>
        <v>1789</v>
      </c>
      <c r="J447" s="45">
        <f t="shared" si="92"/>
        <v>5</v>
      </c>
      <c r="K447" s="251">
        <f t="shared" si="83"/>
        <v>0.2794857462269424</v>
      </c>
    </row>
    <row r="448" spans="1:11" ht="30">
      <c r="A448" s="4" t="s">
        <v>20</v>
      </c>
      <c r="B448" s="41" t="s">
        <v>99</v>
      </c>
      <c r="C448" s="41" t="s">
        <v>137</v>
      </c>
      <c r="D448" s="37">
        <v>9000090530</v>
      </c>
      <c r="E448" s="37">
        <v>240</v>
      </c>
      <c r="F448" s="35"/>
      <c r="G448" s="45">
        <f t="shared" si="92"/>
        <v>503.2</v>
      </c>
      <c r="H448" s="45">
        <f t="shared" si="92"/>
        <v>2693.99755</v>
      </c>
      <c r="I448" s="45">
        <f t="shared" si="92"/>
        <v>1789</v>
      </c>
      <c r="J448" s="45">
        <f t="shared" si="92"/>
        <v>5</v>
      </c>
      <c r="K448" s="251">
        <f t="shared" si="83"/>
        <v>0.2794857462269424</v>
      </c>
    </row>
    <row r="449" spans="1:11" ht="15">
      <c r="A449" s="5" t="s">
        <v>8</v>
      </c>
      <c r="B449" s="41" t="s">
        <v>99</v>
      </c>
      <c r="C449" s="41" t="s">
        <v>137</v>
      </c>
      <c r="D449" s="37">
        <v>9000090530</v>
      </c>
      <c r="E449" s="37">
        <v>240</v>
      </c>
      <c r="F449" s="37">
        <v>1</v>
      </c>
      <c r="G449" s="45">
        <v>503.2</v>
      </c>
      <c r="H449" s="45">
        <v>2693.99755</v>
      </c>
      <c r="I449" s="45">
        <v>1789</v>
      </c>
      <c r="J449" s="45">
        <v>5</v>
      </c>
      <c r="K449" s="251">
        <f t="shared" si="83"/>
        <v>0.2794857462269424</v>
      </c>
    </row>
    <row r="450" spans="1:11" ht="60" customHeight="1" hidden="1">
      <c r="A450" s="23" t="s">
        <v>165</v>
      </c>
      <c r="B450" s="41">
        <v>1400</v>
      </c>
      <c r="C450" s="41">
        <v>1403</v>
      </c>
      <c r="D450" s="37">
        <v>9007265</v>
      </c>
      <c r="E450" s="37"/>
      <c r="F450" s="37"/>
      <c r="G450" s="45">
        <f>G451</f>
        <v>0</v>
      </c>
      <c r="H450" s="45"/>
      <c r="I450" s="45">
        <f aca="true" t="shared" si="93" ref="I450:J452">I451</f>
        <v>0</v>
      </c>
      <c r="J450" s="45">
        <f t="shared" si="93"/>
        <v>0</v>
      </c>
      <c r="K450" s="251" t="e">
        <f t="shared" si="83"/>
        <v>#DIV/0!</v>
      </c>
    </row>
    <row r="451" spans="1:11" ht="30" customHeight="1" hidden="1">
      <c r="A451" s="4" t="s">
        <v>46</v>
      </c>
      <c r="B451" s="41">
        <v>1400</v>
      </c>
      <c r="C451" s="41">
        <v>1403</v>
      </c>
      <c r="D451" s="37">
        <v>9007265</v>
      </c>
      <c r="E451" s="37">
        <v>600</v>
      </c>
      <c r="F451" s="35"/>
      <c r="G451" s="45">
        <f>G452</f>
        <v>0</v>
      </c>
      <c r="H451" s="45">
        <f>H452</f>
        <v>24825.95562</v>
      </c>
      <c r="I451" s="45">
        <f t="shared" si="93"/>
        <v>0</v>
      </c>
      <c r="J451" s="45">
        <f t="shared" si="93"/>
        <v>0</v>
      </c>
      <c r="K451" s="251" t="e">
        <f t="shared" si="83"/>
        <v>#DIV/0!</v>
      </c>
    </row>
    <row r="452" spans="1:11" ht="15" customHeight="1" hidden="1">
      <c r="A452" s="4" t="s">
        <v>47</v>
      </c>
      <c r="B452" s="41">
        <v>1400</v>
      </c>
      <c r="C452" s="41">
        <v>1403</v>
      </c>
      <c r="D452" s="37">
        <v>9007265</v>
      </c>
      <c r="E452" s="37">
        <v>610</v>
      </c>
      <c r="F452" s="35"/>
      <c r="G452" s="45">
        <f>G453</f>
        <v>0</v>
      </c>
      <c r="H452" s="45">
        <f>H453</f>
        <v>24825.95562</v>
      </c>
      <c r="I452" s="45">
        <f t="shared" si="93"/>
        <v>0</v>
      </c>
      <c r="J452" s="45">
        <f t="shared" si="93"/>
        <v>0</v>
      </c>
      <c r="K452" s="251" t="e">
        <f t="shared" si="83"/>
        <v>#DIV/0!</v>
      </c>
    </row>
    <row r="453" spans="1:11" ht="15" customHeight="1" hidden="1">
      <c r="A453" s="5" t="s">
        <v>9</v>
      </c>
      <c r="B453" s="41">
        <v>1400</v>
      </c>
      <c r="C453" s="41">
        <v>1403</v>
      </c>
      <c r="D453" s="37">
        <v>9007265</v>
      </c>
      <c r="E453" s="37">
        <v>610</v>
      </c>
      <c r="F453" s="37">
        <v>2</v>
      </c>
      <c r="G453" s="45"/>
      <c r="H453" s="45">
        <v>24825.95562</v>
      </c>
      <c r="I453" s="45"/>
      <c r="J453" s="45"/>
      <c r="K453" s="251" t="e">
        <f t="shared" si="83"/>
        <v>#DIV/0!</v>
      </c>
    </row>
    <row r="454" spans="1:13" ht="45" hidden="1">
      <c r="A454" s="30" t="s">
        <v>393</v>
      </c>
      <c r="B454" s="41" t="s">
        <v>99</v>
      </c>
      <c r="C454" s="41" t="s">
        <v>137</v>
      </c>
      <c r="D454" s="37" t="s">
        <v>392</v>
      </c>
      <c r="E454" s="35"/>
      <c r="F454" s="35"/>
      <c r="G454" s="45" t="e">
        <f>#REF!</f>
        <v>#REF!</v>
      </c>
      <c r="H454" s="242">
        <f aca="true" t="shared" si="94" ref="H454:H479">I454-J454</f>
        <v>0</v>
      </c>
      <c r="I454" s="45">
        <f>I455+I459+I463</f>
        <v>0</v>
      </c>
      <c r="J454" s="45">
        <f>J455+J459+J463</f>
        <v>0</v>
      </c>
      <c r="K454" s="251" t="e">
        <f t="shared" si="83"/>
        <v>#DIV/0!</v>
      </c>
      <c r="M454" s="48"/>
    </row>
    <row r="455" spans="1:13" ht="15" hidden="1">
      <c r="A455" s="136" t="s">
        <v>394</v>
      </c>
      <c r="B455" s="41" t="s">
        <v>99</v>
      </c>
      <c r="C455" s="41" t="s">
        <v>137</v>
      </c>
      <c r="D455" s="37" t="s">
        <v>395</v>
      </c>
      <c r="E455" s="35"/>
      <c r="F455" s="35"/>
      <c r="G455" s="45">
        <f aca="true" t="shared" si="95" ref="G455:J465">G456</f>
        <v>11</v>
      </c>
      <c r="H455" s="242">
        <f t="shared" si="94"/>
        <v>0</v>
      </c>
      <c r="I455" s="45">
        <f t="shared" si="95"/>
        <v>0</v>
      </c>
      <c r="J455" s="45">
        <f t="shared" si="95"/>
        <v>0</v>
      </c>
      <c r="K455" s="251" t="e">
        <f t="shared" si="83"/>
        <v>#DIV/0!</v>
      </c>
      <c r="M455" s="48"/>
    </row>
    <row r="456" spans="1:13" ht="30" hidden="1">
      <c r="A456" s="29" t="s">
        <v>215</v>
      </c>
      <c r="B456" s="41" t="s">
        <v>99</v>
      </c>
      <c r="C456" s="41" t="s">
        <v>137</v>
      </c>
      <c r="D456" s="37" t="s">
        <v>395</v>
      </c>
      <c r="E456" s="37">
        <v>200</v>
      </c>
      <c r="F456" s="35"/>
      <c r="G456" s="45">
        <f t="shared" si="95"/>
        <v>11</v>
      </c>
      <c r="H456" s="242">
        <f t="shared" si="94"/>
        <v>0</v>
      </c>
      <c r="I456" s="45">
        <f t="shared" si="95"/>
        <v>0</v>
      </c>
      <c r="J456" s="45">
        <f t="shared" si="95"/>
        <v>0</v>
      </c>
      <c r="K456" s="251" t="e">
        <f t="shared" si="83"/>
        <v>#DIV/0!</v>
      </c>
      <c r="M456" s="48"/>
    </row>
    <row r="457" spans="1:13" ht="30" hidden="1">
      <c r="A457" s="4" t="s">
        <v>20</v>
      </c>
      <c r="B457" s="41" t="s">
        <v>99</v>
      </c>
      <c r="C457" s="41" t="s">
        <v>137</v>
      </c>
      <c r="D457" s="37" t="s">
        <v>395</v>
      </c>
      <c r="E457" s="37">
        <v>240</v>
      </c>
      <c r="F457" s="35"/>
      <c r="G457" s="45">
        <f t="shared" si="95"/>
        <v>11</v>
      </c>
      <c r="H457" s="242">
        <f t="shared" si="94"/>
        <v>0</v>
      </c>
      <c r="I457" s="45">
        <f t="shared" si="95"/>
        <v>0</v>
      </c>
      <c r="J457" s="45">
        <f t="shared" si="95"/>
        <v>0</v>
      </c>
      <c r="K457" s="251" t="e">
        <f t="shared" si="83"/>
        <v>#DIV/0!</v>
      </c>
      <c r="M457" s="48"/>
    </row>
    <row r="458" spans="1:13" ht="15" hidden="1">
      <c r="A458" s="5" t="s">
        <v>8</v>
      </c>
      <c r="B458" s="41" t="s">
        <v>99</v>
      </c>
      <c r="C458" s="41" t="s">
        <v>137</v>
      </c>
      <c r="D458" s="37" t="s">
        <v>395</v>
      </c>
      <c r="E458" s="37">
        <v>240</v>
      </c>
      <c r="F458" s="37">
        <v>1</v>
      </c>
      <c r="G458" s="45">
        <v>11</v>
      </c>
      <c r="H458" s="242">
        <f t="shared" si="94"/>
        <v>0</v>
      </c>
      <c r="I458" s="45"/>
      <c r="J458" s="45"/>
      <c r="K458" s="251" t="e">
        <f t="shared" si="83"/>
        <v>#DIV/0!</v>
      </c>
      <c r="M458" s="48"/>
    </row>
    <row r="459" spans="1:13" ht="45" hidden="1">
      <c r="A459" s="137" t="s">
        <v>397</v>
      </c>
      <c r="B459" s="41" t="s">
        <v>99</v>
      </c>
      <c r="C459" s="41" t="s">
        <v>137</v>
      </c>
      <c r="D459" s="37" t="s">
        <v>396</v>
      </c>
      <c r="E459" s="35"/>
      <c r="F459" s="35"/>
      <c r="G459" s="45">
        <f t="shared" si="95"/>
        <v>11</v>
      </c>
      <c r="H459" s="242">
        <f t="shared" si="94"/>
        <v>0</v>
      </c>
      <c r="I459" s="45">
        <f t="shared" si="95"/>
        <v>0</v>
      </c>
      <c r="J459" s="45">
        <f t="shared" si="95"/>
        <v>0</v>
      </c>
      <c r="K459" s="251" t="e">
        <f t="shared" si="83"/>
        <v>#DIV/0!</v>
      </c>
      <c r="M459" s="48"/>
    </row>
    <row r="460" spans="1:13" ht="30" hidden="1">
      <c r="A460" s="29" t="s">
        <v>215</v>
      </c>
      <c r="B460" s="41" t="s">
        <v>99</v>
      </c>
      <c r="C460" s="41" t="s">
        <v>137</v>
      </c>
      <c r="D460" s="37" t="s">
        <v>396</v>
      </c>
      <c r="E460" s="37">
        <v>200</v>
      </c>
      <c r="F460" s="35"/>
      <c r="G460" s="45">
        <f t="shared" si="95"/>
        <v>11</v>
      </c>
      <c r="H460" s="242">
        <f t="shared" si="94"/>
        <v>0</v>
      </c>
      <c r="I460" s="45">
        <f t="shared" si="95"/>
        <v>0</v>
      </c>
      <c r="J460" s="45">
        <f t="shared" si="95"/>
        <v>0</v>
      </c>
      <c r="K460" s="251" t="e">
        <f t="shared" si="83"/>
        <v>#DIV/0!</v>
      </c>
      <c r="M460" s="48"/>
    </row>
    <row r="461" spans="1:13" ht="30" hidden="1">
      <c r="A461" s="4" t="s">
        <v>20</v>
      </c>
      <c r="B461" s="41" t="s">
        <v>99</v>
      </c>
      <c r="C461" s="41" t="s">
        <v>137</v>
      </c>
      <c r="D461" s="37" t="s">
        <v>396</v>
      </c>
      <c r="E461" s="37">
        <v>240</v>
      </c>
      <c r="F461" s="35"/>
      <c r="G461" s="45">
        <f t="shared" si="95"/>
        <v>11</v>
      </c>
      <c r="H461" s="242">
        <f t="shared" si="94"/>
        <v>0</v>
      </c>
      <c r="I461" s="45">
        <f t="shared" si="95"/>
        <v>0</v>
      </c>
      <c r="J461" s="45">
        <f t="shared" si="95"/>
        <v>0</v>
      </c>
      <c r="K461" s="251" t="e">
        <f aca="true" t="shared" si="96" ref="K461:K524">J461/I461*100</f>
        <v>#DIV/0!</v>
      </c>
      <c r="M461" s="48"/>
    </row>
    <row r="462" spans="1:13" ht="15" hidden="1">
      <c r="A462" s="5" t="s">
        <v>8</v>
      </c>
      <c r="B462" s="41" t="s">
        <v>99</v>
      </c>
      <c r="C462" s="41" t="s">
        <v>137</v>
      </c>
      <c r="D462" s="37" t="s">
        <v>396</v>
      </c>
      <c r="E462" s="37">
        <v>240</v>
      </c>
      <c r="F462" s="37">
        <v>1</v>
      </c>
      <c r="G462" s="45">
        <v>11</v>
      </c>
      <c r="H462" s="242">
        <f t="shared" si="94"/>
        <v>0</v>
      </c>
      <c r="I462" s="45"/>
      <c r="J462" s="45"/>
      <c r="K462" s="251" t="e">
        <f t="shared" si="96"/>
        <v>#DIV/0!</v>
      </c>
      <c r="M462" s="48"/>
    </row>
    <row r="463" spans="1:13" ht="30" hidden="1">
      <c r="A463" s="136" t="s">
        <v>398</v>
      </c>
      <c r="B463" s="41" t="s">
        <v>99</v>
      </c>
      <c r="C463" s="41" t="s">
        <v>137</v>
      </c>
      <c r="D463" s="37" t="s">
        <v>399</v>
      </c>
      <c r="E463" s="35"/>
      <c r="F463" s="35"/>
      <c r="G463" s="45">
        <f t="shared" si="95"/>
        <v>11</v>
      </c>
      <c r="H463" s="242">
        <f t="shared" si="94"/>
        <v>0</v>
      </c>
      <c r="I463" s="45">
        <f t="shared" si="95"/>
        <v>0</v>
      </c>
      <c r="J463" s="45">
        <f t="shared" si="95"/>
        <v>0</v>
      </c>
      <c r="K463" s="251" t="e">
        <f t="shared" si="96"/>
        <v>#DIV/0!</v>
      </c>
      <c r="M463" s="48"/>
    </row>
    <row r="464" spans="1:13" ht="30" hidden="1">
      <c r="A464" s="29" t="s">
        <v>215</v>
      </c>
      <c r="B464" s="41" t="s">
        <v>99</v>
      </c>
      <c r="C464" s="41" t="s">
        <v>137</v>
      </c>
      <c r="D464" s="37" t="s">
        <v>399</v>
      </c>
      <c r="E464" s="37">
        <v>200</v>
      </c>
      <c r="F464" s="35"/>
      <c r="G464" s="45">
        <f t="shared" si="95"/>
        <v>11</v>
      </c>
      <c r="H464" s="242">
        <f t="shared" si="94"/>
        <v>0</v>
      </c>
      <c r="I464" s="45">
        <f t="shared" si="95"/>
        <v>0</v>
      </c>
      <c r="J464" s="45">
        <f t="shared" si="95"/>
        <v>0</v>
      </c>
      <c r="K464" s="251" t="e">
        <f t="shared" si="96"/>
        <v>#DIV/0!</v>
      </c>
      <c r="M464" s="48"/>
    </row>
    <row r="465" spans="1:13" ht="30" hidden="1">
      <c r="A465" s="4" t="s">
        <v>20</v>
      </c>
      <c r="B465" s="41" t="s">
        <v>99</v>
      </c>
      <c r="C465" s="41" t="s">
        <v>137</v>
      </c>
      <c r="D465" s="37" t="s">
        <v>399</v>
      </c>
      <c r="E465" s="37">
        <v>240</v>
      </c>
      <c r="F465" s="35"/>
      <c r="G465" s="45">
        <f t="shared" si="95"/>
        <v>11</v>
      </c>
      <c r="H465" s="242">
        <f t="shared" si="94"/>
        <v>0</v>
      </c>
      <c r="I465" s="45">
        <f t="shared" si="95"/>
        <v>0</v>
      </c>
      <c r="J465" s="45">
        <f t="shared" si="95"/>
        <v>0</v>
      </c>
      <c r="K465" s="251" t="e">
        <f t="shared" si="96"/>
        <v>#DIV/0!</v>
      </c>
      <c r="M465" s="48"/>
    </row>
    <row r="466" spans="1:13" ht="15" hidden="1">
      <c r="A466" s="5" t="s">
        <v>8</v>
      </c>
      <c r="B466" s="41" t="s">
        <v>99</v>
      </c>
      <c r="C466" s="41" t="s">
        <v>137</v>
      </c>
      <c r="D466" s="37" t="s">
        <v>399</v>
      </c>
      <c r="E466" s="37">
        <v>240</v>
      </c>
      <c r="F466" s="37">
        <v>1</v>
      </c>
      <c r="G466" s="45">
        <v>11</v>
      </c>
      <c r="H466" s="242">
        <f t="shared" si="94"/>
        <v>0</v>
      </c>
      <c r="I466" s="45"/>
      <c r="J466" s="45"/>
      <c r="K466" s="251" t="e">
        <f t="shared" si="96"/>
        <v>#DIV/0!</v>
      </c>
      <c r="M466" s="48"/>
    </row>
    <row r="467" spans="1:14" ht="45">
      <c r="A467" s="29" t="s">
        <v>593</v>
      </c>
      <c r="B467" s="41" t="s">
        <v>99</v>
      </c>
      <c r="C467" s="41" t="s">
        <v>137</v>
      </c>
      <c r="D467" s="37">
        <v>5900000000</v>
      </c>
      <c r="E467" s="35"/>
      <c r="F467" s="35"/>
      <c r="G467" s="45" t="e">
        <f>#REF!</f>
        <v>#REF!</v>
      </c>
      <c r="H467" s="242">
        <f t="shared" si="94"/>
        <v>1642.4</v>
      </c>
      <c r="I467" s="45">
        <f>I468+I472+I476</f>
        <v>1642.4</v>
      </c>
      <c r="J467" s="45">
        <f>J468+J472+J476</f>
        <v>0</v>
      </c>
      <c r="K467" s="251">
        <f t="shared" si="96"/>
        <v>0</v>
      </c>
      <c r="M467" s="48"/>
      <c r="N467" s="48"/>
    </row>
    <row r="468" spans="1:14" ht="30">
      <c r="A468" s="29" t="s">
        <v>487</v>
      </c>
      <c r="B468" s="41" t="s">
        <v>99</v>
      </c>
      <c r="C468" s="41" t="s">
        <v>137</v>
      </c>
      <c r="D468" s="37">
        <v>5900191070</v>
      </c>
      <c r="E468" s="35"/>
      <c r="F468" s="35"/>
      <c r="G468" s="45">
        <f aca="true" t="shared" si="97" ref="G468:J478">G469</f>
        <v>11</v>
      </c>
      <c r="H468" s="242">
        <f t="shared" si="94"/>
        <v>1642.4</v>
      </c>
      <c r="I468" s="45">
        <f t="shared" si="97"/>
        <v>1642.4</v>
      </c>
      <c r="J468" s="45">
        <f t="shared" si="97"/>
        <v>0</v>
      </c>
      <c r="K468" s="251">
        <f t="shared" si="96"/>
        <v>0</v>
      </c>
      <c r="M468" s="48"/>
      <c r="N468" s="48"/>
    </row>
    <row r="469" spans="1:14" ht="30">
      <c r="A469" s="29" t="s">
        <v>215</v>
      </c>
      <c r="B469" s="41" t="s">
        <v>99</v>
      </c>
      <c r="C469" s="41" t="s">
        <v>137</v>
      </c>
      <c r="D469" s="37">
        <v>5900191070</v>
      </c>
      <c r="E469" s="37">
        <v>200</v>
      </c>
      <c r="F469" s="35"/>
      <c r="G469" s="45">
        <f t="shared" si="97"/>
        <v>11</v>
      </c>
      <c r="H469" s="242">
        <f t="shared" si="94"/>
        <v>1642.4</v>
      </c>
      <c r="I469" s="45">
        <f t="shared" si="97"/>
        <v>1642.4</v>
      </c>
      <c r="J469" s="45">
        <f t="shared" si="97"/>
        <v>0</v>
      </c>
      <c r="K469" s="251">
        <f t="shared" si="96"/>
        <v>0</v>
      </c>
      <c r="M469" s="48"/>
      <c r="N469" s="48"/>
    </row>
    <row r="470" spans="1:14" ht="30">
      <c r="A470" s="4" t="s">
        <v>20</v>
      </c>
      <c r="B470" s="41" t="s">
        <v>99</v>
      </c>
      <c r="C470" s="41" t="s">
        <v>137</v>
      </c>
      <c r="D470" s="37">
        <v>5900191070</v>
      </c>
      <c r="E470" s="37">
        <v>240</v>
      </c>
      <c r="F470" s="35"/>
      <c r="G470" s="45">
        <f t="shared" si="97"/>
        <v>11</v>
      </c>
      <c r="H470" s="242">
        <f t="shared" si="94"/>
        <v>1642.4</v>
      </c>
      <c r="I470" s="45">
        <f t="shared" si="97"/>
        <v>1642.4</v>
      </c>
      <c r="J470" s="45">
        <f t="shared" si="97"/>
        <v>0</v>
      </c>
      <c r="K470" s="251">
        <f t="shared" si="96"/>
        <v>0</v>
      </c>
      <c r="M470" s="48"/>
      <c r="N470" s="48"/>
    </row>
    <row r="471" spans="1:14" ht="15">
      <c r="A471" s="5" t="s">
        <v>8</v>
      </c>
      <c r="B471" s="41" t="s">
        <v>99</v>
      </c>
      <c r="C471" s="41" t="s">
        <v>137</v>
      </c>
      <c r="D471" s="37">
        <v>5900191070</v>
      </c>
      <c r="E471" s="37">
        <v>240</v>
      </c>
      <c r="F471" s="37">
        <v>1</v>
      </c>
      <c r="G471" s="45">
        <v>11</v>
      </c>
      <c r="H471" s="242">
        <f t="shared" si="94"/>
        <v>1642.4</v>
      </c>
      <c r="I471" s="45">
        <v>1642.4</v>
      </c>
      <c r="J471" s="45"/>
      <c r="K471" s="251">
        <f t="shared" si="96"/>
        <v>0</v>
      </c>
      <c r="M471" s="48"/>
      <c r="N471" s="48"/>
    </row>
    <row r="472" spans="1:14" ht="46.5" customHeight="1" hidden="1">
      <c r="A472" s="29" t="s">
        <v>488</v>
      </c>
      <c r="B472" s="41" t="s">
        <v>99</v>
      </c>
      <c r="C472" s="41" t="s">
        <v>137</v>
      </c>
      <c r="D472" s="37">
        <v>5900291070</v>
      </c>
      <c r="E472" s="35"/>
      <c r="F472" s="35"/>
      <c r="G472" s="45">
        <f t="shared" si="97"/>
        <v>11</v>
      </c>
      <c r="H472" s="242">
        <f t="shared" si="94"/>
        <v>0</v>
      </c>
      <c r="I472" s="45">
        <f t="shared" si="97"/>
        <v>0</v>
      </c>
      <c r="J472" s="45">
        <f t="shared" si="97"/>
        <v>0</v>
      </c>
      <c r="K472" s="251" t="e">
        <f t="shared" si="96"/>
        <v>#DIV/0!</v>
      </c>
      <c r="M472" s="48"/>
      <c r="N472" s="48"/>
    </row>
    <row r="473" spans="1:14" ht="30" hidden="1">
      <c r="A473" s="29" t="s">
        <v>215</v>
      </c>
      <c r="B473" s="41" t="s">
        <v>99</v>
      </c>
      <c r="C473" s="41" t="s">
        <v>137</v>
      </c>
      <c r="D473" s="37">
        <v>5900291070</v>
      </c>
      <c r="E473" s="37">
        <v>200</v>
      </c>
      <c r="F473" s="35"/>
      <c r="G473" s="45">
        <f t="shared" si="97"/>
        <v>11</v>
      </c>
      <c r="H473" s="242">
        <f t="shared" si="94"/>
        <v>0</v>
      </c>
      <c r="I473" s="45">
        <f t="shared" si="97"/>
        <v>0</v>
      </c>
      <c r="J473" s="45">
        <f t="shared" si="97"/>
        <v>0</v>
      </c>
      <c r="K473" s="251" t="e">
        <f t="shared" si="96"/>
        <v>#DIV/0!</v>
      </c>
      <c r="M473" s="48"/>
      <c r="N473" s="48"/>
    </row>
    <row r="474" spans="1:14" ht="30" hidden="1">
      <c r="A474" s="4" t="s">
        <v>20</v>
      </c>
      <c r="B474" s="41" t="s">
        <v>99</v>
      </c>
      <c r="C474" s="41" t="s">
        <v>137</v>
      </c>
      <c r="D474" s="37">
        <v>5900291070</v>
      </c>
      <c r="E474" s="37">
        <v>240</v>
      </c>
      <c r="F474" s="35"/>
      <c r="G474" s="45">
        <f t="shared" si="97"/>
        <v>11</v>
      </c>
      <c r="H474" s="242">
        <f t="shared" si="94"/>
        <v>0</v>
      </c>
      <c r="I474" s="45">
        <f t="shared" si="97"/>
        <v>0</v>
      </c>
      <c r="J474" s="45">
        <f t="shared" si="97"/>
        <v>0</v>
      </c>
      <c r="K474" s="251" t="e">
        <f t="shared" si="96"/>
        <v>#DIV/0!</v>
      </c>
      <c r="M474" s="48"/>
      <c r="N474" s="48"/>
    </row>
    <row r="475" spans="1:14" ht="15" hidden="1">
      <c r="A475" s="5" t="s">
        <v>8</v>
      </c>
      <c r="B475" s="41" t="s">
        <v>99</v>
      </c>
      <c r="C475" s="41" t="s">
        <v>137</v>
      </c>
      <c r="D475" s="37">
        <v>5900291070</v>
      </c>
      <c r="E475" s="37">
        <v>240</v>
      </c>
      <c r="F475" s="37">
        <v>1</v>
      </c>
      <c r="G475" s="45">
        <v>11</v>
      </c>
      <c r="H475" s="242">
        <f t="shared" si="94"/>
        <v>0</v>
      </c>
      <c r="I475" s="45"/>
      <c r="J475" s="45"/>
      <c r="K475" s="251" t="e">
        <f t="shared" si="96"/>
        <v>#DIV/0!</v>
      </c>
      <c r="M475" s="48"/>
      <c r="N475" s="48"/>
    </row>
    <row r="476" spans="1:14" ht="30" hidden="1">
      <c r="A476" s="29" t="s">
        <v>489</v>
      </c>
      <c r="B476" s="41" t="s">
        <v>99</v>
      </c>
      <c r="C476" s="41" t="s">
        <v>137</v>
      </c>
      <c r="D476" s="37">
        <v>5900391070</v>
      </c>
      <c r="E476" s="35"/>
      <c r="F476" s="35"/>
      <c r="G476" s="45">
        <f t="shared" si="97"/>
        <v>11</v>
      </c>
      <c r="H476" s="242">
        <f t="shared" si="94"/>
        <v>0</v>
      </c>
      <c r="I476" s="45">
        <f t="shared" si="97"/>
        <v>0</v>
      </c>
      <c r="J476" s="45">
        <f t="shared" si="97"/>
        <v>0</v>
      </c>
      <c r="K476" s="251" t="e">
        <f t="shared" si="96"/>
        <v>#DIV/0!</v>
      </c>
      <c r="M476" s="48"/>
      <c r="N476" s="48"/>
    </row>
    <row r="477" spans="1:14" ht="30" hidden="1">
      <c r="A477" s="29" t="s">
        <v>215</v>
      </c>
      <c r="B477" s="41" t="s">
        <v>99</v>
      </c>
      <c r="C477" s="41" t="s">
        <v>137</v>
      </c>
      <c r="D477" s="37">
        <v>5900391070</v>
      </c>
      <c r="E477" s="37">
        <v>200</v>
      </c>
      <c r="F477" s="35"/>
      <c r="G477" s="45">
        <f t="shared" si="97"/>
        <v>11</v>
      </c>
      <c r="H477" s="242">
        <f t="shared" si="94"/>
        <v>0</v>
      </c>
      <c r="I477" s="45">
        <f t="shared" si="97"/>
        <v>0</v>
      </c>
      <c r="J477" s="45">
        <f t="shared" si="97"/>
        <v>0</v>
      </c>
      <c r="K477" s="251" t="e">
        <f t="shared" si="96"/>
        <v>#DIV/0!</v>
      </c>
      <c r="M477" s="48"/>
      <c r="N477" s="48"/>
    </row>
    <row r="478" spans="1:14" ht="30" hidden="1">
      <c r="A478" s="4" t="s">
        <v>20</v>
      </c>
      <c r="B478" s="41" t="s">
        <v>99</v>
      </c>
      <c r="C478" s="41" t="s">
        <v>137</v>
      </c>
      <c r="D478" s="37">
        <v>5900391070</v>
      </c>
      <c r="E478" s="37">
        <v>240</v>
      </c>
      <c r="F478" s="35"/>
      <c r="G478" s="45">
        <f t="shared" si="97"/>
        <v>11</v>
      </c>
      <c r="H478" s="242">
        <f t="shared" si="94"/>
        <v>0</v>
      </c>
      <c r="I478" s="45">
        <f t="shared" si="97"/>
        <v>0</v>
      </c>
      <c r="J478" s="45">
        <f t="shared" si="97"/>
        <v>0</v>
      </c>
      <c r="K478" s="251" t="e">
        <f t="shared" si="96"/>
        <v>#DIV/0!</v>
      </c>
      <c r="M478" s="48"/>
      <c r="N478" s="48"/>
    </row>
    <row r="479" spans="1:14" ht="15" hidden="1">
      <c r="A479" s="5" t="s">
        <v>8</v>
      </c>
      <c r="B479" s="41" t="s">
        <v>99</v>
      </c>
      <c r="C479" s="41" t="s">
        <v>137</v>
      </c>
      <c r="D479" s="37">
        <v>5900391070</v>
      </c>
      <c r="E479" s="37">
        <v>240</v>
      </c>
      <c r="F479" s="37">
        <v>1</v>
      </c>
      <c r="G479" s="45">
        <v>11</v>
      </c>
      <c r="H479" s="242">
        <f t="shared" si="94"/>
        <v>0</v>
      </c>
      <c r="I479" s="45"/>
      <c r="J479" s="45"/>
      <c r="K479" s="251" t="e">
        <f t="shared" si="96"/>
        <v>#DIV/0!</v>
      </c>
      <c r="M479" s="48"/>
      <c r="N479" s="48"/>
    </row>
    <row r="480" spans="1:11" ht="15">
      <c r="A480" s="3" t="s">
        <v>42</v>
      </c>
      <c r="B480" s="111" t="s">
        <v>43</v>
      </c>
      <c r="C480" s="40"/>
      <c r="D480" s="35"/>
      <c r="E480" s="35"/>
      <c r="F480" s="35"/>
      <c r="G480" s="242" t="e">
        <f>G483+#REF!+#REF!+G587+#REF!</f>
        <v>#REF!</v>
      </c>
      <c r="H480" s="242" t="e">
        <f>#REF!+#REF!+#REF!+H587</f>
        <v>#REF!</v>
      </c>
      <c r="I480" s="242">
        <f>I483+I508+I554+I570+I587</f>
        <v>197557.41186999998</v>
      </c>
      <c r="J480" s="242">
        <f>J483+J508+J554+J570+J587</f>
        <v>56642.74832</v>
      </c>
      <c r="K480" s="251">
        <f t="shared" si="96"/>
        <v>28.67153795134399</v>
      </c>
    </row>
    <row r="481" spans="1:14" ht="15">
      <c r="A481" s="3" t="s">
        <v>8</v>
      </c>
      <c r="B481" s="42" t="s">
        <v>121</v>
      </c>
      <c r="C481" s="40"/>
      <c r="D481" s="35"/>
      <c r="E481" s="35"/>
      <c r="F481" s="35"/>
      <c r="G481" s="242" t="e">
        <f>#REF!+#REF!+#REF!+#REF!+#REF!+#REF!+#REF!+#REF!+#REF!+#REF!+#REF!+#REF!+#REF!+G608+#REF!+#REF!+#REF!+#REF!+#REF!+#REF!+#REF!+#REF!+#REF!+#REF!+#REF!+#REF!+#REF!+G592+G595+#REF!+G598+G602+G605+#REF!+G610+G614+G486+G617</f>
        <v>#REF!</v>
      </c>
      <c r="H481" s="242" t="e">
        <f>#REF!+#REF!+#REF!+#REF!+H592+H595+H602+H605+H614+H617+#REF!+#REF!+#REF!+H598+H610+#REF!</f>
        <v>#REF!</v>
      </c>
      <c r="I481" s="242">
        <f>I496+I502+I512+I524+I558+I574+I577+I586+I592+I595+I598+I602+I605+I608+I610+I614+I533+I549+I553+I565+I617</f>
        <v>81242.4</v>
      </c>
      <c r="J481" s="252">
        <f>J496+J502+J512+J524+J558+J574+J577+J586+J592+J595+J598+J602+J605+J608+J610+J614+J533+J549+J553+J565+J617</f>
        <v>27952.53553</v>
      </c>
      <c r="K481" s="251">
        <f t="shared" si="96"/>
        <v>34.40633896832196</v>
      </c>
      <c r="N481" s="48"/>
    </row>
    <row r="482" spans="1:11" ht="15">
      <c r="A482" s="3" t="s">
        <v>9</v>
      </c>
      <c r="B482" s="42" t="s">
        <v>122</v>
      </c>
      <c r="C482" s="40"/>
      <c r="D482" s="35"/>
      <c r="E482" s="35"/>
      <c r="F482" s="35"/>
      <c r="G482" s="242" t="e">
        <f>#REF!+#REF!+#REF!+#REF!+#REF!+#REF!+#REF!+#REF!+G489+G492+#REF!+#REF!</f>
        <v>#REF!</v>
      </c>
      <c r="H482" s="242" t="e">
        <f>#REF!+#REF!+#REF!+#REF!+#REF!+H772+H780+H784+#REF!+H796+#REF!+#REF!+#REF!+H798+#REF!+H776</f>
        <v>#REF!</v>
      </c>
      <c r="I482" s="242">
        <f>I499+I507+I515+I518+I527+I538+I569+I521+I530+I563</f>
        <v>116315.01187</v>
      </c>
      <c r="J482" s="242">
        <f>J499+J507+J515+J518+J527+J538+J569+J521+J530+J563</f>
        <v>28690.212789999998</v>
      </c>
      <c r="K482" s="251">
        <f t="shared" si="96"/>
        <v>24.665958700211235</v>
      </c>
    </row>
    <row r="483" spans="1:11" ht="15">
      <c r="A483" s="3" t="s">
        <v>44</v>
      </c>
      <c r="B483" s="111" t="s">
        <v>43</v>
      </c>
      <c r="C483" s="42" t="s">
        <v>45</v>
      </c>
      <c r="D483" s="35"/>
      <c r="E483" s="35"/>
      <c r="F483" s="35"/>
      <c r="G483" s="242" t="e">
        <f>#REF!+#REF!</f>
        <v>#REF!</v>
      </c>
      <c r="H483" s="242" t="e">
        <f>#REF!+#REF!+#REF!</f>
        <v>#REF!</v>
      </c>
      <c r="I483" s="242">
        <f>I493+I503</f>
        <v>43525.51</v>
      </c>
      <c r="J483" s="242">
        <f>J493+J503</f>
        <v>15298.30579</v>
      </c>
      <c r="K483" s="251">
        <f t="shared" si="96"/>
        <v>35.147907031991124</v>
      </c>
    </row>
    <row r="484" spans="1:12" ht="45" customHeight="1" hidden="1">
      <c r="A484" s="75" t="s">
        <v>229</v>
      </c>
      <c r="B484" s="41" t="s">
        <v>43</v>
      </c>
      <c r="C484" s="41" t="s">
        <v>295</v>
      </c>
      <c r="D484" s="34" t="s">
        <v>230</v>
      </c>
      <c r="E484" s="37"/>
      <c r="F484" s="37"/>
      <c r="G484" s="45">
        <f>G485</f>
        <v>0</v>
      </c>
      <c r="H484" s="45"/>
      <c r="I484" s="45">
        <f>I485</f>
        <v>0</v>
      </c>
      <c r="J484" s="45">
        <f>J485</f>
        <v>0</v>
      </c>
      <c r="K484" s="251" t="e">
        <f t="shared" si="96"/>
        <v>#DIV/0!</v>
      </c>
      <c r="L484" s="48"/>
    </row>
    <row r="485" spans="1:12" ht="15" customHeight="1" hidden="1">
      <c r="A485" s="4" t="s">
        <v>47</v>
      </c>
      <c r="B485" s="41" t="s">
        <v>43</v>
      </c>
      <c r="C485" s="40" t="s">
        <v>295</v>
      </c>
      <c r="D485" s="34" t="s">
        <v>230</v>
      </c>
      <c r="E485" s="37">
        <v>610</v>
      </c>
      <c r="F485" s="35"/>
      <c r="G485" s="45">
        <f>G486</f>
        <v>0</v>
      </c>
      <c r="H485" s="45">
        <f>H486</f>
        <v>15511.59955</v>
      </c>
      <c r="I485" s="45">
        <f>I486</f>
        <v>0</v>
      </c>
      <c r="J485" s="45">
        <f>J486</f>
        <v>0</v>
      </c>
      <c r="K485" s="251" t="e">
        <f t="shared" si="96"/>
        <v>#DIV/0!</v>
      </c>
      <c r="L485" s="48"/>
    </row>
    <row r="486" spans="1:12" ht="15" customHeight="1" hidden="1">
      <c r="A486" s="5" t="s">
        <v>8</v>
      </c>
      <c r="B486" s="41" t="s">
        <v>43</v>
      </c>
      <c r="C486" s="40" t="s">
        <v>295</v>
      </c>
      <c r="D486" s="34" t="s">
        <v>230</v>
      </c>
      <c r="E486" s="37">
        <v>610</v>
      </c>
      <c r="F486" s="37">
        <v>1</v>
      </c>
      <c r="G486" s="45"/>
      <c r="H486" s="45">
        <v>15511.59955</v>
      </c>
      <c r="I486" s="45"/>
      <c r="J486" s="45"/>
      <c r="K486" s="251" t="e">
        <f t="shared" si="96"/>
        <v>#DIV/0!</v>
      </c>
      <c r="L486" s="48"/>
    </row>
    <row r="487" spans="1:12" ht="60" customHeight="1" hidden="1">
      <c r="A487" s="75" t="s">
        <v>231</v>
      </c>
      <c r="B487" s="41" t="s">
        <v>43</v>
      </c>
      <c r="C487" s="41" t="s">
        <v>295</v>
      </c>
      <c r="D487" s="34" t="s">
        <v>232</v>
      </c>
      <c r="E487" s="37"/>
      <c r="F487" s="37"/>
      <c r="G487" s="45">
        <f>G488</f>
        <v>0</v>
      </c>
      <c r="H487" s="45"/>
      <c r="I487" s="45">
        <f>I488</f>
        <v>0</v>
      </c>
      <c r="J487" s="45">
        <f>J488</f>
        <v>0</v>
      </c>
      <c r="K487" s="251" t="e">
        <f t="shared" si="96"/>
        <v>#DIV/0!</v>
      </c>
      <c r="L487" s="48"/>
    </row>
    <row r="488" spans="1:12" ht="15" customHeight="1" hidden="1">
      <c r="A488" s="4" t="s">
        <v>47</v>
      </c>
      <c r="B488" s="41" t="s">
        <v>43</v>
      </c>
      <c r="C488" s="40" t="s">
        <v>295</v>
      </c>
      <c r="D488" s="34" t="s">
        <v>232</v>
      </c>
      <c r="E488" s="37">
        <v>610</v>
      </c>
      <c r="F488" s="35"/>
      <c r="G488" s="45">
        <f>G489</f>
        <v>0</v>
      </c>
      <c r="H488" s="45">
        <f>H489</f>
        <v>15511.59955</v>
      </c>
      <c r="I488" s="45">
        <f>I489</f>
        <v>0</v>
      </c>
      <c r="J488" s="45">
        <f>J489</f>
        <v>0</v>
      </c>
      <c r="K488" s="251" t="e">
        <f t="shared" si="96"/>
        <v>#DIV/0!</v>
      </c>
      <c r="L488" s="48"/>
    </row>
    <row r="489" spans="1:12" ht="15" customHeight="1" hidden="1">
      <c r="A489" s="5" t="s">
        <v>9</v>
      </c>
      <c r="B489" s="41" t="s">
        <v>43</v>
      </c>
      <c r="C489" s="40" t="s">
        <v>295</v>
      </c>
      <c r="D489" s="34" t="s">
        <v>232</v>
      </c>
      <c r="E489" s="37">
        <v>610</v>
      </c>
      <c r="F489" s="37">
        <v>2</v>
      </c>
      <c r="G489" s="45"/>
      <c r="H489" s="45">
        <v>15511.59955</v>
      </c>
      <c r="I489" s="45"/>
      <c r="J489" s="45"/>
      <c r="K489" s="251" t="e">
        <f t="shared" si="96"/>
        <v>#DIV/0!</v>
      </c>
      <c r="L489" s="48"/>
    </row>
    <row r="490" spans="1:12" ht="60" customHeight="1" hidden="1">
      <c r="A490" s="75" t="s">
        <v>231</v>
      </c>
      <c r="B490" s="41" t="s">
        <v>43</v>
      </c>
      <c r="C490" s="41" t="s">
        <v>295</v>
      </c>
      <c r="D490" s="34" t="s">
        <v>233</v>
      </c>
      <c r="E490" s="37"/>
      <c r="F490" s="37"/>
      <c r="G490" s="45">
        <f>G491</f>
        <v>0</v>
      </c>
      <c r="H490" s="45"/>
      <c r="I490" s="45">
        <f>I491</f>
        <v>0</v>
      </c>
      <c r="J490" s="45">
        <f>J491</f>
        <v>0</v>
      </c>
      <c r="K490" s="251" t="e">
        <f t="shared" si="96"/>
        <v>#DIV/0!</v>
      </c>
      <c r="L490" s="48"/>
    </row>
    <row r="491" spans="1:12" ht="15" customHeight="1" hidden="1">
      <c r="A491" s="4" t="s">
        <v>47</v>
      </c>
      <c r="B491" s="41" t="s">
        <v>43</v>
      </c>
      <c r="C491" s="40" t="s">
        <v>295</v>
      </c>
      <c r="D491" s="34" t="s">
        <v>233</v>
      </c>
      <c r="E491" s="37">
        <v>610</v>
      </c>
      <c r="F491" s="35"/>
      <c r="G491" s="45">
        <f>G492</f>
        <v>0</v>
      </c>
      <c r="H491" s="45">
        <f>H492</f>
        <v>15511.59955</v>
      </c>
      <c r="I491" s="45">
        <f>I492</f>
        <v>0</v>
      </c>
      <c r="J491" s="45">
        <f>J492</f>
        <v>0</v>
      </c>
      <c r="K491" s="251" t="e">
        <f t="shared" si="96"/>
        <v>#DIV/0!</v>
      </c>
      <c r="L491" s="48"/>
    </row>
    <row r="492" spans="1:12" ht="15" customHeight="1" hidden="1">
      <c r="A492" s="5" t="s">
        <v>9</v>
      </c>
      <c r="B492" s="41" t="s">
        <v>43</v>
      </c>
      <c r="C492" s="40" t="s">
        <v>295</v>
      </c>
      <c r="D492" s="34" t="s">
        <v>233</v>
      </c>
      <c r="E492" s="37">
        <v>610</v>
      </c>
      <c r="F492" s="37">
        <v>2</v>
      </c>
      <c r="G492" s="45"/>
      <c r="H492" s="45">
        <v>15511.59955</v>
      </c>
      <c r="I492" s="45"/>
      <c r="J492" s="45"/>
      <c r="K492" s="251" t="e">
        <f t="shared" si="96"/>
        <v>#DIV/0!</v>
      </c>
      <c r="L492" s="48"/>
    </row>
    <row r="493" spans="1:18" ht="30">
      <c r="A493" s="136" t="s">
        <v>559</v>
      </c>
      <c r="B493" s="41" t="s">
        <v>43</v>
      </c>
      <c r="C493" s="40" t="s">
        <v>45</v>
      </c>
      <c r="D493" s="35">
        <v>5800000000</v>
      </c>
      <c r="E493" s="35"/>
      <c r="F493" s="35"/>
      <c r="G493" s="45" t="e">
        <f>#REF!+#REF!</f>
        <v>#REF!</v>
      </c>
      <c r="H493" s="242">
        <f aca="true" t="shared" si="98" ref="H493:H508">I493-J493</f>
        <v>28227.204210000004</v>
      </c>
      <c r="I493" s="45">
        <f>I494+I497+I500</f>
        <v>43525.51</v>
      </c>
      <c r="J493" s="45">
        <f>J494+J497+J500</f>
        <v>15298.30579</v>
      </c>
      <c r="K493" s="251">
        <f t="shared" si="96"/>
        <v>35.147907031991124</v>
      </c>
      <c r="L493" s="48"/>
      <c r="M493" s="48"/>
      <c r="Q493" s="52"/>
      <c r="R493" s="52"/>
    </row>
    <row r="494" spans="1:13" ht="30">
      <c r="A494" s="29" t="s">
        <v>485</v>
      </c>
      <c r="B494" s="41" t="s">
        <v>43</v>
      </c>
      <c r="C494" s="41" t="s">
        <v>45</v>
      </c>
      <c r="D494" s="34">
        <v>5800190710</v>
      </c>
      <c r="E494" s="37">
        <v>600</v>
      </c>
      <c r="F494" s="35"/>
      <c r="G494" s="45">
        <f>G495</f>
        <v>14279.9</v>
      </c>
      <c r="H494" s="242">
        <f t="shared" si="98"/>
        <v>6080.556619999999</v>
      </c>
      <c r="I494" s="45">
        <f>I495</f>
        <v>15031.51</v>
      </c>
      <c r="J494" s="45">
        <f>J495</f>
        <v>8950.95338</v>
      </c>
      <c r="K494" s="251">
        <f t="shared" si="96"/>
        <v>59.5479321771399</v>
      </c>
      <c r="L494" s="48"/>
      <c r="M494" s="48"/>
    </row>
    <row r="495" spans="1:13" ht="15">
      <c r="A495" s="4" t="s">
        <v>47</v>
      </c>
      <c r="B495" s="41" t="s">
        <v>43</v>
      </c>
      <c r="C495" s="41" t="s">
        <v>45</v>
      </c>
      <c r="D495" s="34">
        <v>5800190710</v>
      </c>
      <c r="E495" s="37">
        <v>610</v>
      </c>
      <c r="F495" s="35"/>
      <c r="G495" s="45">
        <f>G496</f>
        <v>14279.9</v>
      </c>
      <c r="H495" s="242">
        <f t="shared" si="98"/>
        <v>6080.556619999999</v>
      </c>
      <c r="I495" s="45">
        <f>I496</f>
        <v>15031.51</v>
      </c>
      <c r="J495" s="45">
        <f>J496</f>
        <v>8950.95338</v>
      </c>
      <c r="K495" s="251">
        <f t="shared" si="96"/>
        <v>59.5479321771399</v>
      </c>
      <c r="L495" s="48"/>
      <c r="M495" s="48"/>
    </row>
    <row r="496" spans="1:13" ht="15">
      <c r="A496" s="5" t="s">
        <v>8</v>
      </c>
      <c r="B496" s="41" t="s">
        <v>43</v>
      </c>
      <c r="C496" s="41" t="s">
        <v>45</v>
      </c>
      <c r="D496" s="34">
        <v>5800190710</v>
      </c>
      <c r="E496" s="37">
        <v>610</v>
      </c>
      <c r="F496" s="37">
        <v>1</v>
      </c>
      <c r="G496" s="45">
        <v>14279.9</v>
      </c>
      <c r="H496" s="242">
        <f t="shared" si="98"/>
        <v>6080.556619999999</v>
      </c>
      <c r="I496" s="45">
        <v>15031.51</v>
      </c>
      <c r="J496" s="45">
        <v>8950.95338</v>
      </c>
      <c r="K496" s="251">
        <f t="shared" si="96"/>
        <v>59.5479321771399</v>
      </c>
      <c r="L496" s="48"/>
      <c r="M496" s="48"/>
    </row>
    <row r="497" spans="1:13" ht="120">
      <c r="A497" s="32" t="s">
        <v>505</v>
      </c>
      <c r="B497" s="41" t="s">
        <v>43</v>
      </c>
      <c r="C497" s="41" t="s">
        <v>45</v>
      </c>
      <c r="D497" s="34">
        <v>5800171570</v>
      </c>
      <c r="E497" s="37">
        <v>600</v>
      </c>
      <c r="F497" s="35"/>
      <c r="G497" s="45">
        <f aca="true" t="shared" si="99" ref="G497:J498">G498</f>
        <v>14279.9</v>
      </c>
      <c r="H497" s="242">
        <f t="shared" si="98"/>
        <v>19712.44759</v>
      </c>
      <c r="I497" s="45">
        <f t="shared" si="99"/>
        <v>25494</v>
      </c>
      <c r="J497" s="45">
        <f t="shared" si="99"/>
        <v>5781.55241</v>
      </c>
      <c r="K497" s="251">
        <f t="shared" si="96"/>
        <v>22.678090570330276</v>
      </c>
      <c r="L497" s="48"/>
      <c r="M497" s="48"/>
    </row>
    <row r="498" spans="1:13" ht="15">
      <c r="A498" s="4" t="s">
        <v>47</v>
      </c>
      <c r="B498" s="41" t="s">
        <v>43</v>
      </c>
      <c r="C498" s="41" t="s">
        <v>45</v>
      </c>
      <c r="D498" s="34">
        <v>5800171570</v>
      </c>
      <c r="E498" s="37">
        <v>610</v>
      </c>
      <c r="F498" s="35"/>
      <c r="G498" s="45">
        <f t="shared" si="99"/>
        <v>14279.9</v>
      </c>
      <c r="H498" s="242">
        <f t="shared" si="98"/>
        <v>19712.44759</v>
      </c>
      <c r="I498" s="45">
        <f t="shared" si="99"/>
        <v>25494</v>
      </c>
      <c r="J498" s="45">
        <f t="shared" si="99"/>
        <v>5781.55241</v>
      </c>
      <c r="K498" s="251">
        <f t="shared" si="96"/>
        <v>22.678090570330276</v>
      </c>
      <c r="L498" s="48"/>
      <c r="M498" s="48"/>
    </row>
    <row r="499" spans="1:13" ht="15">
      <c r="A499" s="5" t="s">
        <v>9</v>
      </c>
      <c r="B499" s="41" t="s">
        <v>43</v>
      </c>
      <c r="C499" s="41" t="s">
        <v>45</v>
      </c>
      <c r="D499" s="34">
        <v>5800171570</v>
      </c>
      <c r="E499" s="37">
        <v>610</v>
      </c>
      <c r="F499" s="37">
        <v>2</v>
      </c>
      <c r="G499" s="45">
        <v>14279.9</v>
      </c>
      <c r="H499" s="242">
        <f t="shared" si="98"/>
        <v>19712.44759</v>
      </c>
      <c r="I499" s="45">
        <v>25494</v>
      </c>
      <c r="J499" s="45">
        <v>5781.55241</v>
      </c>
      <c r="K499" s="251">
        <f t="shared" si="96"/>
        <v>22.678090570330276</v>
      </c>
      <c r="L499" s="48"/>
      <c r="M499" s="48"/>
    </row>
    <row r="500" spans="1:13" ht="30">
      <c r="A500" s="29" t="s">
        <v>486</v>
      </c>
      <c r="B500" s="41" t="s">
        <v>43</v>
      </c>
      <c r="C500" s="41" t="s">
        <v>45</v>
      </c>
      <c r="D500" s="34">
        <v>5800290710</v>
      </c>
      <c r="E500" s="37"/>
      <c r="F500" s="37"/>
      <c r="G500" s="45"/>
      <c r="H500" s="242">
        <f t="shared" si="98"/>
        <v>2434.2</v>
      </c>
      <c r="I500" s="45">
        <f>I501</f>
        <v>3000</v>
      </c>
      <c r="J500" s="45">
        <f>J501</f>
        <v>565.8</v>
      </c>
      <c r="K500" s="251">
        <f t="shared" si="96"/>
        <v>18.86</v>
      </c>
      <c r="L500" s="48"/>
      <c r="M500" s="48"/>
    </row>
    <row r="501" spans="1:13" ht="15">
      <c r="A501" s="4" t="s">
        <v>47</v>
      </c>
      <c r="B501" s="41" t="s">
        <v>43</v>
      </c>
      <c r="C501" s="41" t="s">
        <v>45</v>
      </c>
      <c r="D501" s="34">
        <v>5800290710</v>
      </c>
      <c r="E501" s="37">
        <v>610</v>
      </c>
      <c r="F501" s="35"/>
      <c r="G501" s="45">
        <f>G502</f>
        <v>14279.9</v>
      </c>
      <c r="H501" s="242">
        <f t="shared" si="98"/>
        <v>2434.2</v>
      </c>
      <c r="I501" s="45">
        <f>I502</f>
        <v>3000</v>
      </c>
      <c r="J501" s="45">
        <f>J502</f>
        <v>565.8</v>
      </c>
      <c r="K501" s="251">
        <f t="shared" si="96"/>
        <v>18.86</v>
      </c>
      <c r="L501" s="48"/>
      <c r="M501" s="48"/>
    </row>
    <row r="502" spans="1:13" ht="15">
      <c r="A502" s="5" t="s">
        <v>8</v>
      </c>
      <c r="B502" s="41" t="s">
        <v>43</v>
      </c>
      <c r="C502" s="41" t="s">
        <v>45</v>
      </c>
      <c r="D502" s="34">
        <v>5800290710</v>
      </c>
      <c r="E502" s="37">
        <v>610</v>
      </c>
      <c r="F502" s="37">
        <v>1</v>
      </c>
      <c r="G502" s="45">
        <v>14279.9</v>
      </c>
      <c r="H502" s="242">
        <f t="shared" si="98"/>
        <v>2434.2</v>
      </c>
      <c r="I502" s="45">
        <v>3000</v>
      </c>
      <c r="J502" s="45">
        <v>565.8</v>
      </c>
      <c r="K502" s="251">
        <f t="shared" si="96"/>
        <v>18.86</v>
      </c>
      <c r="L502" s="48"/>
      <c r="M502" s="48"/>
    </row>
    <row r="503" spans="1:13" ht="15" hidden="1">
      <c r="A503" s="4" t="s">
        <v>16</v>
      </c>
      <c r="B503" s="41" t="s">
        <v>43</v>
      </c>
      <c r="C503" s="41" t="s">
        <v>45</v>
      </c>
      <c r="D503" s="37">
        <v>9000000000</v>
      </c>
      <c r="E503" s="35"/>
      <c r="F503" s="35"/>
      <c r="G503" s="45">
        <f>G504</f>
        <v>0</v>
      </c>
      <c r="H503" s="242">
        <f t="shared" si="98"/>
        <v>0</v>
      </c>
      <c r="I503" s="45">
        <f aca="true" t="shared" si="100" ref="I503:J506">I504</f>
        <v>0</v>
      </c>
      <c r="J503" s="45">
        <f t="shared" si="100"/>
        <v>0</v>
      </c>
      <c r="K503" s="251" t="e">
        <f t="shared" si="96"/>
        <v>#DIV/0!</v>
      </c>
      <c r="L503" s="48"/>
      <c r="M503" s="48"/>
    </row>
    <row r="504" spans="1:13" ht="30" hidden="1">
      <c r="A504" s="23" t="s">
        <v>447</v>
      </c>
      <c r="B504" s="41" t="s">
        <v>43</v>
      </c>
      <c r="C504" s="41" t="s">
        <v>45</v>
      </c>
      <c r="D504" s="37">
        <v>9000072650</v>
      </c>
      <c r="E504" s="37"/>
      <c r="F504" s="37"/>
      <c r="G504" s="45"/>
      <c r="H504" s="242">
        <f t="shared" si="98"/>
        <v>0</v>
      </c>
      <c r="I504" s="45">
        <f t="shared" si="100"/>
        <v>0</v>
      </c>
      <c r="J504" s="45">
        <f t="shared" si="100"/>
        <v>0</v>
      </c>
      <c r="K504" s="251" t="e">
        <f t="shared" si="96"/>
        <v>#DIV/0!</v>
      </c>
      <c r="L504" s="22"/>
      <c r="M504" s="22"/>
    </row>
    <row r="505" spans="1:13" ht="30" hidden="1">
      <c r="A505" s="4" t="s">
        <v>46</v>
      </c>
      <c r="B505" s="41" t="s">
        <v>43</v>
      </c>
      <c r="C505" s="41" t="s">
        <v>45</v>
      </c>
      <c r="D505" s="37">
        <v>9000072650</v>
      </c>
      <c r="E505" s="37">
        <v>600</v>
      </c>
      <c r="F505" s="35"/>
      <c r="G505" s="45">
        <f>G506</f>
        <v>32867.3</v>
      </c>
      <c r="H505" s="242">
        <f t="shared" si="98"/>
        <v>0</v>
      </c>
      <c r="I505" s="45">
        <f t="shared" si="100"/>
        <v>0</v>
      </c>
      <c r="J505" s="45">
        <f t="shared" si="100"/>
        <v>0</v>
      </c>
      <c r="K505" s="251" t="e">
        <f t="shared" si="96"/>
        <v>#DIV/0!</v>
      </c>
      <c r="L505" s="22"/>
      <c r="M505" s="22"/>
    </row>
    <row r="506" spans="1:13" ht="15" hidden="1">
      <c r="A506" s="4" t="s">
        <v>47</v>
      </c>
      <c r="B506" s="41" t="s">
        <v>43</v>
      </c>
      <c r="C506" s="41" t="s">
        <v>45</v>
      </c>
      <c r="D506" s="37">
        <v>9000072650</v>
      </c>
      <c r="E506" s="37">
        <v>610</v>
      </c>
      <c r="F506" s="35"/>
      <c r="G506" s="45">
        <f>G507</f>
        <v>32867.3</v>
      </c>
      <c r="H506" s="242">
        <f t="shared" si="98"/>
        <v>0</v>
      </c>
      <c r="I506" s="45">
        <f t="shared" si="100"/>
        <v>0</v>
      </c>
      <c r="J506" s="45">
        <f t="shared" si="100"/>
        <v>0</v>
      </c>
      <c r="K506" s="251" t="e">
        <f t="shared" si="96"/>
        <v>#DIV/0!</v>
      </c>
      <c r="L506" s="22"/>
      <c r="M506" s="22"/>
    </row>
    <row r="507" spans="1:13" ht="15" hidden="1">
      <c r="A507" s="5" t="s">
        <v>9</v>
      </c>
      <c r="B507" s="41" t="s">
        <v>43</v>
      </c>
      <c r="C507" s="41" t="s">
        <v>45</v>
      </c>
      <c r="D507" s="37">
        <v>9000072650</v>
      </c>
      <c r="E507" s="37">
        <v>610</v>
      </c>
      <c r="F507" s="37">
        <v>2</v>
      </c>
      <c r="G507" s="45">
        <v>32867.3</v>
      </c>
      <c r="H507" s="242">
        <f t="shared" si="98"/>
        <v>0</v>
      </c>
      <c r="I507" s="45"/>
      <c r="J507" s="45"/>
      <c r="K507" s="251" t="e">
        <f t="shared" si="96"/>
        <v>#DIV/0!</v>
      </c>
      <c r="L507" s="18"/>
      <c r="M507" s="18"/>
    </row>
    <row r="508" spans="1:13" ht="15">
      <c r="A508" s="3" t="s">
        <v>57</v>
      </c>
      <c r="B508" s="111" t="s">
        <v>43</v>
      </c>
      <c r="C508" s="111" t="s">
        <v>48</v>
      </c>
      <c r="D508" s="36"/>
      <c r="E508" s="36"/>
      <c r="F508" s="36"/>
      <c r="G508" s="242" t="e">
        <f>#REF!+#REF!+#REF!</f>
        <v>#REF!</v>
      </c>
      <c r="H508" s="242">
        <f t="shared" si="98"/>
        <v>101791.80515999997</v>
      </c>
      <c r="I508" s="242">
        <f>I509+I534</f>
        <v>138351.90186999997</v>
      </c>
      <c r="J508" s="242">
        <f>J509+J534</f>
        <v>36560.09671</v>
      </c>
      <c r="K508" s="251">
        <f t="shared" si="96"/>
        <v>26.42543847669913</v>
      </c>
      <c r="L508" s="48"/>
      <c r="M508" s="48"/>
    </row>
    <row r="509" spans="1:18" ht="30">
      <c r="A509" s="136" t="s">
        <v>559</v>
      </c>
      <c r="B509" s="41" t="s">
        <v>43</v>
      </c>
      <c r="C509" s="40" t="s">
        <v>48</v>
      </c>
      <c r="D509" s="35">
        <v>5800000000</v>
      </c>
      <c r="E509" s="35"/>
      <c r="F509" s="35"/>
      <c r="G509" s="45" t="e">
        <f>#REF!+#REF!</f>
        <v>#REF!</v>
      </c>
      <c r="H509" s="242" t="e">
        <f>#REF!-#REF!</f>
        <v>#REF!</v>
      </c>
      <c r="I509" s="45">
        <f>I512+I515+I518+I527+J536+I524+I521+I530+I533</f>
        <v>135601.90186999997</v>
      </c>
      <c r="J509" s="45">
        <f>J512+J515+J518+J527+K536+J524+J521+J530+J533</f>
        <v>36560.09671</v>
      </c>
      <c r="K509" s="251">
        <f t="shared" si="96"/>
        <v>26.961345088691864</v>
      </c>
      <c r="L509" s="48"/>
      <c r="M509" s="48"/>
      <c r="Q509" s="52"/>
      <c r="R509" s="52"/>
    </row>
    <row r="510" spans="1:13" ht="30">
      <c r="A510" s="29" t="s">
        <v>485</v>
      </c>
      <c r="B510" s="41" t="s">
        <v>43</v>
      </c>
      <c r="C510" s="40" t="s">
        <v>48</v>
      </c>
      <c r="D510" s="34">
        <v>5800190720</v>
      </c>
      <c r="E510" s="37">
        <v>600</v>
      </c>
      <c r="F510" s="35"/>
      <c r="G510" s="45">
        <f aca="true" t="shared" si="101" ref="G510:J511">G511</f>
        <v>14279.9</v>
      </c>
      <c r="H510" s="242">
        <f aca="true" t="shared" si="102" ref="H510:H533">I510-J510</f>
        <v>29731.43791</v>
      </c>
      <c r="I510" s="45">
        <f t="shared" si="101"/>
        <v>41968.49</v>
      </c>
      <c r="J510" s="45">
        <f t="shared" si="101"/>
        <v>12237.05209</v>
      </c>
      <c r="K510" s="251">
        <f t="shared" si="96"/>
        <v>29.1577135369893</v>
      </c>
      <c r="L510" s="48"/>
      <c r="M510" s="48"/>
    </row>
    <row r="511" spans="1:13" ht="15">
      <c r="A511" s="4" t="s">
        <v>47</v>
      </c>
      <c r="B511" s="41" t="s">
        <v>43</v>
      </c>
      <c r="C511" s="41" t="s">
        <v>48</v>
      </c>
      <c r="D511" s="34">
        <v>5800190720</v>
      </c>
      <c r="E511" s="37">
        <v>610</v>
      </c>
      <c r="F511" s="35"/>
      <c r="G511" s="45">
        <f t="shared" si="101"/>
        <v>14279.9</v>
      </c>
      <c r="H511" s="242">
        <f t="shared" si="102"/>
        <v>29731.43791</v>
      </c>
      <c r="I511" s="45">
        <f t="shared" si="101"/>
        <v>41968.49</v>
      </c>
      <c r="J511" s="45">
        <f t="shared" si="101"/>
        <v>12237.05209</v>
      </c>
      <c r="K511" s="251">
        <f t="shared" si="96"/>
        <v>29.1577135369893</v>
      </c>
      <c r="L511" s="48"/>
      <c r="M511" s="48"/>
    </row>
    <row r="512" spans="1:13" ht="15">
      <c r="A512" s="5" t="s">
        <v>8</v>
      </c>
      <c r="B512" s="41" t="s">
        <v>43</v>
      </c>
      <c r="C512" s="40" t="s">
        <v>48</v>
      </c>
      <c r="D512" s="34">
        <v>5800190720</v>
      </c>
      <c r="E512" s="37">
        <v>610</v>
      </c>
      <c r="F512" s="37">
        <v>1</v>
      </c>
      <c r="G512" s="45">
        <v>14279.9</v>
      </c>
      <c r="H512" s="242">
        <f t="shared" si="102"/>
        <v>29731.43791</v>
      </c>
      <c r="I512" s="45">
        <v>41968.49</v>
      </c>
      <c r="J512" s="45">
        <v>12237.05209</v>
      </c>
      <c r="K512" s="251">
        <f t="shared" si="96"/>
        <v>29.1577135369893</v>
      </c>
      <c r="L512" s="48"/>
      <c r="M512" s="48"/>
    </row>
    <row r="513" spans="1:13" ht="120">
      <c r="A513" s="32" t="s">
        <v>505</v>
      </c>
      <c r="B513" s="41" t="s">
        <v>43</v>
      </c>
      <c r="C513" s="40" t="s">
        <v>48</v>
      </c>
      <c r="D513" s="34">
        <v>5800171570</v>
      </c>
      <c r="E513" s="37">
        <v>600</v>
      </c>
      <c r="F513" s="35"/>
      <c r="G513" s="45">
        <f aca="true" t="shared" si="103" ref="G513:J514">G514</f>
        <v>14279.9</v>
      </c>
      <c r="H513" s="242">
        <f t="shared" si="102"/>
        <v>49594.637919999994</v>
      </c>
      <c r="I513" s="45">
        <f t="shared" si="103"/>
        <v>67336.9</v>
      </c>
      <c r="J513" s="45">
        <f t="shared" si="103"/>
        <v>17742.26208</v>
      </c>
      <c r="K513" s="251">
        <f t="shared" si="96"/>
        <v>26.348498490426497</v>
      </c>
      <c r="L513" s="48"/>
      <c r="M513" s="48"/>
    </row>
    <row r="514" spans="1:13" ht="15">
      <c r="A514" s="4" t="s">
        <v>47</v>
      </c>
      <c r="B514" s="41" t="s">
        <v>43</v>
      </c>
      <c r="C514" s="41" t="s">
        <v>48</v>
      </c>
      <c r="D514" s="34">
        <v>5800171570</v>
      </c>
      <c r="E514" s="37">
        <v>610</v>
      </c>
      <c r="F514" s="35"/>
      <c r="G514" s="45">
        <f t="shared" si="103"/>
        <v>14279.9</v>
      </c>
      <c r="H514" s="242">
        <f t="shared" si="102"/>
        <v>49594.637919999994</v>
      </c>
      <c r="I514" s="45">
        <f t="shared" si="103"/>
        <v>67336.9</v>
      </c>
      <c r="J514" s="45">
        <f t="shared" si="103"/>
        <v>17742.26208</v>
      </c>
      <c r="K514" s="251">
        <f t="shared" si="96"/>
        <v>26.348498490426497</v>
      </c>
      <c r="L514" s="48"/>
      <c r="M514" s="48"/>
    </row>
    <row r="515" spans="1:13" ht="15">
      <c r="A515" s="5" t="s">
        <v>9</v>
      </c>
      <c r="B515" s="41" t="s">
        <v>43</v>
      </c>
      <c r="C515" s="40" t="s">
        <v>48</v>
      </c>
      <c r="D515" s="34">
        <v>5800171570</v>
      </c>
      <c r="E515" s="37">
        <v>610</v>
      </c>
      <c r="F515" s="37">
        <v>2</v>
      </c>
      <c r="G515" s="45">
        <v>14279.9</v>
      </c>
      <c r="H515" s="242">
        <f t="shared" si="102"/>
        <v>49594.637919999994</v>
      </c>
      <c r="I515" s="45">
        <v>67336.9</v>
      </c>
      <c r="J515" s="45">
        <v>17742.26208</v>
      </c>
      <c r="K515" s="251">
        <f t="shared" si="96"/>
        <v>26.348498490426497</v>
      </c>
      <c r="L515" s="48"/>
      <c r="M515" s="48"/>
    </row>
    <row r="516" spans="1:13" ht="15">
      <c r="A516" s="29" t="s">
        <v>592</v>
      </c>
      <c r="B516" s="41" t="s">
        <v>43</v>
      </c>
      <c r="C516" s="41" t="s">
        <v>48</v>
      </c>
      <c r="D516" s="34">
        <v>5800171500</v>
      </c>
      <c r="E516" s="37">
        <v>600</v>
      </c>
      <c r="F516" s="35"/>
      <c r="G516" s="45">
        <f aca="true" t="shared" si="104" ref="G516:J517">G517</f>
        <v>14279.9</v>
      </c>
      <c r="H516" s="242">
        <f t="shared" si="102"/>
        <v>1286.2341499999998</v>
      </c>
      <c r="I516" s="45">
        <f t="shared" si="104"/>
        <v>1821.6</v>
      </c>
      <c r="J516" s="45">
        <f t="shared" si="104"/>
        <v>535.36585</v>
      </c>
      <c r="K516" s="251">
        <f t="shared" si="96"/>
        <v>29.389868796662277</v>
      </c>
      <c r="L516" s="48"/>
      <c r="M516" s="48"/>
    </row>
    <row r="517" spans="1:13" ht="15">
      <c r="A517" s="4" t="s">
        <v>47</v>
      </c>
      <c r="B517" s="41" t="s">
        <v>43</v>
      </c>
      <c r="C517" s="40" t="s">
        <v>48</v>
      </c>
      <c r="D517" s="34">
        <v>5800171500</v>
      </c>
      <c r="E517" s="37">
        <v>610</v>
      </c>
      <c r="F517" s="35"/>
      <c r="G517" s="45">
        <f t="shared" si="104"/>
        <v>14279.9</v>
      </c>
      <c r="H517" s="242">
        <f t="shared" si="102"/>
        <v>1286.2341499999998</v>
      </c>
      <c r="I517" s="45">
        <f t="shared" si="104"/>
        <v>1821.6</v>
      </c>
      <c r="J517" s="45">
        <f t="shared" si="104"/>
        <v>535.36585</v>
      </c>
      <c r="K517" s="251">
        <f t="shared" si="96"/>
        <v>29.389868796662277</v>
      </c>
      <c r="L517" s="48"/>
      <c r="M517" s="48"/>
    </row>
    <row r="518" spans="1:13" ht="15">
      <c r="A518" s="5" t="s">
        <v>9</v>
      </c>
      <c r="B518" s="41" t="s">
        <v>43</v>
      </c>
      <c r="C518" s="41" t="s">
        <v>48</v>
      </c>
      <c r="D518" s="34">
        <v>5800171500</v>
      </c>
      <c r="E518" s="37">
        <v>610</v>
      </c>
      <c r="F518" s="37">
        <v>2</v>
      </c>
      <c r="G518" s="45">
        <v>14279.9</v>
      </c>
      <c r="H518" s="242">
        <f t="shared" si="102"/>
        <v>1286.2341499999998</v>
      </c>
      <c r="I518" s="45">
        <v>1821.6</v>
      </c>
      <c r="J518" s="45">
        <v>535.36585</v>
      </c>
      <c r="K518" s="251">
        <f t="shared" si="96"/>
        <v>29.389868796662277</v>
      </c>
      <c r="L518" s="48"/>
      <c r="M518" s="48"/>
    </row>
    <row r="519" spans="1:14" ht="15">
      <c r="A519" s="29" t="s">
        <v>592</v>
      </c>
      <c r="B519" s="41" t="s">
        <v>43</v>
      </c>
      <c r="C519" s="41" t="s">
        <v>48</v>
      </c>
      <c r="D519" s="123">
        <v>5800153030</v>
      </c>
      <c r="E519" s="37">
        <v>600</v>
      </c>
      <c r="F519" s="35"/>
      <c r="G519" s="45">
        <f>G520</f>
        <v>14279.9</v>
      </c>
      <c r="H519" s="242">
        <f>I519-J519</f>
        <v>7948.29465</v>
      </c>
      <c r="I519" s="45">
        <f>I520</f>
        <v>10310</v>
      </c>
      <c r="J519" s="45">
        <f>J520</f>
        <v>2361.70535</v>
      </c>
      <c r="K519" s="251">
        <f t="shared" si="96"/>
        <v>22.90693840931135</v>
      </c>
      <c r="M519" s="48"/>
      <c r="N519" s="48"/>
    </row>
    <row r="520" spans="1:14" ht="15">
      <c r="A520" s="4" t="s">
        <v>47</v>
      </c>
      <c r="B520" s="41" t="s">
        <v>43</v>
      </c>
      <c r="C520" s="40" t="s">
        <v>48</v>
      </c>
      <c r="D520" s="123">
        <v>5800153030</v>
      </c>
      <c r="E520" s="37">
        <v>610</v>
      </c>
      <c r="F520" s="35"/>
      <c r="G520" s="45">
        <f>G521</f>
        <v>14279.9</v>
      </c>
      <c r="H520" s="242">
        <f>I520-J520</f>
        <v>7948.29465</v>
      </c>
      <c r="I520" s="45">
        <f>I521</f>
        <v>10310</v>
      </c>
      <c r="J520" s="45">
        <f>J521</f>
        <v>2361.70535</v>
      </c>
      <c r="K520" s="251">
        <f t="shared" si="96"/>
        <v>22.90693840931135</v>
      </c>
      <c r="M520" s="48"/>
      <c r="N520" s="48"/>
    </row>
    <row r="521" spans="1:14" ht="15">
      <c r="A521" s="5" t="s">
        <v>9</v>
      </c>
      <c r="B521" s="41" t="s">
        <v>43</v>
      </c>
      <c r="C521" s="41" t="s">
        <v>48</v>
      </c>
      <c r="D521" s="123">
        <v>5800153030</v>
      </c>
      <c r="E521" s="37">
        <v>610</v>
      </c>
      <c r="F521" s="37">
        <v>2</v>
      </c>
      <c r="G521" s="45">
        <v>14279.9</v>
      </c>
      <c r="H521" s="242">
        <f>I521-J521</f>
        <v>7948.29465</v>
      </c>
      <c r="I521" s="45">
        <v>10310</v>
      </c>
      <c r="J521" s="45">
        <v>2361.70535</v>
      </c>
      <c r="K521" s="251">
        <f t="shared" si="96"/>
        <v>22.90693840931135</v>
      </c>
      <c r="M521" s="48"/>
      <c r="N521" s="48"/>
    </row>
    <row r="522" spans="1:13" ht="30">
      <c r="A522" s="29" t="s">
        <v>554</v>
      </c>
      <c r="B522" s="41" t="s">
        <v>43</v>
      </c>
      <c r="C522" s="41" t="s">
        <v>48</v>
      </c>
      <c r="D522" s="34" t="s">
        <v>512</v>
      </c>
      <c r="E522" s="37">
        <v>600</v>
      </c>
      <c r="F522" s="35"/>
      <c r="G522" s="45">
        <f aca="true" t="shared" si="105" ref="G522:J523">G523</f>
        <v>14279.9</v>
      </c>
      <c r="H522" s="242">
        <f t="shared" si="102"/>
        <v>3104.95977</v>
      </c>
      <c r="I522" s="45">
        <f t="shared" si="105"/>
        <v>4500</v>
      </c>
      <c r="J522" s="45">
        <f t="shared" si="105"/>
        <v>1395.04023</v>
      </c>
      <c r="K522" s="251">
        <f t="shared" si="96"/>
        <v>31.000894000000002</v>
      </c>
      <c r="L522" s="48"/>
      <c r="M522" s="48"/>
    </row>
    <row r="523" spans="1:13" ht="15">
      <c r="A523" s="4" t="s">
        <v>47</v>
      </c>
      <c r="B523" s="41" t="s">
        <v>43</v>
      </c>
      <c r="C523" s="40" t="s">
        <v>48</v>
      </c>
      <c r="D523" s="34" t="s">
        <v>512</v>
      </c>
      <c r="E523" s="37">
        <v>610</v>
      </c>
      <c r="F523" s="35"/>
      <c r="G523" s="45">
        <f t="shared" si="105"/>
        <v>14279.9</v>
      </c>
      <c r="H523" s="242">
        <f t="shared" si="102"/>
        <v>3104.95977</v>
      </c>
      <c r="I523" s="45">
        <f t="shared" si="105"/>
        <v>4500</v>
      </c>
      <c r="J523" s="45">
        <f t="shared" si="105"/>
        <v>1395.04023</v>
      </c>
      <c r="K523" s="251">
        <f t="shared" si="96"/>
        <v>31.000894000000002</v>
      </c>
      <c r="L523" s="48"/>
      <c r="M523" s="48"/>
    </row>
    <row r="524" spans="1:13" ht="15">
      <c r="A524" s="5" t="s">
        <v>8</v>
      </c>
      <c r="B524" s="41" t="s">
        <v>43</v>
      </c>
      <c r="C524" s="41" t="s">
        <v>48</v>
      </c>
      <c r="D524" s="34" t="s">
        <v>512</v>
      </c>
      <c r="E524" s="37">
        <v>610</v>
      </c>
      <c r="F524" s="37">
        <v>1</v>
      </c>
      <c r="G524" s="45">
        <v>14279.9</v>
      </c>
      <c r="H524" s="242">
        <f t="shared" si="102"/>
        <v>3104.95977</v>
      </c>
      <c r="I524" s="45">
        <v>4500</v>
      </c>
      <c r="J524" s="45">
        <v>1395.04023</v>
      </c>
      <c r="K524" s="251">
        <f t="shared" si="96"/>
        <v>31.000894000000002</v>
      </c>
      <c r="L524" s="48"/>
      <c r="M524" s="48"/>
    </row>
    <row r="525" spans="1:13" ht="30">
      <c r="A525" s="29" t="s">
        <v>554</v>
      </c>
      <c r="B525" s="41" t="s">
        <v>43</v>
      </c>
      <c r="C525" s="41" t="s">
        <v>48</v>
      </c>
      <c r="D525" s="34" t="s">
        <v>512</v>
      </c>
      <c r="E525" s="37">
        <v>600</v>
      </c>
      <c r="F525" s="35"/>
      <c r="G525" s="45">
        <f aca="true" t="shared" si="106" ref="G525:J526">G526</f>
        <v>14279.9</v>
      </c>
      <c r="H525" s="242">
        <f t="shared" si="102"/>
        <v>3071.2295599999998</v>
      </c>
      <c r="I525" s="45">
        <f t="shared" si="106"/>
        <v>3425.5</v>
      </c>
      <c r="J525" s="45">
        <f t="shared" si="106"/>
        <v>354.27044</v>
      </c>
      <c r="K525" s="251">
        <f aca="true" t="shared" si="107" ref="K525:K588">J525/I525*100</f>
        <v>10.342152678441103</v>
      </c>
      <c r="L525" s="48"/>
      <c r="M525" s="48"/>
    </row>
    <row r="526" spans="1:13" ht="15">
      <c r="A526" s="4" t="s">
        <v>47</v>
      </c>
      <c r="B526" s="41" t="s">
        <v>43</v>
      </c>
      <c r="C526" s="40" t="s">
        <v>48</v>
      </c>
      <c r="D526" s="34" t="s">
        <v>512</v>
      </c>
      <c r="E526" s="37">
        <v>610</v>
      </c>
      <c r="F526" s="35"/>
      <c r="G526" s="45">
        <f t="shared" si="106"/>
        <v>14279.9</v>
      </c>
      <c r="H526" s="242">
        <f t="shared" si="102"/>
        <v>3071.2295599999998</v>
      </c>
      <c r="I526" s="45">
        <f t="shared" si="106"/>
        <v>3425.5</v>
      </c>
      <c r="J526" s="45">
        <f t="shared" si="106"/>
        <v>354.27044</v>
      </c>
      <c r="K526" s="251">
        <f t="shared" si="107"/>
        <v>10.342152678441103</v>
      </c>
      <c r="L526" s="48"/>
      <c r="M526" s="48"/>
    </row>
    <row r="527" spans="1:13" ht="15">
      <c r="A527" s="5" t="s">
        <v>9</v>
      </c>
      <c r="B527" s="41" t="s">
        <v>43</v>
      </c>
      <c r="C527" s="41" t="s">
        <v>48</v>
      </c>
      <c r="D527" s="34" t="s">
        <v>512</v>
      </c>
      <c r="E527" s="37">
        <v>610</v>
      </c>
      <c r="F527" s="37">
        <v>2</v>
      </c>
      <c r="G527" s="45">
        <v>14279.9</v>
      </c>
      <c r="H527" s="242">
        <f t="shared" si="102"/>
        <v>3071.2295599999998</v>
      </c>
      <c r="I527" s="45">
        <v>3425.5</v>
      </c>
      <c r="J527" s="45">
        <v>354.27044</v>
      </c>
      <c r="K527" s="251">
        <f t="shared" si="107"/>
        <v>10.342152678441103</v>
      </c>
      <c r="L527" s="48"/>
      <c r="M527" s="48"/>
    </row>
    <row r="528" spans="1:14" ht="45">
      <c r="A528" s="29" t="s">
        <v>553</v>
      </c>
      <c r="B528" s="41" t="s">
        <v>43</v>
      </c>
      <c r="C528" s="41" t="s">
        <v>48</v>
      </c>
      <c r="D528" s="198" t="s">
        <v>538</v>
      </c>
      <c r="E528" s="37">
        <v>600</v>
      </c>
      <c r="F528" s="35"/>
      <c r="G528" s="45">
        <f aca="true" t="shared" si="108" ref="G528:J529">G529</f>
        <v>14279.9</v>
      </c>
      <c r="H528" s="242">
        <f t="shared" si="102"/>
        <v>4324.35521</v>
      </c>
      <c r="I528" s="45">
        <f>I529+I532</f>
        <v>6239.41187</v>
      </c>
      <c r="J528" s="45">
        <f t="shared" si="108"/>
        <v>1915.05666</v>
      </c>
      <c r="K528" s="251">
        <f t="shared" si="107"/>
        <v>30.692903432258912</v>
      </c>
      <c r="M528" s="48"/>
      <c r="N528" s="48"/>
    </row>
    <row r="529" spans="1:14" ht="15">
      <c r="A529" s="4" t="s">
        <v>47</v>
      </c>
      <c r="B529" s="41" t="s">
        <v>43</v>
      </c>
      <c r="C529" s="40" t="s">
        <v>48</v>
      </c>
      <c r="D529" s="198" t="s">
        <v>538</v>
      </c>
      <c r="E529" s="37">
        <v>610</v>
      </c>
      <c r="F529" s="35"/>
      <c r="G529" s="45">
        <f t="shared" si="108"/>
        <v>14279.9</v>
      </c>
      <c r="H529" s="242">
        <f t="shared" si="102"/>
        <v>4261.95521</v>
      </c>
      <c r="I529" s="45">
        <f t="shared" si="108"/>
        <v>6177.01187</v>
      </c>
      <c r="J529" s="45">
        <f t="shared" si="108"/>
        <v>1915.05666</v>
      </c>
      <c r="K529" s="251">
        <f t="shared" si="107"/>
        <v>31.002962278587948</v>
      </c>
      <c r="M529" s="48"/>
      <c r="N529" s="48"/>
    </row>
    <row r="530" spans="1:14" ht="15">
      <c r="A530" s="5" t="s">
        <v>9</v>
      </c>
      <c r="B530" s="41" t="s">
        <v>43</v>
      </c>
      <c r="C530" s="41" t="s">
        <v>48</v>
      </c>
      <c r="D530" s="198" t="s">
        <v>538</v>
      </c>
      <c r="E530" s="37">
        <v>610</v>
      </c>
      <c r="F530" s="37">
        <v>2</v>
      </c>
      <c r="G530" s="45">
        <v>14279.9</v>
      </c>
      <c r="H530" s="242">
        <f t="shared" si="102"/>
        <v>4261.95521</v>
      </c>
      <c r="I530" s="45">
        <v>6177.01187</v>
      </c>
      <c r="J530" s="45">
        <v>1915.05666</v>
      </c>
      <c r="K530" s="251">
        <f t="shared" si="107"/>
        <v>31.002962278587948</v>
      </c>
      <c r="M530" s="48"/>
      <c r="N530" s="48"/>
    </row>
    <row r="531" spans="1:14" ht="30">
      <c r="A531" s="29" t="s">
        <v>486</v>
      </c>
      <c r="B531" s="41" t="s">
        <v>43</v>
      </c>
      <c r="C531" s="41" t="s">
        <v>48</v>
      </c>
      <c r="D531" s="34" t="s">
        <v>512</v>
      </c>
      <c r="E531" s="37">
        <v>600</v>
      </c>
      <c r="F531" s="35"/>
      <c r="G531" s="45">
        <f aca="true" t="shared" si="109" ref="G531:J532">G532</f>
        <v>14279.9</v>
      </c>
      <c r="H531" s="242">
        <f t="shared" si="102"/>
        <v>43.055989999999994</v>
      </c>
      <c r="I531" s="45">
        <f t="shared" si="109"/>
        <v>62.4</v>
      </c>
      <c r="J531" s="45">
        <f t="shared" si="109"/>
        <v>19.34401</v>
      </c>
      <c r="K531" s="251">
        <f t="shared" si="107"/>
        <v>31.000016025641024</v>
      </c>
      <c r="M531" s="48"/>
      <c r="N531" s="48"/>
    </row>
    <row r="532" spans="1:14" ht="15">
      <c r="A532" s="4" t="s">
        <v>47</v>
      </c>
      <c r="B532" s="41" t="s">
        <v>43</v>
      </c>
      <c r="C532" s="40" t="s">
        <v>48</v>
      </c>
      <c r="D532" s="198" t="s">
        <v>538</v>
      </c>
      <c r="E532" s="37">
        <v>610</v>
      </c>
      <c r="F532" s="35"/>
      <c r="G532" s="45">
        <f t="shared" si="109"/>
        <v>14279.9</v>
      </c>
      <c r="H532" s="242">
        <f t="shared" si="102"/>
        <v>43.055989999999994</v>
      </c>
      <c r="I532" s="45">
        <f t="shared" si="109"/>
        <v>62.4</v>
      </c>
      <c r="J532" s="45">
        <f t="shared" si="109"/>
        <v>19.34401</v>
      </c>
      <c r="K532" s="251">
        <f t="shared" si="107"/>
        <v>31.000016025641024</v>
      </c>
      <c r="M532" s="48"/>
      <c r="N532" s="48"/>
    </row>
    <row r="533" spans="1:14" ht="15">
      <c r="A533" s="5" t="s">
        <v>8</v>
      </c>
      <c r="B533" s="41" t="s">
        <v>43</v>
      </c>
      <c r="C533" s="41" t="s">
        <v>48</v>
      </c>
      <c r="D533" s="198" t="s">
        <v>538</v>
      </c>
      <c r="E533" s="37">
        <v>610</v>
      </c>
      <c r="F533" s="37">
        <v>1</v>
      </c>
      <c r="G533" s="45">
        <v>14279.9</v>
      </c>
      <c r="H533" s="242">
        <f t="shared" si="102"/>
        <v>43.055989999999994</v>
      </c>
      <c r="I533" s="45">
        <v>62.4</v>
      </c>
      <c r="J533" s="45">
        <v>19.34401</v>
      </c>
      <c r="K533" s="251">
        <f t="shared" si="107"/>
        <v>31.000016025641024</v>
      </c>
      <c r="M533" s="48"/>
      <c r="N533" s="48"/>
    </row>
    <row r="534" spans="1:13" ht="15">
      <c r="A534" s="4" t="s">
        <v>16</v>
      </c>
      <c r="B534" s="41" t="s">
        <v>43</v>
      </c>
      <c r="C534" s="40" t="s">
        <v>48</v>
      </c>
      <c r="D534" s="37">
        <v>9000000000</v>
      </c>
      <c r="E534" s="35"/>
      <c r="F534" s="35"/>
      <c r="G534" s="45">
        <f>G535</f>
        <v>0</v>
      </c>
      <c r="H534" s="242">
        <f>I534-J534</f>
        <v>2750</v>
      </c>
      <c r="I534" s="45">
        <f>I535+I546+I550</f>
        <v>2750</v>
      </c>
      <c r="J534" s="45">
        <f>J535+J546</f>
        <v>0</v>
      </c>
      <c r="K534" s="251">
        <f t="shared" si="107"/>
        <v>0</v>
      </c>
      <c r="L534" s="48"/>
      <c r="M534" s="48"/>
    </row>
    <row r="535" spans="1:13" ht="30">
      <c r="A535" s="23" t="s">
        <v>447</v>
      </c>
      <c r="B535" s="41" t="s">
        <v>43</v>
      </c>
      <c r="C535" s="40" t="s">
        <v>48</v>
      </c>
      <c r="D535" s="37">
        <v>9000072650</v>
      </c>
      <c r="E535" s="37"/>
      <c r="F535" s="37"/>
      <c r="G535" s="45"/>
      <c r="H535" s="242">
        <f>I535-J535</f>
        <v>1750</v>
      </c>
      <c r="I535" s="45">
        <f aca="true" t="shared" si="110" ref="I535:J537">I536</f>
        <v>1750</v>
      </c>
      <c r="J535" s="45">
        <f t="shared" si="110"/>
        <v>0</v>
      </c>
      <c r="K535" s="251">
        <f t="shared" si="107"/>
        <v>0</v>
      </c>
      <c r="L535" s="22"/>
      <c r="M535" s="22"/>
    </row>
    <row r="536" spans="1:13" ht="30">
      <c r="A536" s="4" t="s">
        <v>46</v>
      </c>
      <c r="B536" s="41" t="s">
        <v>43</v>
      </c>
      <c r="C536" s="40" t="s">
        <v>48</v>
      </c>
      <c r="D536" s="37">
        <v>9000072650</v>
      </c>
      <c r="E536" s="37">
        <v>600</v>
      </c>
      <c r="F536" s="35"/>
      <c r="G536" s="45">
        <f>G537</f>
        <v>32867.3</v>
      </c>
      <c r="H536" s="242">
        <f>I536-J536</f>
        <v>1750</v>
      </c>
      <c r="I536" s="45">
        <f t="shared" si="110"/>
        <v>1750</v>
      </c>
      <c r="J536" s="45">
        <f t="shared" si="110"/>
        <v>0</v>
      </c>
      <c r="K536" s="251">
        <f t="shared" si="107"/>
        <v>0</v>
      </c>
      <c r="L536" s="22"/>
      <c r="M536" s="22"/>
    </row>
    <row r="537" spans="1:13" ht="15">
      <c r="A537" s="4" t="s">
        <v>47</v>
      </c>
      <c r="B537" s="41" t="s">
        <v>43</v>
      </c>
      <c r="C537" s="40" t="s">
        <v>48</v>
      </c>
      <c r="D537" s="37">
        <v>9000072650</v>
      </c>
      <c r="E537" s="37">
        <v>610</v>
      </c>
      <c r="F537" s="35"/>
      <c r="G537" s="45">
        <f>G538</f>
        <v>32867.3</v>
      </c>
      <c r="H537" s="242">
        <f>I537-J537</f>
        <v>1750</v>
      </c>
      <c r="I537" s="45">
        <f t="shared" si="110"/>
        <v>1750</v>
      </c>
      <c r="J537" s="45">
        <f t="shared" si="110"/>
        <v>0</v>
      </c>
      <c r="K537" s="251">
        <f t="shared" si="107"/>
        <v>0</v>
      </c>
      <c r="L537" s="22"/>
      <c r="M537" s="22"/>
    </row>
    <row r="538" spans="1:13" ht="15">
      <c r="A538" s="5" t="s">
        <v>9</v>
      </c>
      <c r="B538" s="41" t="s">
        <v>43</v>
      </c>
      <c r="C538" s="40" t="s">
        <v>48</v>
      </c>
      <c r="D538" s="37">
        <v>9000072650</v>
      </c>
      <c r="E538" s="37">
        <v>610</v>
      </c>
      <c r="F538" s="37">
        <v>2</v>
      </c>
      <c r="G538" s="45">
        <v>32867.3</v>
      </c>
      <c r="H538" s="242">
        <f>I538-J538</f>
        <v>1750</v>
      </c>
      <c r="I538" s="45">
        <v>1750</v>
      </c>
      <c r="J538" s="45"/>
      <c r="K538" s="251">
        <f t="shared" si="107"/>
        <v>0</v>
      </c>
      <c r="L538" s="18"/>
      <c r="M538" s="18"/>
    </row>
    <row r="539" spans="1:13" ht="45" hidden="1">
      <c r="A539" s="23" t="s">
        <v>387</v>
      </c>
      <c r="B539" s="41" t="s">
        <v>43</v>
      </c>
      <c r="C539" s="40" t="s">
        <v>48</v>
      </c>
      <c r="D539" s="37" t="s">
        <v>425</v>
      </c>
      <c r="E539" s="37"/>
      <c r="F539" s="37"/>
      <c r="G539" s="45"/>
      <c r="H539" s="242">
        <f aca="true" t="shared" si="111" ref="H539:H558">I539-J539</f>
        <v>0</v>
      </c>
      <c r="I539" s="45">
        <f>I540+I543</f>
        <v>0</v>
      </c>
      <c r="J539" s="45">
        <f>J540+J543</f>
        <v>0</v>
      </c>
      <c r="K539" s="251" t="e">
        <f t="shared" si="107"/>
        <v>#DIV/0!</v>
      </c>
      <c r="M539" s="22"/>
    </row>
    <row r="540" spans="1:13" ht="30" hidden="1">
      <c r="A540" s="4" t="s">
        <v>46</v>
      </c>
      <c r="B540" s="41" t="s">
        <v>43</v>
      </c>
      <c r="C540" s="40" t="s">
        <v>48</v>
      </c>
      <c r="D540" s="37" t="s">
        <v>425</v>
      </c>
      <c r="E540" s="37">
        <v>600</v>
      </c>
      <c r="F540" s="35"/>
      <c r="G540" s="45">
        <f>G541</f>
        <v>32867.3</v>
      </c>
      <c r="H540" s="242">
        <f>I540-J540</f>
        <v>0</v>
      </c>
      <c r="I540" s="45">
        <f>I541</f>
        <v>0</v>
      </c>
      <c r="J540" s="45">
        <f>J541</f>
        <v>0</v>
      </c>
      <c r="K540" s="251" t="e">
        <f t="shared" si="107"/>
        <v>#DIV/0!</v>
      </c>
      <c r="M540" s="22"/>
    </row>
    <row r="541" spans="1:13" ht="15" hidden="1">
      <c r="A541" s="4" t="s">
        <v>47</v>
      </c>
      <c r="B541" s="41" t="s">
        <v>43</v>
      </c>
      <c r="C541" s="40" t="s">
        <v>48</v>
      </c>
      <c r="D541" s="37" t="s">
        <v>425</v>
      </c>
      <c r="E541" s="37">
        <v>610</v>
      </c>
      <c r="F541" s="35"/>
      <c r="G541" s="45">
        <f>G542</f>
        <v>32867.3</v>
      </c>
      <c r="H541" s="242">
        <f>I541-J541</f>
        <v>0</v>
      </c>
      <c r="I541" s="45">
        <f>I542</f>
        <v>0</v>
      </c>
      <c r="J541" s="45">
        <f>J542</f>
        <v>0</v>
      </c>
      <c r="K541" s="251" t="e">
        <f t="shared" si="107"/>
        <v>#DIV/0!</v>
      </c>
      <c r="M541" s="22"/>
    </row>
    <row r="542" spans="1:13" ht="15" hidden="1">
      <c r="A542" s="5" t="s">
        <v>9</v>
      </c>
      <c r="B542" s="41" t="s">
        <v>43</v>
      </c>
      <c r="C542" s="40" t="s">
        <v>48</v>
      </c>
      <c r="D542" s="37" t="s">
        <v>425</v>
      </c>
      <c r="E542" s="37">
        <v>610</v>
      </c>
      <c r="F542" s="37">
        <v>2</v>
      </c>
      <c r="G542" s="45">
        <v>32867.3</v>
      </c>
      <c r="H542" s="242">
        <f>I542-J542</f>
        <v>0</v>
      </c>
      <c r="I542" s="45"/>
      <c r="J542" s="45"/>
      <c r="K542" s="251" t="e">
        <f t="shared" si="107"/>
        <v>#DIV/0!</v>
      </c>
      <c r="M542" s="18"/>
    </row>
    <row r="543" spans="1:13" ht="30" hidden="1">
      <c r="A543" s="4" t="s">
        <v>46</v>
      </c>
      <c r="B543" s="41" t="s">
        <v>43</v>
      </c>
      <c r="C543" s="40" t="s">
        <v>48</v>
      </c>
      <c r="D543" s="37" t="s">
        <v>425</v>
      </c>
      <c r="E543" s="37">
        <v>600</v>
      </c>
      <c r="F543" s="35"/>
      <c r="G543" s="45">
        <f>G544</f>
        <v>32867.3</v>
      </c>
      <c r="H543" s="242">
        <f t="shared" si="111"/>
        <v>0</v>
      </c>
      <c r="I543" s="45">
        <f>I544</f>
        <v>0</v>
      </c>
      <c r="J543" s="45">
        <f>J544</f>
        <v>0</v>
      </c>
      <c r="K543" s="251" t="e">
        <f t="shared" si="107"/>
        <v>#DIV/0!</v>
      </c>
      <c r="M543" s="22"/>
    </row>
    <row r="544" spans="1:13" ht="15" hidden="1">
      <c r="A544" s="4" t="s">
        <v>47</v>
      </c>
      <c r="B544" s="41" t="s">
        <v>43</v>
      </c>
      <c r="C544" s="40" t="s">
        <v>48</v>
      </c>
      <c r="D544" s="37" t="s">
        <v>425</v>
      </c>
      <c r="E544" s="37">
        <v>610</v>
      </c>
      <c r="F544" s="35"/>
      <c r="G544" s="45">
        <f>G545</f>
        <v>32867.3</v>
      </c>
      <c r="H544" s="242">
        <f t="shared" si="111"/>
        <v>0</v>
      </c>
      <c r="I544" s="45">
        <f>I545</f>
        <v>0</v>
      </c>
      <c r="J544" s="45">
        <f>J545</f>
        <v>0</v>
      </c>
      <c r="K544" s="251" t="e">
        <f t="shared" si="107"/>
        <v>#DIV/0!</v>
      </c>
      <c r="M544" s="22"/>
    </row>
    <row r="545" spans="1:13" ht="15" hidden="1">
      <c r="A545" s="5" t="s">
        <v>8</v>
      </c>
      <c r="B545" s="41" t="s">
        <v>43</v>
      </c>
      <c r="C545" s="40" t="s">
        <v>48</v>
      </c>
      <c r="D545" s="37" t="s">
        <v>425</v>
      </c>
      <c r="E545" s="37">
        <v>610</v>
      </c>
      <c r="F545" s="37">
        <v>1</v>
      </c>
      <c r="G545" s="45">
        <v>32867.3</v>
      </c>
      <c r="H545" s="242">
        <f t="shared" si="111"/>
        <v>0</v>
      </c>
      <c r="I545" s="45"/>
      <c r="J545" s="45"/>
      <c r="K545" s="251" t="e">
        <f t="shared" si="107"/>
        <v>#DIV/0!</v>
      </c>
      <c r="M545" s="18"/>
    </row>
    <row r="546" spans="1:14" ht="75" hidden="1">
      <c r="A546" s="23" t="s">
        <v>551</v>
      </c>
      <c r="B546" s="41" t="s">
        <v>43</v>
      </c>
      <c r="C546" s="40" t="s">
        <v>48</v>
      </c>
      <c r="D546" s="37">
        <v>9000090770</v>
      </c>
      <c r="E546" s="37"/>
      <c r="F546" s="37"/>
      <c r="G546" s="45"/>
      <c r="H546" s="242">
        <f t="shared" si="111"/>
        <v>0</v>
      </c>
      <c r="I546" s="45">
        <f aca="true" t="shared" si="112" ref="I546:J548">I547</f>
        <v>0</v>
      </c>
      <c r="J546" s="45">
        <f t="shared" si="112"/>
        <v>0</v>
      </c>
      <c r="K546" s="251" t="e">
        <f t="shared" si="107"/>
        <v>#DIV/0!</v>
      </c>
      <c r="M546" s="22"/>
      <c r="N546" s="22"/>
    </row>
    <row r="547" spans="1:14" ht="30" hidden="1">
      <c r="A547" s="4" t="s">
        <v>46</v>
      </c>
      <c r="B547" s="41" t="s">
        <v>43</v>
      </c>
      <c r="C547" s="40" t="s">
        <v>48</v>
      </c>
      <c r="D547" s="37">
        <v>9000090770</v>
      </c>
      <c r="E547" s="37">
        <v>600</v>
      </c>
      <c r="F547" s="35"/>
      <c r="G547" s="45">
        <f>G548</f>
        <v>32867.3</v>
      </c>
      <c r="H547" s="242">
        <f t="shared" si="111"/>
        <v>0</v>
      </c>
      <c r="I547" s="45">
        <f t="shared" si="112"/>
        <v>0</v>
      </c>
      <c r="J547" s="45">
        <f t="shared" si="112"/>
        <v>0</v>
      </c>
      <c r="K547" s="251" t="e">
        <f t="shared" si="107"/>
        <v>#DIV/0!</v>
      </c>
      <c r="M547" s="22"/>
      <c r="N547" s="22"/>
    </row>
    <row r="548" spans="1:14" ht="15" hidden="1">
      <c r="A548" s="4" t="s">
        <v>47</v>
      </c>
      <c r="B548" s="41" t="s">
        <v>43</v>
      </c>
      <c r="C548" s="40" t="s">
        <v>48</v>
      </c>
      <c r="D548" s="37">
        <v>9000090770</v>
      </c>
      <c r="E548" s="37">
        <v>610</v>
      </c>
      <c r="F548" s="35"/>
      <c r="G548" s="45">
        <f>G549</f>
        <v>32867.3</v>
      </c>
      <c r="H548" s="242">
        <f t="shared" si="111"/>
        <v>0</v>
      </c>
      <c r="I548" s="45">
        <f t="shared" si="112"/>
        <v>0</v>
      </c>
      <c r="J548" s="45">
        <f t="shared" si="112"/>
        <v>0</v>
      </c>
      <c r="K548" s="251" t="e">
        <f t="shared" si="107"/>
        <v>#DIV/0!</v>
      </c>
      <c r="M548" s="22"/>
      <c r="N548" s="22"/>
    </row>
    <row r="549" spans="1:14" ht="15" hidden="1">
      <c r="A549" s="5" t="s">
        <v>8</v>
      </c>
      <c r="B549" s="41" t="s">
        <v>43</v>
      </c>
      <c r="C549" s="40" t="s">
        <v>48</v>
      </c>
      <c r="D549" s="37">
        <v>9000090770</v>
      </c>
      <c r="E549" s="37">
        <v>610</v>
      </c>
      <c r="F549" s="37">
        <v>1</v>
      </c>
      <c r="G549" s="45">
        <v>32867.3</v>
      </c>
      <c r="H549" s="242">
        <f t="shared" si="111"/>
        <v>0</v>
      </c>
      <c r="I549" s="45"/>
      <c r="J549" s="45"/>
      <c r="K549" s="251" t="e">
        <f t="shared" si="107"/>
        <v>#DIV/0!</v>
      </c>
      <c r="M549" s="18"/>
      <c r="N549" s="18"/>
    </row>
    <row r="550" spans="1:14" ht="75">
      <c r="A550" s="23" t="s">
        <v>551</v>
      </c>
      <c r="B550" s="41" t="s">
        <v>43</v>
      </c>
      <c r="C550" s="41" t="s">
        <v>48</v>
      </c>
      <c r="D550" s="202" t="s">
        <v>536</v>
      </c>
      <c r="E550" s="37"/>
      <c r="F550" s="37"/>
      <c r="G550" s="45">
        <f aca="true" t="shared" si="113" ref="G550:J552">G551</f>
        <v>4517</v>
      </c>
      <c r="H550" s="242">
        <f>I550-J550</f>
        <v>1000</v>
      </c>
      <c r="I550" s="45">
        <f t="shared" si="113"/>
        <v>1000</v>
      </c>
      <c r="J550" s="45">
        <f t="shared" si="113"/>
        <v>0</v>
      </c>
      <c r="K550" s="251">
        <f t="shared" si="107"/>
        <v>0</v>
      </c>
      <c r="M550" s="48"/>
      <c r="N550" s="48"/>
    </row>
    <row r="551" spans="1:14" ht="30">
      <c r="A551" s="4" t="s">
        <v>172</v>
      </c>
      <c r="B551" s="41" t="s">
        <v>43</v>
      </c>
      <c r="C551" s="41" t="s">
        <v>48</v>
      </c>
      <c r="D551" s="202" t="s">
        <v>536</v>
      </c>
      <c r="E551" s="37">
        <v>400</v>
      </c>
      <c r="F551" s="37"/>
      <c r="G551" s="45">
        <f t="shared" si="113"/>
        <v>4517</v>
      </c>
      <c r="H551" s="242">
        <f>I551-J551</f>
        <v>1000</v>
      </c>
      <c r="I551" s="45">
        <f t="shared" si="113"/>
        <v>1000</v>
      </c>
      <c r="J551" s="45">
        <f t="shared" si="113"/>
        <v>0</v>
      </c>
      <c r="K551" s="251">
        <f t="shared" si="107"/>
        <v>0</v>
      </c>
      <c r="M551" s="48"/>
      <c r="N551" s="48"/>
    </row>
    <row r="552" spans="1:14" ht="15">
      <c r="A552" s="4" t="s">
        <v>178</v>
      </c>
      <c r="B552" s="41" t="s">
        <v>43</v>
      </c>
      <c r="C552" s="41" t="s">
        <v>48</v>
      </c>
      <c r="D552" s="202" t="s">
        <v>536</v>
      </c>
      <c r="E552" s="37">
        <v>410</v>
      </c>
      <c r="F552" s="37"/>
      <c r="G552" s="45">
        <f t="shared" si="113"/>
        <v>4517</v>
      </c>
      <c r="H552" s="242">
        <f>I552-J552</f>
        <v>1000</v>
      </c>
      <c r="I552" s="45">
        <f t="shared" si="113"/>
        <v>1000</v>
      </c>
      <c r="J552" s="45">
        <f t="shared" si="113"/>
        <v>0</v>
      </c>
      <c r="K552" s="251">
        <f t="shared" si="107"/>
        <v>0</v>
      </c>
      <c r="M552" s="48"/>
      <c r="N552" s="48"/>
    </row>
    <row r="553" spans="1:14" ht="15">
      <c r="A553" s="5" t="s">
        <v>8</v>
      </c>
      <c r="B553" s="41" t="s">
        <v>43</v>
      </c>
      <c r="C553" s="41" t="s">
        <v>48</v>
      </c>
      <c r="D553" s="202" t="s">
        <v>536</v>
      </c>
      <c r="E553" s="37">
        <v>410</v>
      </c>
      <c r="F553" s="37">
        <v>1</v>
      </c>
      <c r="G553" s="45">
        <v>4517</v>
      </c>
      <c r="H553" s="242">
        <f>I553-J553</f>
        <v>1000</v>
      </c>
      <c r="I553" s="45">
        <v>1000</v>
      </c>
      <c r="J553" s="45"/>
      <c r="K553" s="251">
        <f t="shared" si="107"/>
        <v>0</v>
      </c>
      <c r="M553" s="48"/>
      <c r="N553" s="48"/>
    </row>
    <row r="554" spans="1:13" ht="15">
      <c r="A554" s="3" t="s">
        <v>294</v>
      </c>
      <c r="B554" s="111" t="s">
        <v>43</v>
      </c>
      <c r="C554" s="111" t="s">
        <v>295</v>
      </c>
      <c r="D554" s="36"/>
      <c r="E554" s="36"/>
      <c r="F554" s="36"/>
      <c r="G554" s="242" t="e">
        <f>#REF!+#REF!+#REF!</f>
        <v>#REF!</v>
      </c>
      <c r="H554" s="242">
        <f t="shared" si="111"/>
        <v>5806.38622</v>
      </c>
      <c r="I554" s="242">
        <f>I555+I559</f>
        <v>8000</v>
      </c>
      <c r="J554" s="242">
        <f>J555+J559</f>
        <v>2193.61378</v>
      </c>
      <c r="K554" s="251">
        <f t="shared" si="107"/>
        <v>27.420172250000004</v>
      </c>
      <c r="L554" s="48"/>
      <c r="M554" s="48"/>
    </row>
    <row r="555" spans="1:18" ht="30">
      <c r="A555" s="136" t="s">
        <v>559</v>
      </c>
      <c r="B555" s="41" t="s">
        <v>43</v>
      </c>
      <c r="C555" s="40" t="s">
        <v>295</v>
      </c>
      <c r="D555" s="35">
        <v>5800000000</v>
      </c>
      <c r="E555" s="35"/>
      <c r="F555" s="35"/>
      <c r="G555" s="45" t="e">
        <f>#REF!+#REF!</f>
        <v>#REF!</v>
      </c>
      <c r="H555" s="242">
        <f t="shared" si="111"/>
        <v>5806.38622</v>
      </c>
      <c r="I555" s="45">
        <f>I557</f>
        <v>8000</v>
      </c>
      <c r="J555" s="45">
        <f>J557</f>
        <v>2193.61378</v>
      </c>
      <c r="K555" s="251">
        <f t="shared" si="107"/>
        <v>27.420172250000004</v>
      </c>
      <c r="L555" s="48"/>
      <c r="M555" s="48"/>
      <c r="Q555" s="52"/>
      <c r="R555" s="52"/>
    </row>
    <row r="556" spans="1:13" ht="30">
      <c r="A556" s="29" t="s">
        <v>485</v>
      </c>
      <c r="B556" s="41" t="s">
        <v>43</v>
      </c>
      <c r="C556" s="40" t="s">
        <v>295</v>
      </c>
      <c r="D556" s="34">
        <v>5800190730</v>
      </c>
      <c r="E556" s="37">
        <v>600</v>
      </c>
      <c r="F556" s="35"/>
      <c r="G556" s="45">
        <f aca="true" t="shared" si="114" ref="G556:J557">G557</f>
        <v>14279.9</v>
      </c>
      <c r="H556" s="242">
        <f t="shared" si="111"/>
        <v>5806.38622</v>
      </c>
      <c r="I556" s="45">
        <f t="shared" si="114"/>
        <v>8000</v>
      </c>
      <c r="J556" s="45">
        <f t="shared" si="114"/>
        <v>2193.61378</v>
      </c>
      <c r="K556" s="251">
        <f t="shared" si="107"/>
        <v>27.420172250000004</v>
      </c>
      <c r="L556" s="48"/>
      <c r="M556" s="48"/>
    </row>
    <row r="557" spans="1:13" ht="15">
      <c r="A557" s="4" t="s">
        <v>47</v>
      </c>
      <c r="B557" s="41" t="s">
        <v>43</v>
      </c>
      <c r="C557" s="41" t="s">
        <v>295</v>
      </c>
      <c r="D557" s="34">
        <v>5800190730</v>
      </c>
      <c r="E557" s="37">
        <v>610</v>
      </c>
      <c r="F557" s="35"/>
      <c r="G557" s="45">
        <f t="shared" si="114"/>
        <v>14279.9</v>
      </c>
      <c r="H557" s="242">
        <f t="shared" si="111"/>
        <v>5806.38622</v>
      </c>
      <c r="I557" s="45">
        <f t="shared" si="114"/>
        <v>8000</v>
      </c>
      <c r="J557" s="45">
        <f t="shared" si="114"/>
        <v>2193.61378</v>
      </c>
      <c r="K557" s="251">
        <f t="shared" si="107"/>
        <v>27.420172250000004</v>
      </c>
      <c r="L557" s="48"/>
      <c r="M557" s="48"/>
    </row>
    <row r="558" spans="1:13" ht="15">
      <c r="A558" s="5" t="s">
        <v>8</v>
      </c>
      <c r="B558" s="41" t="s">
        <v>43</v>
      </c>
      <c r="C558" s="40" t="s">
        <v>295</v>
      </c>
      <c r="D558" s="34">
        <v>5800190730</v>
      </c>
      <c r="E558" s="37">
        <v>610</v>
      </c>
      <c r="F558" s="37">
        <v>1</v>
      </c>
      <c r="G558" s="45">
        <v>14279.9</v>
      </c>
      <c r="H558" s="242">
        <f t="shared" si="111"/>
        <v>5806.38622</v>
      </c>
      <c r="I558" s="45">
        <v>8000</v>
      </c>
      <c r="J558" s="45">
        <v>2193.61378</v>
      </c>
      <c r="K558" s="251">
        <f t="shared" si="107"/>
        <v>27.420172250000004</v>
      </c>
      <c r="L558" s="48"/>
      <c r="M558" s="48"/>
    </row>
    <row r="559" spans="1:11" ht="15" hidden="1">
      <c r="A559" s="4" t="s">
        <v>16</v>
      </c>
      <c r="B559" s="41" t="s">
        <v>43</v>
      </c>
      <c r="C559" s="41" t="s">
        <v>295</v>
      </c>
      <c r="D559" s="37">
        <v>9000000000</v>
      </c>
      <c r="E559" s="35"/>
      <c r="F559" s="35"/>
      <c r="G559" s="45" t="e">
        <f>G566+#REF!+#REF!</f>
        <v>#REF!</v>
      </c>
      <c r="H559" s="45" t="e">
        <f>H566+#REF!+#REF!</f>
        <v>#REF!</v>
      </c>
      <c r="I559" s="45">
        <f>I566+I560</f>
        <v>0</v>
      </c>
      <c r="J559" s="45">
        <f>J566+J560</f>
        <v>0</v>
      </c>
      <c r="K559" s="251" t="e">
        <f t="shared" si="107"/>
        <v>#DIV/0!</v>
      </c>
    </row>
    <row r="560" spans="1:14" ht="45" hidden="1">
      <c r="A560" s="199" t="s">
        <v>531</v>
      </c>
      <c r="B560" s="41" t="s">
        <v>43</v>
      </c>
      <c r="C560" s="40" t="s">
        <v>295</v>
      </c>
      <c r="D560" s="198" t="s">
        <v>532</v>
      </c>
      <c r="E560" s="37"/>
      <c r="F560" s="37"/>
      <c r="G560" s="45"/>
      <c r="H560" s="242">
        <f aca="true" t="shared" si="115" ref="H560:H565">I560-J560</f>
        <v>0</v>
      </c>
      <c r="I560" s="45">
        <f>I563+I565</f>
        <v>0</v>
      </c>
      <c r="J560" s="45">
        <f>J561</f>
        <v>0</v>
      </c>
      <c r="K560" s="251" t="e">
        <f t="shared" si="107"/>
        <v>#DIV/0!</v>
      </c>
      <c r="M560" s="22"/>
      <c r="N560" s="22"/>
    </row>
    <row r="561" spans="1:14" ht="30" hidden="1">
      <c r="A561" s="4" t="s">
        <v>46</v>
      </c>
      <c r="B561" s="41" t="s">
        <v>43</v>
      </c>
      <c r="C561" s="40" t="s">
        <v>295</v>
      </c>
      <c r="D561" s="198" t="s">
        <v>532</v>
      </c>
      <c r="E561" s="37">
        <v>600</v>
      </c>
      <c r="F561" s="35"/>
      <c r="G561" s="45">
        <f>G562</f>
        <v>32867.3</v>
      </c>
      <c r="H561" s="242">
        <f t="shared" si="115"/>
        <v>0</v>
      </c>
      <c r="I561" s="45">
        <f>I562</f>
        <v>0</v>
      </c>
      <c r="J561" s="45">
        <f>J562</f>
        <v>0</v>
      </c>
      <c r="K561" s="251" t="e">
        <f t="shared" si="107"/>
        <v>#DIV/0!</v>
      </c>
      <c r="M561" s="22"/>
      <c r="N561" s="22"/>
    </row>
    <row r="562" spans="1:14" ht="15" hidden="1">
      <c r="A562" s="4" t="s">
        <v>47</v>
      </c>
      <c r="B562" s="41" t="s">
        <v>43</v>
      </c>
      <c r="C562" s="40" t="s">
        <v>295</v>
      </c>
      <c r="D562" s="198" t="s">
        <v>532</v>
      </c>
      <c r="E562" s="37">
        <v>610</v>
      </c>
      <c r="F562" s="35"/>
      <c r="G562" s="45">
        <f>G563</f>
        <v>32867.3</v>
      </c>
      <c r="H562" s="242">
        <f t="shared" si="115"/>
        <v>0</v>
      </c>
      <c r="I562" s="45">
        <f>I563</f>
        <v>0</v>
      </c>
      <c r="J562" s="45">
        <f>J563</f>
        <v>0</v>
      </c>
      <c r="K562" s="251" t="e">
        <f t="shared" si="107"/>
        <v>#DIV/0!</v>
      </c>
      <c r="M562" s="22"/>
      <c r="N562" s="22"/>
    </row>
    <row r="563" spans="1:14" ht="15" hidden="1">
      <c r="A563" s="5" t="s">
        <v>9</v>
      </c>
      <c r="B563" s="41" t="s">
        <v>43</v>
      </c>
      <c r="C563" s="40" t="s">
        <v>295</v>
      </c>
      <c r="D563" s="198" t="s">
        <v>532</v>
      </c>
      <c r="E563" s="37">
        <v>610</v>
      </c>
      <c r="F563" s="37">
        <v>2</v>
      </c>
      <c r="G563" s="45">
        <v>32867.3</v>
      </c>
      <c r="H563" s="242">
        <f t="shared" si="115"/>
        <v>0</v>
      </c>
      <c r="I563" s="45"/>
      <c r="J563" s="45"/>
      <c r="K563" s="251" t="e">
        <f t="shared" si="107"/>
        <v>#DIV/0!</v>
      </c>
      <c r="M563" s="18"/>
      <c r="N563" s="18"/>
    </row>
    <row r="564" spans="1:14" ht="15" hidden="1">
      <c r="A564" s="4" t="s">
        <v>47</v>
      </c>
      <c r="B564" s="41" t="s">
        <v>43</v>
      </c>
      <c r="C564" s="40" t="s">
        <v>295</v>
      </c>
      <c r="D564" s="198" t="s">
        <v>532</v>
      </c>
      <c r="E564" s="37">
        <v>610</v>
      </c>
      <c r="F564" s="35"/>
      <c r="G564" s="45">
        <f>G565</f>
        <v>32867.3</v>
      </c>
      <c r="H564" s="242">
        <f t="shared" si="115"/>
        <v>0</v>
      </c>
      <c r="I564" s="45">
        <f>I565</f>
        <v>0</v>
      </c>
      <c r="J564" s="45">
        <f>J565</f>
        <v>0</v>
      </c>
      <c r="K564" s="251" t="e">
        <f t="shared" si="107"/>
        <v>#DIV/0!</v>
      </c>
      <c r="M564" s="22"/>
      <c r="N564" s="22"/>
    </row>
    <row r="565" spans="1:14" ht="15" hidden="1">
      <c r="A565" s="5" t="s">
        <v>8</v>
      </c>
      <c r="B565" s="41" t="s">
        <v>43</v>
      </c>
      <c r="C565" s="40" t="s">
        <v>295</v>
      </c>
      <c r="D565" s="198" t="s">
        <v>532</v>
      </c>
      <c r="E565" s="37">
        <v>610</v>
      </c>
      <c r="F565" s="37">
        <v>1</v>
      </c>
      <c r="G565" s="45">
        <v>32867.3</v>
      </c>
      <c r="H565" s="242">
        <f t="shared" si="115"/>
        <v>0</v>
      </c>
      <c r="I565" s="45"/>
      <c r="J565" s="45"/>
      <c r="K565" s="251" t="e">
        <f t="shared" si="107"/>
        <v>#DIV/0!</v>
      </c>
      <c r="M565" s="18"/>
      <c r="N565" s="18"/>
    </row>
    <row r="566" spans="1:13" ht="30" hidden="1">
      <c r="A566" s="23" t="s">
        <v>447</v>
      </c>
      <c r="B566" s="41" t="s">
        <v>43</v>
      </c>
      <c r="C566" s="40" t="s">
        <v>295</v>
      </c>
      <c r="D566" s="37">
        <v>9000072650</v>
      </c>
      <c r="E566" s="37"/>
      <c r="F566" s="37"/>
      <c r="G566" s="45"/>
      <c r="H566" s="242">
        <f>I566-J566</f>
        <v>0</v>
      </c>
      <c r="I566" s="45">
        <f aca="true" t="shared" si="116" ref="I566:J568">I567</f>
        <v>0</v>
      </c>
      <c r="J566" s="45">
        <f t="shared" si="116"/>
        <v>0</v>
      </c>
      <c r="K566" s="251" t="e">
        <f t="shared" si="107"/>
        <v>#DIV/0!</v>
      </c>
      <c r="L566" s="22"/>
      <c r="M566" s="22"/>
    </row>
    <row r="567" spans="1:13" ht="30" hidden="1">
      <c r="A567" s="4" t="s">
        <v>46</v>
      </c>
      <c r="B567" s="41" t="s">
        <v>43</v>
      </c>
      <c r="C567" s="40" t="s">
        <v>295</v>
      </c>
      <c r="D567" s="37">
        <v>9000072650</v>
      </c>
      <c r="E567" s="37">
        <v>600</v>
      </c>
      <c r="F567" s="35"/>
      <c r="G567" s="45">
        <f>G568</f>
        <v>32867.3</v>
      </c>
      <c r="H567" s="242">
        <f>I567-J567</f>
        <v>0</v>
      </c>
      <c r="I567" s="45">
        <f t="shared" si="116"/>
        <v>0</v>
      </c>
      <c r="J567" s="45">
        <f t="shared" si="116"/>
        <v>0</v>
      </c>
      <c r="K567" s="251" t="e">
        <f t="shared" si="107"/>
        <v>#DIV/0!</v>
      </c>
      <c r="L567" s="22"/>
      <c r="M567" s="22"/>
    </row>
    <row r="568" spans="1:13" ht="15" hidden="1">
      <c r="A568" s="4" t="s">
        <v>47</v>
      </c>
      <c r="B568" s="41" t="s">
        <v>43</v>
      </c>
      <c r="C568" s="40" t="s">
        <v>295</v>
      </c>
      <c r="D568" s="37">
        <v>9000072650</v>
      </c>
      <c r="E568" s="37">
        <v>610</v>
      </c>
      <c r="F568" s="35"/>
      <c r="G568" s="45">
        <f>G569</f>
        <v>32867.3</v>
      </c>
      <c r="H568" s="242">
        <f>I568-J568</f>
        <v>0</v>
      </c>
      <c r="I568" s="45">
        <f t="shared" si="116"/>
        <v>0</v>
      </c>
      <c r="J568" s="45">
        <f t="shared" si="116"/>
        <v>0</v>
      </c>
      <c r="K568" s="251" t="e">
        <f t="shared" si="107"/>
        <v>#DIV/0!</v>
      </c>
      <c r="L568" s="22"/>
      <c r="M568" s="22"/>
    </row>
    <row r="569" spans="1:13" ht="15" hidden="1">
      <c r="A569" s="5" t="s">
        <v>9</v>
      </c>
      <c r="B569" s="41" t="s">
        <v>43</v>
      </c>
      <c r="C569" s="40" t="s">
        <v>295</v>
      </c>
      <c r="D569" s="37">
        <v>9000072650</v>
      </c>
      <c r="E569" s="37">
        <v>610</v>
      </c>
      <c r="F569" s="37">
        <v>2</v>
      </c>
      <c r="G569" s="45">
        <v>32867.3</v>
      </c>
      <c r="H569" s="242">
        <f>I569-J569</f>
        <v>0</v>
      </c>
      <c r="I569" s="45"/>
      <c r="J569" s="45"/>
      <c r="K569" s="251" t="e">
        <f t="shared" si="107"/>
        <v>#DIV/0!</v>
      </c>
      <c r="L569" s="18"/>
      <c r="M569" s="18"/>
    </row>
    <row r="570" spans="1:13" s="54" customFormat="1" ht="14.25">
      <c r="A570" s="3" t="s">
        <v>58</v>
      </c>
      <c r="B570" s="111" t="s">
        <v>43</v>
      </c>
      <c r="C570" s="111" t="s">
        <v>59</v>
      </c>
      <c r="D570" s="36"/>
      <c r="E570" s="36"/>
      <c r="F570" s="36"/>
      <c r="G570" s="242" t="e">
        <f>#REF!+#REF!+#REF!</f>
        <v>#REF!</v>
      </c>
      <c r="H570" s="242">
        <f>I570-J570</f>
        <v>30</v>
      </c>
      <c r="I570" s="242">
        <f>I571+I581</f>
        <v>30</v>
      </c>
      <c r="J570" s="242">
        <f>J571+J581</f>
        <v>0</v>
      </c>
      <c r="K570" s="251">
        <f t="shared" si="107"/>
        <v>0</v>
      </c>
      <c r="L570" s="53"/>
      <c r="M570" s="53"/>
    </row>
    <row r="571" spans="1:13" ht="30" hidden="1">
      <c r="A571" s="150" t="s">
        <v>559</v>
      </c>
      <c r="B571" s="41" t="s">
        <v>43</v>
      </c>
      <c r="C571" s="40" t="s">
        <v>59</v>
      </c>
      <c r="D571" s="35">
        <v>5800000000</v>
      </c>
      <c r="E571" s="35"/>
      <c r="F571" s="35"/>
      <c r="G571" s="45" t="e">
        <f>H629+#REF!</f>
        <v>#REF!</v>
      </c>
      <c r="H571" s="242">
        <f aca="true" t="shared" si="117" ref="H571:H586">I571-J571</f>
        <v>20</v>
      </c>
      <c r="I571" s="45">
        <f>I572+I575</f>
        <v>20</v>
      </c>
      <c r="J571" s="45">
        <f>J572+J575</f>
        <v>0</v>
      </c>
      <c r="K571" s="251">
        <f t="shared" si="107"/>
        <v>0</v>
      </c>
      <c r="L571" s="48"/>
      <c r="M571" s="48"/>
    </row>
    <row r="572" spans="1:13" ht="45" hidden="1">
      <c r="A572" s="142" t="s">
        <v>561</v>
      </c>
      <c r="B572" s="41" t="s">
        <v>43</v>
      </c>
      <c r="C572" s="40" t="s">
        <v>59</v>
      </c>
      <c r="D572" s="34">
        <v>5800390740</v>
      </c>
      <c r="E572" s="35"/>
      <c r="F572" s="35"/>
      <c r="G572" s="45"/>
      <c r="H572" s="242">
        <f t="shared" si="117"/>
        <v>0</v>
      </c>
      <c r="I572" s="45">
        <f>I573</f>
        <v>0</v>
      </c>
      <c r="J572" s="45">
        <f>J573</f>
        <v>0</v>
      </c>
      <c r="K572" s="251" t="e">
        <f t="shared" si="107"/>
        <v>#DIV/0!</v>
      </c>
      <c r="L572" s="48"/>
      <c r="M572" s="48"/>
    </row>
    <row r="573" spans="1:13" ht="15" hidden="1">
      <c r="A573" s="138" t="s">
        <v>47</v>
      </c>
      <c r="B573" s="41" t="s">
        <v>43</v>
      </c>
      <c r="C573" s="40" t="s">
        <v>59</v>
      </c>
      <c r="D573" s="34">
        <v>5800390740</v>
      </c>
      <c r="E573" s="37">
        <v>610</v>
      </c>
      <c r="F573" s="35"/>
      <c r="G573" s="45">
        <f>G574</f>
        <v>14279.9</v>
      </c>
      <c r="H573" s="242">
        <f t="shared" si="117"/>
        <v>0</v>
      </c>
      <c r="I573" s="45">
        <f>I574</f>
        <v>0</v>
      </c>
      <c r="J573" s="45">
        <f>J574</f>
        <v>0</v>
      </c>
      <c r="K573" s="251" t="e">
        <f t="shared" si="107"/>
        <v>#DIV/0!</v>
      </c>
      <c r="L573" s="48"/>
      <c r="M573" s="48"/>
    </row>
    <row r="574" spans="1:13" ht="15" hidden="1">
      <c r="A574" s="85" t="s">
        <v>8</v>
      </c>
      <c r="B574" s="41" t="s">
        <v>43</v>
      </c>
      <c r="C574" s="40" t="s">
        <v>59</v>
      </c>
      <c r="D574" s="34">
        <v>5800390740</v>
      </c>
      <c r="E574" s="37">
        <v>610</v>
      </c>
      <c r="F574" s="37">
        <v>1</v>
      </c>
      <c r="G574" s="45">
        <v>14279.9</v>
      </c>
      <c r="H574" s="242">
        <f t="shared" si="117"/>
        <v>0</v>
      </c>
      <c r="I574" s="45"/>
      <c r="J574" s="45"/>
      <c r="K574" s="251" t="e">
        <f t="shared" si="107"/>
        <v>#DIV/0!</v>
      </c>
      <c r="L574" s="48"/>
      <c r="M574" s="48"/>
    </row>
    <row r="575" spans="1:13" ht="45">
      <c r="A575" s="142" t="s">
        <v>561</v>
      </c>
      <c r="B575" s="41" t="s">
        <v>43</v>
      </c>
      <c r="C575" s="40" t="s">
        <v>59</v>
      </c>
      <c r="D575" s="34" t="s">
        <v>515</v>
      </c>
      <c r="E575" s="35"/>
      <c r="F575" s="35"/>
      <c r="G575" s="45"/>
      <c r="H575" s="242">
        <f t="shared" si="117"/>
        <v>20</v>
      </c>
      <c r="I575" s="45">
        <f>I576+I580</f>
        <v>20</v>
      </c>
      <c r="J575" s="45">
        <f>J576+J580</f>
        <v>0</v>
      </c>
      <c r="K575" s="251">
        <f t="shared" si="107"/>
        <v>0</v>
      </c>
      <c r="L575" s="48"/>
      <c r="M575" s="48"/>
    </row>
    <row r="576" spans="1:13" ht="15">
      <c r="A576" s="138" t="s">
        <v>47</v>
      </c>
      <c r="B576" s="41" t="s">
        <v>43</v>
      </c>
      <c r="C576" s="40" t="s">
        <v>59</v>
      </c>
      <c r="D576" s="34" t="s">
        <v>515</v>
      </c>
      <c r="E576" s="37">
        <v>610</v>
      </c>
      <c r="F576" s="35"/>
      <c r="G576" s="45">
        <f>G577</f>
        <v>14279.9</v>
      </c>
      <c r="H576" s="242">
        <f t="shared" si="117"/>
        <v>20</v>
      </c>
      <c r="I576" s="45">
        <f aca="true" t="shared" si="118" ref="I576:J579">I577</f>
        <v>20</v>
      </c>
      <c r="J576" s="45">
        <f t="shared" si="118"/>
        <v>0</v>
      </c>
      <c r="K576" s="251">
        <f t="shared" si="107"/>
        <v>0</v>
      </c>
      <c r="L576" s="48"/>
      <c r="M576" s="48"/>
    </row>
    <row r="577" spans="1:13" ht="15">
      <c r="A577" s="85" t="s">
        <v>8</v>
      </c>
      <c r="B577" s="41" t="s">
        <v>43</v>
      </c>
      <c r="C577" s="40" t="s">
        <v>59</v>
      </c>
      <c r="D577" s="34" t="s">
        <v>515</v>
      </c>
      <c r="E577" s="37">
        <v>610</v>
      </c>
      <c r="F577" s="37">
        <v>1</v>
      </c>
      <c r="G577" s="45">
        <v>14279.9</v>
      </c>
      <c r="H577" s="242">
        <f t="shared" si="117"/>
        <v>20</v>
      </c>
      <c r="I577" s="45">
        <v>20</v>
      </c>
      <c r="J577" s="45"/>
      <c r="K577" s="251">
        <f t="shared" si="107"/>
        <v>0</v>
      </c>
      <c r="L577" s="48"/>
      <c r="M577" s="48"/>
    </row>
    <row r="578" spans="1:13" ht="45" hidden="1">
      <c r="A578" s="151" t="s">
        <v>562</v>
      </c>
      <c r="B578" s="41" t="s">
        <v>43</v>
      </c>
      <c r="C578" s="40" t="s">
        <v>59</v>
      </c>
      <c r="D578" s="34" t="s">
        <v>515</v>
      </c>
      <c r="E578" s="35"/>
      <c r="F578" s="35"/>
      <c r="G578" s="45"/>
      <c r="H578" s="242">
        <f t="shared" si="117"/>
        <v>0</v>
      </c>
      <c r="I578" s="45">
        <f t="shared" si="118"/>
        <v>0</v>
      </c>
      <c r="J578" s="45">
        <f t="shared" si="118"/>
        <v>0</v>
      </c>
      <c r="K578" s="251" t="e">
        <f t="shared" si="107"/>
        <v>#DIV/0!</v>
      </c>
      <c r="L578" s="48"/>
      <c r="M578" s="48"/>
    </row>
    <row r="579" spans="1:13" ht="15" hidden="1">
      <c r="A579" s="138" t="s">
        <v>47</v>
      </c>
      <c r="B579" s="41" t="s">
        <v>43</v>
      </c>
      <c r="C579" s="40" t="s">
        <v>59</v>
      </c>
      <c r="D579" s="34" t="s">
        <v>515</v>
      </c>
      <c r="E579" s="37">
        <v>610</v>
      </c>
      <c r="F579" s="35"/>
      <c r="G579" s="45">
        <f>G580</f>
        <v>14279.9</v>
      </c>
      <c r="H579" s="242">
        <f t="shared" si="117"/>
        <v>0</v>
      </c>
      <c r="I579" s="45">
        <f t="shared" si="118"/>
        <v>0</v>
      </c>
      <c r="J579" s="45">
        <f t="shared" si="118"/>
        <v>0</v>
      </c>
      <c r="K579" s="251" t="e">
        <f t="shared" si="107"/>
        <v>#DIV/0!</v>
      </c>
      <c r="L579" s="48"/>
      <c r="M579" s="48"/>
    </row>
    <row r="580" spans="1:13" ht="15" hidden="1">
      <c r="A580" s="85" t="s">
        <v>9</v>
      </c>
      <c r="B580" s="41" t="s">
        <v>43</v>
      </c>
      <c r="C580" s="40" t="s">
        <v>59</v>
      </c>
      <c r="D580" s="34" t="s">
        <v>515</v>
      </c>
      <c r="E580" s="37">
        <v>610</v>
      </c>
      <c r="F580" s="37">
        <v>2</v>
      </c>
      <c r="G580" s="45">
        <v>14279.9</v>
      </c>
      <c r="H580" s="242">
        <f t="shared" si="117"/>
        <v>0</v>
      </c>
      <c r="I580" s="45"/>
      <c r="J580" s="45"/>
      <c r="K580" s="251" t="e">
        <f t="shared" si="107"/>
        <v>#DIV/0!</v>
      </c>
      <c r="L580" s="48"/>
      <c r="M580" s="48"/>
    </row>
    <row r="581" spans="1:13" ht="30">
      <c r="A581" s="152" t="s">
        <v>503</v>
      </c>
      <c r="B581" s="41" t="s">
        <v>43</v>
      </c>
      <c r="C581" s="41" t="s">
        <v>59</v>
      </c>
      <c r="D581" s="37">
        <v>5100000000</v>
      </c>
      <c r="E581" s="35"/>
      <c r="F581" s="35"/>
      <c r="G581" s="45">
        <f aca="true" t="shared" si="119" ref="G581:J585">G582</f>
        <v>12</v>
      </c>
      <c r="H581" s="242">
        <f t="shared" si="117"/>
        <v>10</v>
      </c>
      <c r="I581" s="45">
        <f t="shared" si="119"/>
        <v>10</v>
      </c>
      <c r="J581" s="45">
        <f t="shared" si="119"/>
        <v>0</v>
      </c>
      <c r="K581" s="251">
        <f t="shared" si="107"/>
        <v>0</v>
      </c>
      <c r="L581" s="48"/>
      <c r="M581" s="48"/>
    </row>
    <row r="582" spans="1:13" ht="45">
      <c r="A582" s="142" t="s">
        <v>504</v>
      </c>
      <c r="B582" s="41" t="s">
        <v>43</v>
      </c>
      <c r="C582" s="41" t="s">
        <v>59</v>
      </c>
      <c r="D582" s="37">
        <v>5110000000</v>
      </c>
      <c r="E582" s="35"/>
      <c r="F582" s="35"/>
      <c r="G582" s="45">
        <f t="shared" si="119"/>
        <v>12</v>
      </c>
      <c r="H582" s="242">
        <f t="shared" si="117"/>
        <v>10</v>
      </c>
      <c r="I582" s="45">
        <f t="shared" si="119"/>
        <v>10</v>
      </c>
      <c r="J582" s="45">
        <f t="shared" si="119"/>
        <v>0</v>
      </c>
      <c r="K582" s="251">
        <f t="shared" si="107"/>
        <v>0</v>
      </c>
      <c r="L582" s="48"/>
      <c r="M582" s="48"/>
    </row>
    <row r="583" spans="1:13" ht="30">
      <c r="A583" s="142" t="s">
        <v>469</v>
      </c>
      <c r="B583" s="41" t="s">
        <v>43</v>
      </c>
      <c r="C583" s="41" t="s">
        <v>59</v>
      </c>
      <c r="D583" s="34">
        <v>5110191020</v>
      </c>
      <c r="E583" s="35"/>
      <c r="F583" s="35"/>
      <c r="G583" s="45">
        <f t="shared" si="119"/>
        <v>12</v>
      </c>
      <c r="H583" s="242">
        <f t="shared" si="117"/>
        <v>10</v>
      </c>
      <c r="I583" s="45">
        <f t="shared" si="119"/>
        <v>10</v>
      </c>
      <c r="J583" s="45">
        <f t="shared" si="119"/>
        <v>0</v>
      </c>
      <c r="K583" s="251">
        <f t="shared" si="107"/>
        <v>0</v>
      </c>
      <c r="L583" s="48"/>
      <c r="M583" s="48"/>
    </row>
    <row r="584" spans="1:13" ht="30">
      <c r="A584" s="142" t="s">
        <v>215</v>
      </c>
      <c r="B584" s="41" t="s">
        <v>43</v>
      </c>
      <c r="C584" s="41" t="s">
        <v>59</v>
      </c>
      <c r="D584" s="34">
        <v>5110191020</v>
      </c>
      <c r="E584" s="37">
        <v>200</v>
      </c>
      <c r="F584" s="35"/>
      <c r="G584" s="45">
        <f t="shared" si="119"/>
        <v>12</v>
      </c>
      <c r="H584" s="242">
        <f t="shared" si="117"/>
        <v>10</v>
      </c>
      <c r="I584" s="45">
        <f t="shared" si="119"/>
        <v>10</v>
      </c>
      <c r="J584" s="45">
        <f t="shared" si="119"/>
        <v>0</v>
      </c>
      <c r="K584" s="251">
        <f t="shared" si="107"/>
        <v>0</v>
      </c>
      <c r="L584" s="48"/>
      <c r="M584" s="48"/>
    </row>
    <row r="585" spans="1:13" ht="30">
      <c r="A585" s="138" t="s">
        <v>20</v>
      </c>
      <c r="B585" s="41" t="s">
        <v>43</v>
      </c>
      <c r="C585" s="41" t="s">
        <v>59</v>
      </c>
      <c r="D585" s="34">
        <v>5110191020</v>
      </c>
      <c r="E585" s="37">
        <v>240</v>
      </c>
      <c r="F585" s="35"/>
      <c r="G585" s="45">
        <f t="shared" si="119"/>
        <v>12</v>
      </c>
      <c r="H585" s="242">
        <f t="shared" si="117"/>
        <v>10</v>
      </c>
      <c r="I585" s="45">
        <f t="shared" si="119"/>
        <v>10</v>
      </c>
      <c r="J585" s="45">
        <f t="shared" si="119"/>
        <v>0</v>
      </c>
      <c r="K585" s="251">
        <f t="shared" si="107"/>
        <v>0</v>
      </c>
      <c r="L585" s="48"/>
      <c r="M585" s="48"/>
    </row>
    <row r="586" spans="1:13" ht="15">
      <c r="A586" s="85" t="s">
        <v>8</v>
      </c>
      <c r="B586" s="41" t="s">
        <v>43</v>
      </c>
      <c r="C586" s="41" t="s">
        <v>59</v>
      </c>
      <c r="D586" s="34">
        <v>5110191020</v>
      </c>
      <c r="E586" s="37">
        <v>240</v>
      </c>
      <c r="F586" s="37">
        <v>1</v>
      </c>
      <c r="G586" s="45">
        <v>12</v>
      </c>
      <c r="H586" s="242">
        <f t="shared" si="117"/>
        <v>10</v>
      </c>
      <c r="I586" s="45">
        <v>10</v>
      </c>
      <c r="J586" s="45"/>
      <c r="K586" s="251">
        <f t="shared" si="107"/>
        <v>0</v>
      </c>
      <c r="L586" s="48"/>
      <c r="M586" s="48"/>
    </row>
    <row r="587" spans="1:11" ht="15">
      <c r="A587" s="3" t="s">
        <v>60</v>
      </c>
      <c r="B587" s="111" t="s">
        <v>43</v>
      </c>
      <c r="C587" s="111" t="s">
        <v>61</v>
      </c>
      <c r="D587" s="36"/>
      <c r="E587" s="36"/>
      <c r="F587" s="36"/>
      <c r="G587" s="242">
        <f>G588</f>
        <v>9523.2</v>
      </c>
      <c r="H587" s="242">
        <f>H588</f>
        <v>6945.91881</v>
      </c>
      <c r="I587" s="242">
        <f>I588</f>
        <v>7650</v>
      </c>
      <c r="J587" s="242">
        <f>J588</f>
        <v>2590.73204</v>
      </c>
      <c r="K587" s="251">
        <f t="shared" si="107"/>
        <v>33.865778300653595</v>
      </c>
    </row>
    <row r="588" spans="1:11" ht="15">
      <c r="A588" s="4" t="s">
        <v>16</v>
      </c>
      <c r="B588" s="41" t="s">
        <v>43</v>
      </c>
      <c r="C588" s="41" t="s">
        <v>61</v>
      </c>
      <c r="D588" s="37">
        <v>9000000000</v>
      </c>
      <c r="E588" s="35"/>
      <c r="F588" s="35"/>
      <c r="G588" s="45">
        <f>G589+G599+G611</f>
        <v>9523.2</v>
      </c>
      <c r="H588" s="45">
        <f>H589+H599+H611</f>
        <v>6945.91881</v>
      </c>
      <c r="I588" s="45">
        <f>I589+I599+I611</f>
        <v>7650</v>
      </c>
      <c r="J588" s="45">
        <f>J589+J599+J611</f>
        <v>2590.73204</v>
      </c>
      <c r="K588" s="251">
        <f t="shared" si="107"/>
        <v>33.865778300653595</v>
      </c>
    </row>
    <row r="589" spans="1:11" ht="15">
      <c r="A589" s="4" t="s">
        <v>430</v>
      </c>
      <c r="B589" s="41" t="s">
        <v>43</v>
      </c>
      <c r="C589" s="41" t="s">
        <v>61</v>
      </c>
      <c r="D589" s="37">
        <v>9000090020</v>
      </c>
      <c r="E589" s="35"/>
      <c r="F589" s="35"/>
      <c r="G589" s="45">
        <f>G590+G593+G596</f>
        <v>4044.2</v>
      </c>
      <c r="H589" s="45">
        <f>H590+H593+H596</f>
        <v>3100.77046</v>
      </c>
      <c r="I589" s="45">
        <f>I590+I593+I596</f>
        <v>3369</v>
      </c>
      <c r="J589" s="45">
        <f>J590+J593+J596</f>
        <v>800.65644</v>
      </c>
      <c r="K589" s="251">
        <f aca="true" t="shared" si="120" ref="K589:K652">J589/I589*100</f>
        <v>23.76540338379341</v>
      </c>
    </row>
    <row r="590" spans="1:11" ht="60">
      <c r="A590" s="4" t="s">
        <v>17</v>
      </c>
      <c r="B590" s="41" t="s">
        <v>43</v>
      </c>
      <c r="C590" s="41" t="s">
        <v>61</v>
      </c>
      <c r="D590" s="37">
        <v>9000090020</v>
      </c>
      <c r="E590" s="37">
        <v>100</v>
      </c>
      <c r="F590" s="35"/>
      <c r="G590" s="45">
        <f aca="true" t="shared" si="121" ref="G590:J591">G591</f>
        <v>3468.55</v>
      </c>
      <c r="H590" s="45">
        <f t="shared" si="121"/>
        <v>2794.53854</v>
      </c>
      <c r="I590" s="45">
        <f t="shared" si="121"/>
        <v>2663</v>
      </c>
      <c r="J590" s="45">
        <f t="shared" si="121"/>
        <v>723.18125</v>
      </c>
      <c r="K590" s="251">
        <f t="shared" si="120"/>
        <v>27.156637251220427</v>
      </c>
    </row>
    <row r="591" spans="1:11" ht="30">
      <c r="A591" s="4" t="s">
        <v>18</v>
      </c>
      <c r="B591" s="41" t="s">
        <v>43</v>
      </c>
      <c r="C591" s="41" t="s">
        <v>61</v>
      </c>
      <c r="D591" s="37">
        <v>9000090020</v>
      </c>
      <c r="E591" s="37">
        <v>120</v>
      </c>
      <c r="F591" s="35"/>
      <c r="G591" s="45">
        <f t="shared" si="121"/>
        <v>3468.55</v>
      </c>
      <c r="H591" s="45">
        <f t="shared" si="121"/>
        <v>2794.53854</v>
      </c>
      <c r="I591" s="45">
        <f t="shared" si="121"/>
        <v>2663</v>
      </c>
      <c r="J591" s="45">
        <f t="shared" si="121"/>
        <v>723.18125</v>
      </c>
      <c r="K591" s="251">
        <f t="shared" si="120"/>
        <v>27.156637251220427</v>
      </c>
    </row>
    <row r="592" spans="1:11" ht="15">
      <c r="A592" s="5" t="s">
        <v>8</v>
      </c>
      <c r="B592" s="41" t="s">
        <v>43</v>
      </c>
      <c r="C592" s="41" t="s">
        <v>61</v>
      </c>
      <c r="D592" s="37">
        <v>9000090020</v>
      </c>
      <c r="E592" s="37">
        <v>120</v>
      </c>
      <c r="F592" s="37">
        <v>1</v>
      </c>
      <c r="G592" s="45">
        <v>3468.55</v>
      </c>
      <c r="H592" s="45">
        <v>2794.53854</v>
      </c>
      <c r="I592" s="45">
        <v>2663</v>
      </c>
      <c r="J592" s="45">
        <v>723.18125</v>
      </c>
      <c r="K592" s="251">
        <f t="shared" si="120"/>
        <v>27.156637251220427</v>
      </c>
    </row>
    <row r="593" spans="1:11" ht="30">
      <c r="A593" s="29" t="s">
        <v>215</v>
      </c>
      <c r="B593" s="41" t="s">
        <v>43</v>
      </c>
      <c r="C593" s="41" t="s">
        <v>61</v>
      </c>
      <c r="D593" s="37">
        <v>9000090020</v>
      </c>
      <c r="E593" s="37">
        <v>200</v>
      </c>
      <c r="F593" s="35"/>
      <c r="G593" s="45">
        <f aca="true" t="shared" si="122" ref="G593:J594">G594</f>
        <v>210.2</v>
      </c>
      <c r="H593" s="45">
        <f t="shared" si="122"/>
        <v>305.43192</v>
      </c>
      <c r="I593" s="45">
        <f t="shared" si="122"/>
        <v>676</v>
      </c>
      <c r="J593" s="45">
        <f t="shared" si="122"/>
        <v>74.6315</v>
      </c>
      <c r="K593" s="251">
        <f t="shared" si="120"/>
        <v>11.040162721893491</v>
      </c>
    </row>
    <row r="594" spans="1:11" ht="30">
      <c r="A594" s="4" t="s">
        <v>20</v>
      </c>
      <c r="B594" s="41" t="s">
        <v>43</v>
      </c>
      <c r="C594" s="41" t="s">
        <v>61</v>
      </c>
      <c r="D594" s="37">
        <v>9000090020</v>
      </c>
      <c r="E594" s="37">
        <v>240</v>
      </c>
      <c r="F594" s="35"/>
      <c r="G594" s="45">
        <f t="shared" si="122"/>
        <v>210.2</v>
      </c>
      <c r="H594" s="45">
        <f t="shared" si="122"/>
        <v>305.43192</v>
      </c>
      <c r="I594" s="45">
        <f t="shared" si="122"/>
        <v>676</v>
      </c>
      <c r="J594" s="45">
        <f t="shared" si="122"/>
        <v>74.6315</v>
      </c>
      <c r="K594" s="251">
        <f t="shared" si="120"/>
        <v>11.040162721893491</v>
      </c>
    </row>
    <row r="595" spans="1:11" ht="15">
      <c r="A595" s="5" t="s">
        <v>8</v>
      </c>
      <c r="B595" s="41" t="s">
        <v>43</v>
      </c>
      <c r="C595" s="41" t="s">
        <v>61</v>
      </c>
      <c r="D595" s="37">
        <v>9000090020</v>
      </c>
      <c r="E595" s="37">
        <v>240</v>
      </c>
      <c r="F595" s="37">
        <v>1</v>
      </c>
      <c r="G595" s="45">
        <v>210.2</v>
      </c>
      <c r="H595" s="45">
        <v>305.43192</v>
      </c>
      <c r="I595" s="45">
        <v>676</v>
      </c>
      <c r="J595" s="45">
        <v>74.6315</v>
      </c>
      <c r="K595" s="251">
        <f t="shared" si="120"/>
        <v>11.040162721893491</v>
      </c>
    </row>
    <row r="596" spans="1:11" ht="15">
      <c r="A596" s="4" t="s">
        <v>21</v>
      </c>
      <c r="B596" s="41" t="s">
        <v>43</v>
      </c>
      <c r="C596" s="41" t="s">
        <v>61</v>
      </c>
      <c r="D596" s="37">
        <v>9000090020</v>
      </c>
      <c r="E596" s="37">
        <v>800</v>
      </c>
      <c r="F596" s="35"/>
      <c r="G596" s="45">
        <f aca="true" t="shared" si="123" ref="G596:J597">G597</f>
        <v>365.45</v>
      </c>
      <c r="H596" s="45">
        <f t="shared" si="123"/>
        <v>0.8</v>
      </c>
      <c r="I596" s="45">
        <f t="shared" si="123"/>
        <v>30</v>
      </c>
      <c r="J596" s="45">
        <f t="shared" si="123"/>
        <v>2.84369</v>
      </c>
      <c r="K596" s="251">
        <f t="shared" si="120"/>
        <v>9.478966666666668</v>
      </c>
    </row>
    <row r="597" spans="1:11" ht="15">
      <c r="A597" s="4" t="s">
        <v>22</v>
      </c>
      <c r="B597" s="41" t="s">
        <v>43</v>
      </c>
      <c r="C597" s="41" t="s">
        <v>61</v>
      </c>
      <c r="D597" s="37">
        <v>9000090020</v>
      </c>
      <c r="E597" s="37">
        <v>850</v>
      </c>
      <c r="F597" s="35"/>
      <c r="G597" s="45">
        <f t="shared" si="123"/>
        <v>365.45</v>
      </c>
      <c r="H597" s="45">
        <f t="shared" si="123"/>
        <v>0.8</v>
      </c>
      <c r="I597" s="45">
        <f t="shared" si="123"/>
        <v>30</v>
      </c>
      <c r="J597" s="45">
        <f t="shared" si="123"/>
        <v>2.84369</v>
      </c>
      <c r="K597" s="251">
        <f t="shared" si="120"/>
        <v>9.478966666666668</v>
      </c>
    </row>
    <row r="598" spans="1:11" ht="15">
      <c r="A598" s="5" t="s">
        <v>8</v>
      </c>
      <c r="B598" s="41" t="s">
        <v>43</v>
      </c>
      <c r="C598" s="41" t="s">
        <v>61</v>
      </c>
      <c r="D598" s="37">
        <v>9000090020</v>
      </c>
      <c r="E598" s="37">
        <v>850</v>
      </c>
      <c r="F598" s="37">
        <v>1</v>
      </c>
      <c r="G598" s="45">
        <v>365.45</v>
      </c>
      <c r="H598" s="45">
        <v>0.8</v>
      </c>
      <c r="I598" s="45">
        <v>30</v>
      </c>
      <c r="J598" s="45">
        <v>2.84369</v>
      </c>
      <c r="K598" s="251">
        <f t="shared" si="120"/>
        <v>9.478966666666668</v>
      </c>
    </row>
    <row r="599" spans="1:11" ht="15">
      <c r="A599" s="140" t="s">
        <v>431</v>
      </c>
      <c r="B599" s="41" t="s">
        <v>43</v>
      </c>
      <c r="C599" s="41" t="s">
        <v>61</v>
      </c>
      <c r="D599" s="37">
        <v>9000090750</v>
      </c>
      <c r="E599" s="35"/>
      <c r="F599" s="35"/>
      <c r="G599" s="45">
        <f>G600+G603+G610+G608</f>
        <v>4617</v>
      </c>
      <c r="H599" s="45">
        <f>H600+H603+H610</f>
        <v>3244.47658</v>
      </c>
      <c r="I599" s="45">
        <f>I600+I603+I610+I608</f>
        <v>3370</v>
      </c>
      <c r="J599" s="45">
        <f>J600+J603+J610+J608</f>
        <v>1563.80184</v>
      </c>
      <c r="K599" s="251">
        <f t="shared" si="120"/>
        <v>46.40361543026707</v>
      </c>
    </row>
    <row r="600" spans="1:11" ht="60">
      <c r="A600" s="4" t="s">
        <v>17</v>
      </c>
      <c r="B600" s="41" t="s">
        <v>43</v>
      </c>
      <c r="C600" s="41" t="s">
        <v>61</v>
      </c>
      <c r="D600" s="37">
        <v>9000090750</v>
      </c>
      <c r="E600" s="37">
        <v>100</v>
      </c>
      <c r="F600" s="35"/>
      <c r="G600" s="45">
        <f aca="true" t="shared" si="124" ref="G600:J601">G601</f>
        <v>4200</v>
      </c>
      <c r="H600" s="45">
        <f t="shared" si="124"/>
        <v>3176.15022</v>
      </c>
      <c r="I600" s="45">
        <f t="shared" si="124"/>
        <v>3243</v>
      </c>
      <c r="J600" s="45">
        <f t="shared" si="124"/>
        <v>1529.95727</v>
      </c>
      <c r="K600" s="251">
        <f t="shared" si="120"/>
        <v>47.17722078322541</v>
      </c>
    </row>
    <row r="601" spans="1:11" ht="15">
      <c r="A601" s="4" t="s">
        <v>244</v>
      </c>
      <c r="B601" s="41" t="s">
        <v>43</v>
      </c>
      <c r="C601" s="41" t="s">
        <v>61</v>
      </c>
      <c r="D601" s="37">
        <v>9000090750</v>
      </c>
      <c r="E601" s="37">
        <v>110</v>
      </c>
      <c r="F601" s="35"/>
      <c r="G601" s="45">
        <f t="shared" si="124"/>
        <v>4200</v>
      </c>
      <c r="H601" s="45">
        <f t="shared" si="124"/>
        <v>3176.15022</v>
      </c>
      <c r="I601" s="45">
        <f t="shared" si="124"/>
        <v>3243</v>
      </c>
      <c r="J601" s="45">
        <f t="shared" si="124"/>
        <v>1529.95727</v>
      </c>
      <c r="K601" s="251">
        <f t="shared" si="120"/>
        <v>47.17722078322541</v>
      </c>
    </row>
    <row r="602" spans="1:11" ht="15">
      <c r="A602" s="5" t="s">
        <v>8</v>
      </c>
      <c r="B602" s="41" t="s">
        <v>43</v>
      </c>
      <c r="C602" s="41" t="s">
        <v>61</v>
      </c>
      <c r="D602" s="37">
        <v>9000090750</v>
      </c>
      <c r="E602" s="37">
        <v>110</v>
      </c>
      <c r="F602" s="37">
        <v>1</v>
      </c>
      <c r="G602" s="45">
        <v>4200</v>
      </c>
      <c r="H602" s="45">
        <v>3176.15022</v>
      </c>
      <c r="I602" s="45">
        <v>3243</v>
      </c>
      <c r="J602" s="45">
        <v>1529.95727</v>
      </c>
      <c r="K602" s="251">
        <f t="shared" si="120"/>
        <v>47.17722078322541</v>
      </c>
    </row>
    <row r="603" spans="1:11" ht="30">
      <c r="A603" s="29" t="s">
        <v>215</v>
      </c>
      <c r="B603" s="41" t="s">
        <v>43</v>
      </c>
      <c r="C603" s="41" t="s">
        <v>61</v>
      </c>
      <c r="D603" s="37">
        <v>9000090750</v>
      </c>
      <c r="E603" s="37">
        <v>200</v>
      </c>
      <c r="F603" s="35"/>
      <c r="G603" s="45">
        <f aca="true" t="shared" si="125" ref="G603:J604">G604</f>
        <v>83</v>
      </c>
      <c r="H603" s="45">
        <f t="shared" si="125"/>
        <v>67.9096</v>
      </c>
      <c r="I603" s="45">
        <f t="shared" si="125"/>
        <v>72</v>
      </c>
      <c r="J603" s="45">
        <f t="shared" si="125"/>
        <v>20</v>
      </c>
      <c r="K603" s="251">
        <f t="shared" si="120"/>
        <v>27.77777777777778</v>
      </c>
    </row>
    <row r="604" spans="1:11" ht="30">
      <c r="A604" s="4" t="s">
        <v>20</v>
      </c>
      <c r="B604" s="41" t="s">
        <v>43</v>
      </c>
      <c r="C604" s="41" t="s">
        <v>61</v>
      </c>
      <c r="D604" s="37">
        <v>9000090750</v>
      </c>
      <c r="E604" s="37">
        <v>240</v>
      </c>
      <c r="F604" s="35"/>
      <c r="G604" s="45">
        <f t="shared" si="125"/>
        <v>83</v>
      </c>
      <c r="H604" s="45">
        <f t="shared" si="125"/>
        <v>67.9096</v>
      </c>
      <c r="I604" s="45">
        <f t="shared" si="125"/>
        <v>72</v>
      </c>
      <c r="J604" s="45">
        <f t="shared" si="125"/>
        <v>20</v>
      </c>
      <c r="K604" s="251">
        <f t="shared" si="120"/>
        <v>27.77777777777778</v>
      </c>
    </row>
    <row r="605" spans="1:11" ht="15">
      <c r="A605" s="5" t="s">
        <v>8</v>
      </c>
      <c r="B605" s="41" t="s">
        <v>43</v>
      </c>
      <c r="C605" s="41" t="s">
        <v>61</v>
      </c>
      <c r="D605" s="37">
        <v>9000090750</v>
      </c>
      <c r="E605" s="37">
        <v>240</v>
      </c>
      <c r="F605" s="37">
        <v>1</v>
      </c>
      <c r="G605" s="45">
        <v>83</v>
      </c>
      <c r="H605" s="45">
        <v>67.9096</v>
      </c>
      <c r="I605" s="45">
        <v>72</v>
      </c>
      <c r="J605" s="45">
        <v>20</v>
      </c>
      <c r="K605" s="251">
        <f t="shared" si="120"/>
        <v>27.77777777777778</v>
      </c>
    </row>
    <row r="606" spans="1:11" ht="15">
      <c r="A606" s="4" t="s">
        <v>21</v>
      </c>
      <c r="B606" s="41" t="s">
        <v>43</v>
      </c>
      <c r="C606" s="41" t="s">
        <v>61</v>
      </c>
      <c r="D606" s="37">
        <v>9000090750</v>
      </c>
      <c r="E606" s="37">
        <v>800</v>
      </c>
      <c r="F606" s="35"/>
      <c r="G606" s="45">
        <f>G609+G607</f>
        <v>334</v>
      </c>
      <c r="H606" s="45">
        <f>H609</f>
        <v>0.41676</v>
      </c>
      <c r="I606" s="45">
        <f>I609+I607</f>
        <v>55</v>
      </c>
      <c r="J606" s="45">
        <f>J609+J607</f>
        <v>13.84457</v>
      </c>
      <c r="K606" s="251">
        <f t="shared" si="120"/>
        <v>25.17194545454545</v>
      </c>
    </row>
    <row r="607" spans="1:12" ht="15">
      <c r="A607" s="4" t="s">
        <v>216</v>
      </c>
      <c r="B607" s="41" t="s">
        <v>43</v>
      </c>
      <c r="C607" s="41" t="s">
        <v>61</v>
      </c>
      <c r="D607" s="37">
        <v>9000090750</v>
      </c>
      <c r="E607" s="37">
        <v>830</v>
      </c>
      <c r="F607" s="37"/>
      <c r="G607" s="45">
        <f>G608</f>
        <v>1</v>
      </c>
      <c r="H607" s="45">
        <f>H608</f>
        <v>1736.23365</v>
      </c>
      <c r="I607" s="45">
        <f>I608</f>
        <v>5</v>
      </c>
      <c r="J607" s="45">
        <f>J608</f>
        <v>0</v>
      </c>
      <c r="K607" s="251">
        <f t="shared" si="120"/>
        <v>0</v>
      </c>
      <c r="L607" s="48"/>
    </row>
    <row r="608" spans="1:12" ht="15">
      <c r="A608" s="5" t="s">
        <v>8</v>
      </c>
      <c r="B608" s="41" t="s">
        <v>43</v>
      </c>
      <c r="C608" s="41" t="s">
        <v>61</v>
      </c>
      <c r="D608" s="37">
        <v>9000090750</v>
      </c>
      <c r="E608" s="37">
        <v>830</v>
      </c>
      <c r="F608" s="37">
        <v>1</v>
      </c>
      <c r="G608" s="45">
        <v>1</v>
      </c>
      <c r="H608" s="45">
        <v>1736.23365</v>
      </c>
      <c r="I608" s="45">
        <v>5</v>
      </c>
      <c r="J608" s="45"/>
      <c r="K608" s="251">
        <f t="shared" si="120"/>
        <v>0</v>
      </c>
      <c r="L608" s="48"/>
    </row>
    <row r="609" spans="1:11" ht="15">
      <c r="A609" s="4" t="s">
        <v>22</v>
      </c>
      <c r="B609" s="41" t="s">
        <v>43</v>
      </c>
      <c r="C609" s="41" t="s">
        <v>61</v>
      </c>
      <c r="D609" s="37">
        <v>9000090750</v>
      </c>
      <c r="E609" s="37">
        <v>850</v>
      </c>
      <c r="F609" s="35"/>
      <c r="G609" s="45">
        <f>G610</f>
        <v>333</v>
      </c>
      <c r="H609" s="45">
        <f>H610</f>
        <v>0.41676</v>
      </c>
      <c r="I609" s="45">
        <f>I610</f>
        <v>50</v>
      </c>
      <c r="J609" s="45">
        <f>J610</f>
        <v>13.84457</v>
      </c>
      <c r="K609" s="251">
        <f t="shared" si="120"/>
        <v>27.689140000000002</v>
      </c>
    </row>
    <row r="610" spans="1:11" ht="15">
      <c r="A610" s="5" t="s">
        <v>8</v>
      </c>
      <c r="B610" s="41" t="s">
        <v>43</v>
      </c>
      <c r="C610" s="41" t="s">
        <v>61</v>
      </c>
      <c r="D610" s="37">
        <v>9000090750</v>
      </c>
      <c r="E610" s="37">
        <v>850</v>
      </c>
      <c r="F610" s="37">
        <v>1</v>
      </c>
      <c r="G610" s="45">
        <v>333</v>
      </c>
      <c r="H610" s="45">
        <v>0.41676</v>
      </c>
      <c r="I610" s="45">
        <v>50</v>
      </c>
      <c r="J610" s="45">
        <v>13.84457</v>
      </c>
      <c r="K610" s="251">
        <f t="shared" si="120"/>
        <v>27.689140000000002</v>
      </c>
    </row>
    <row r="611" spans="1:11" ht="15">
      <c r="A611" s="4" t="s">
        <v>439</v>
      </c>
      <c r="B611" s="41" t="s">
        <v>43</v>
      </c>
      <c r="C611" s="41" t="s">
        <v>61</v>
      </c>
      <c r="D611" s="37">
        <v>9000090760</v>
      </c>
      <c r="E611" s="35"/>
      <c r="F611" s="35"/>
      <c r="G611" s="45">
        <f>G612+G615</f>
        <v>862</v>
      </c>
      <c r="H611" s="45">
        <f>H612+H615</f>
        <v>600.67177</v>
      </c>
      <c r="I611" s="45">
        <f>I612+I615</f>
        <v>911</v>
      </c>
      <c r="J611" s="45">
        <f>J612+J615</f>
        <v>226.27376</v>
      </c>
      <c r="K611" s="251">
        <f t="shared" si="120"/>
        <v>24.837953896816686</v>
      </c>
    </row>
    <row r="612" spans="1:11" ht="60">
      <c r="A612" s="4" t="s">
        <v>17</v>
      </c>
      <c r="B612" s="41" t="s">
        <v>43</v>
      </c>
      <c r="C612" s="41" t="s">
        <v>61</v>
      </c>
      <c r="D612" s="37">
        <v>9000090760</v>
      </c>
      <c r="E612" s="37">
        <v>100</v>
      </c>
      <c r="F612" s="35"/>
      <c r="G612" s="45">
        <f aca="true" t="shared" si="126" ref="G612:J613">G613</f>
        <v>862</v>
      </c>
      <c r="H612" s="45">
        <f t="shared" si="126"/>
        <v>570.55177</v>
      </c>
      <c r="I612" s="45">
        <f t="shared" si="126"/>
        <v>898</v>
      </c>
      <c r="J612" s="45">
        <f t="shared" si="126"/>
        <v>213.48176</v>
      </c>
      <c r="K612" s="251">
        <f t="shared" si="120"/>
        <v>23.773024498886418</v>
      </c>
    </row>
    <row r="613" spans="1:11" ht="15">
      <c r="A613" s="4" t="s">
        <v>244</v>
      </c>
      <c r="B613" s="41" t="s">
        <v>43</v>
      </c>
      <c r="C613" s="41" t="s">
        <v>61</v>
      </c>
      <c r="D613" s="37">
        <v>9000090760</v>
      </c>
      <c r="E613" s="37">
        <v>110</v>
      </c>
      <c r="F613" s="35"/>
      <c r="G613" s="45">
        <f t="shared" si="126"/>
        <v>862</v>
      </c>
      <c r="H613" s="45">
        <f t="shared" si="126"/>
        <v>570.55177</v>
      </c>
      <c r="I613" s="45">
        <f t="shared" si="126"/>
        <v>898</v>
      </c>
      <c r="J613" s="45">
        <f t="shared" si="126"/>
        <v>213.48176</v>
      </c>
      <c r="K613" s="251">
        <f t="shared" si="120"/>
        <v>23.773024498886418</v>
      </c>
    </row>
    <row r="614" spans="1:11" ht="15">
      <c r="A614" s="5" t="s">
        <v>8</v>
      </c>
      <c r="B614" s="41" t="s">
        <v>43</v>
      </c>
      <c r="C614" s="41" t="s">
        <v>61</v>
      </c>
      <c r="D614" s="37">
        <v>9000090760</v>
      </c>
      <c r="E614" s="37">
        <v>110</v>
      </c>
      <c r="F614" s="37">
        <v>1</v>
      </c>
      <c r="G614" s="45">
        <v>862</v>
      </c>
      <c r="H614" s="45">
        <v>570.55177</v>
      </c>
      <c r="I614" s="45">
        <v>898</v>
      </c>
      <c r="J614" s="45">
        <v>213.48176</v>
      </c>
      <c r="K614" s="251">
        <f t="shared" si="120"/>
        <v>23.773024498886418</v>
      </c>
    </row>
    <row r="615" spans="1:11" ht="30" customHeight="1">
      <c r="A615" s="4" t="s">
        <v>49</v>
      </c>
      <c r="B615" s="41" t="s">
        <v>43</v>
      </c>
      <c r="C615" s="41" t="s">
        <v>61</v>
      </c>
      <c r="D615" s="37">
        <v>9000090760</v>
      </c>
      <c r="E615" s="37">
        <v>300</v>
      </c>
      <c r="F615" s="35"/>
      <c r="G615" s="45">
        <f aca="true" t="shared" si="127" ref="G615:J616">G616</f>
        <v>0</v>
      </c>
      <c r="H615" s="45">
        <f t="shared" si="127"/>
        <v>30.12</v>
      </c>
      <c r="I615" s="45">
        <f t="shared" si="127"/>
        <v>13</v>
      </c>
      <c r="J615" s="45">
        <f t="shared" si="127"/>
        <v>12.792</v>
      </c>
      <c r="K615" s="251">
        <f t="shared" si="120"/>
        <v>98.4</v>
      </c>
    </row>
    <row r="616" spans="1:11" ht="30" customHeight="1">
      <c r="A616" s="4" t="s">
        <v>50</v>
      </c>
      <c r="B616" s="41" t="s">
        <v>43</v>
      </c>
      <c r="C616" s="41" t="s">
        <v>61</v>
      </c>
      <c r="D616" s="37">
        <v>9000090760</v>
      </c>
      <c r="E616" s="37">
        <v>320</v>
      </c>
      <c r="F616" s="35"/>
      <c r="G616" s="45">
        <f t="shared" si="127"/>
        <v>0</v>
      </c>
      <c r="H616" s="45">
        <f t="shared" si="127"/>
        <v>30.12</v>
      </c>
      <c r="I616" s="45">
        <f t="shared" si="127"/>
        <v>13</v>
      </c>
      <c r="J616" s="45">
        <f t="shared" si="127"/>
        <v>12.792</v>
      </c>
      <c r="K616" s="251">
        <f t="shared" si="120"/>
        <v>98.4</v>
      </c>
    </row>
    <row r="617" spans="1:11" ht="15" customHeight="1">
      <c r="A617" s="5" t="s">
        <v>8</v>
      </c>
      <c r="B617" s="41" t="s">
        <v>43</v>
      </c>
      <c r="C617" s="41" t="s">
        <v>61</v>
      </c>
      <c r="D617" s="37">
        <v>9000090760</v>
      </c>
      <c r="E617" s="37">
        <v>320</v>
      </c>
      <c r="F617" s="37">
        <v>1</v>
      </c>
      <c r="G617" s="45"/>
      <c r="H617" s="45">
        <v>30.12</v>
      </c>
      <c r="I617" s="45">
        <v>13</v>
      </c>
      <c r="J617" s="45">
        <v>12.792</v>
      </c>
      <c r="K617" s="251">
        <f t="shared" si="120"/>
        <v>98.4</v>
      </c>
    </row>
    <row r="618" spans="1:11" ht="15">
      <c r="A618" s="3" t="s">
        <v>115</v>
      </c>
      <c r="B618" s="111" t="s">
        <v>116</v>
      </c>
      <c r="C618" s="40"/>
      <c r="D618" s="35"/>
      <c r="E618" s="35"/>
      <c r="F618" s="35"/>
      <c r="G618" s="242" t="e">
        <f>G621+#REF!</f>
        <v>#REF!</v>
      </c>
      <c r="H618" s="242" t="e">
        <f>H621+#REF!</f>
        <v>#REF!</v>
      </c>
      <c r="I618" s="242">
        <f>I619+I620</f>
        <v>20821.263160000002</v>
      </c>
      <c r="J618" s="242">
        <f>J619+J620</f>
        <v>2139.4339999999997</v>
      </c>
      <c r="K618" s="251">
        <f t="shared" si="120"/>
        <v>10.275236346419627</v>
      </c>
    </row>
    <row r="619" spans="1:14" ht="15">
      <c r="A619" s="3" t="s">
        <v>8</v>
      </c>
      <c r="B619" s="42" t="s">
        <v>121</v>
      </c>
      <c r="C619" s="40"/>
      <c r="D619" s="35"/>
      <c r="E619" s="35"/>
      <c r="F619" s="35"/>
      <c r="G619" s="242" t="e">
        <f>G626+G634+#REF!+#REF!+#REF!+#REF!+#REF!+#REF!+#REF!+#REF!+#REF!</f>
        <v>#REF!</v>
      </c>
      <c r="H619" s="242" t="e">
        <f>H626+#REF!+#REF!+#REF!+H1032+H1035+H1042+H1045+H1052+H1055+#REF!+#REF!+H1026+H1038+H1048+#REF!</f>
        <v>#REF!</v>
      </c>
      <c r="I619" s="242">
        <f>I626+I634+I643+I646+I649+I662+I669+I686+I691</f>
        <v>6163.4</v>
      </c>
      <c r="J619" s="242">
        <f>J626+J634+J643+J646+J649+J662+J669+J686+J691</f>
        <v>1881.1</v>
      </c>
      <c r="K619" s="251">
        <f t="shared" si="120"/>
        <v>30.520491936268947</v>
      </c>
      <c r="N619" s="48"/>
    </row>
    <row r="620" spans="1:11" ht="15">
      <c r="A620" s="3" t="s">
        <v>9</v>
      </c>
      <c r="B620" s="42" t="s">
        <v>122</v>
      </c>
      <c r="C620" s="40"/>
      <c r="D620" s="35"/>
      <c r="E620" s="35"/>
      <c r="F620" s="35"/>
      <c r="G620" s="242" t="e">
        <f>G630+#REF!+#REF!+#REF!+G638+#REF!</f>
        <v>#REF!</v>
      </c>
      <c r="H620" s="242" t="e">
        <f>#REF!+#REF!+#REF!+#REF!+#REF!+H1163+H1171+H1175+#REF!+H1185+#REF!+#REF!+#REF!+H1187+#REF!+H1167</f>
        <v>#REF!</v>
      </c>
      <c r="I620" s="242">
        <f>I638+I677+I630</f>
        <v>14657.86316</v>
      </c>
      <c r="J620" s="242">
        <f>J638+J677+J630</f>
        <v>258.334</v>
      </c>
      <c r="K620" s="251">
        <f t="shared" si="120"/>
        <v>1.7624260588335303</v>
      </c>
    </row>
    <row r="621" spans="1:11" ht="15">
      <c r="A621" s="3" t="s">
        <v>117</v>
      </c>
      <c r="B621" s="111" t="s">
        <v>116</v>
      </c>
      <c r="C621" s="111" t="s">
        <v>118</v>
      </c>
      <c r="D621" s="36"/>
      <c r="E621" s="36"/>
      <c r="F621" s="36"/>
      <c r="G621" s="242" t="e">
        <f>G622+#REF!+#REF!+#REF!+#REF!+#REF!</f>
        <v>#REF!</v>
      </c>
      <c r="H621" s="242" t="e">
        <f>H622+#REF!+#REF!+#REF!+#REF!</f>
        <v>#REF!</v>
      </c>
      <c r="I621" s="242">
        <f>I622+I639+I654+I687</f>
        <v>20821.26316</v>
      </c>
      <c r="J621" s="242">
        <f>J622+J639+J654+J687</f>
        <v>2139.4339999999997</v>
      </c>
      <c r="K621" s="251">
        <f t="shared" si="120"/>
        <v>10.275236346419629</v>
      </c>
    </row>
    <row r="622" spans="1:11" ht="15">
      <c r="A622" s="4" t="s">
        <v>16</v>
      </c>
      <c r="B622" s="41" t="s">
        <v>116</v>
      </c>
      <c r="C622" s="41" t="s">
        <v>118</v>
      </c>
      <c r="D622" s="37">
        <v>9000000000</v>
      </c>
      <c r="E622" s="35"/>
      <c r="F622" s="35"/>
      <c r="G622" s="45" t="e">
        <f>G623+G631+G627+G635+#REF!+#REF!</f>
        <v>#REF!</v>
      </c>
      <c r="H622" s="45" t="e">
        <f>H623+#REF!+H631</f>
        <v>#REF!</v>
      </c>
      <c r="I622" s="45">
        <f>I623+I631+I627</f>
        <v>6906.42826</v>
      </c>
      <c r="J622" s="45">
        <f>J623+J631+J627</f>
        <v>2139.4339999999997</v>
      </c>
      <c r="K622" s="251">
        <f t="shared" si="120"/>
        <v>30.977430293325014</v>
      </c>
    </row>
    <row r="623" spans="1:11" ht="30">
      <c r="A623" s="4" t="s">
        <v>437</v>
      </c>
      <c r="B623" s="41" t="s">
        <v>116</v>
      </c>
      <c r="C623" s="41" t="s">
        <v>118</v>
      </c>
      <c r="D623" s="37">
        <v>9000090810</v>
      </c>
      <c r="E623" s="35"/>
      <c r="F623" s="35"/>
      <c r="G623" s="45">
        <f aca="true" t="shared" si="128" ref="G623:J625">G624</f>
        <v>2000</v>
      </c>
      <c r="H623" s="45">
        <f t="shared" si="128"/>
        <v>880.31705</v>
      </c>
      <c r="I623" s="45">
        <f t="shared" si="128"/>
        <v>2000</v>
      </c>
      <c r="J623" s="45">
        <f t="shared" si="128"/>
        <v>853.8</v>
      </c>
      <c r="K623" s="251">
        <f t="shared" si="120"/>
        <v>42.69</v>
      </c>
    </row>
    <row r="624" spans="1:11" ht="30">
      <c r="A624" s="4" t="s">
        <v>46</v>
      </c>
      <c r="B624" s="41" t="s">
        <v>116</v>
      </c>
      <c r="C624" s="41" t="s">
        <v>118</v>
      </c>
      <c r="D624" s="37">
        <v>9000090810</v>
      </c>
      <c r="E624" s="37">
        <v>600</v>
      </c>
      <c r="F624" s="35"/>
      <c r="G624" s="45">
        <f t="shared" si="128"/>
        <v>2000</v>
      </c>
      <c r="H624" s="45">
        <f t="shared" si="128"/>
        <v>880.31705</v>
      </c>
      <c r="I624" s="45">
        <f t="shared" si="128"/>
        <v>2000</v>
      </c>
      <c r="J624" s="45">
        <f t="shared" si="128"/>
        <v>853.8</v>
      </c>
      <c r="K624" s="251">
        <f t="shared" si="120"/>
        <v>42.69</v>
      </c>
    </row>
    <row r="625" spans="1:11" ht="15">
      <c r="A625" s="4" t="s">
        <v>47</v>
      </c>
      <c r="B625" s="41" t="s">
        <v>116</v>
      </c>
      <c r="C625" s="41" t="s">
        <v>118</v>
      </c>
      <c r="D625" s="37">
        <v>9000090810</v>
      </c>
      <c r="E625" s="37">
        <v>610</v>
      </c>
      <c r="F625" s="35"/>
      <c r="G625" s="45">
        <f t="shared" si="128"/>
        <v>2000</v>
      </c>
      <c r="H625" s="45">
        <f t="shared" si="128"/>
        <v>880.31705</v>
      </c>
      <c r="I625" s="45">
        <f t="shared" si="128"/>
        <v>2000</v>
      </c>
      <c r="J625" s="45">
        <f t="shared" si="128"/>
        <v>853.8</v>
      </c>
      <c r="K625" s="251">
        <f t="shared" si="120"/>
        <v>42.69</v>
      </c>
    </row>
    <row r="626" spans="1:11" ht="15">
      <c r="A626" s="5" t="s">
        <v>8</v>
      </c>
      <c r="B626" s="41" t="s">
        <v>116</v>
      </c>
      <c r="C626" s="41" t="s">
        <v>118</v>
      </c>
      <c r="D626" s="37">
        <v>9000090810</v>
      </c>
      <c r="E626" s="37">
        <v>610</v>
      </c>
      <c r="F626" s="37">
        <v>1</v>
      </c>
      <c r="G626" s="45">
        <v>2000</v>
      </c>
      <c r="H626" s="45">
        <v>880.31705</v>
      </c>
      <c r="I626" s="45">
        <v>2000</v>
      </c>
      <c r="J626" s="45">
        <v>853.8</v>
      </c>
      <c r="K626" s="251">
        <f t="shared" si="120"/>
        <v>42.69</v>
      </c>
    </row>
    <row r="627" spans="1:11" ht="33" customHeight="1">
      <c r="A627" s="4" t="s">
        <v>437</v>
      </c>
      <c r="B627" s="41" t="s">
        <v>116</v>
      </c>
      <c r="C627" s="41" t="s">
        <v>118</v>
      </c>
      <c r="D627" s="37">
        <v>9000090820</v>
      </c>
      <c r="E627" s="35"/>
      <c r="F627" s="35"/>
      <c r="G627" s="45">
        <f>G628</f>
        <v>1706.1</v>
      </c>
      <c r="H627" s="45">
        <f aca="true" t="shared" si="129" ref="G627:J629">H628</f>
        <v>1237.89</v>
      </c>
      <c r="I627" s="45">
        <f>I628</f>
        <v>906.42826</v>
      </c>
      <c r="J627" s="45">
        <f>J628</f>
        <v>258.334</v>
      </c>
      <c r="K627" s="251">
        <f t="shared" si="120"/>
        <v>28.500214677772735</v>
      </c>
    </row>
    <row r="628" spans="1:11" ht="30">
      <c r="A628" s="4" t="s">
        <v>46</v>
      </c>
      <c r="B628" s="41" t="s">
        <v>116</v>
      </c>
      <c r="C628" s="41" t="s">
        <v>118</v>
      </c>
      <c r="D628" s="37">
        <v>9000090820</v>
      </c>
      <c r="E628" s="37">
        <v>600</v>
      </c>
      <c r="F628" s="35"/>
      <c r="G628" s="45">
        <f t="shared" si="129"/>
        <v>1706.1</v>
      </c>
      <c r="H628" s="45">
        <f t="shared" si="129"/>
        <v>1237.89</v>
      </c>
      <c r="I628" s="45">
        <f t="shared" si="129"/>
        <v>906.42826</v>
      </c>
      <c r="J628" s="45">
        <f t="shared" si="129"/>
        <v>258.334</v>
      </c>
      <c r="K628" s="251">
        <f t="shared" si="120"/>
        <v>28.500214677772735</v>
      </c>
    </row>
    <row r="629" spans="1:11" ht="15">
      <c r="A629" s="4" t="s">
        <v>47</v>
      </c>
      <c r="B629" s="41" t="s">
        <v>116</v>
      </c>
      <c r="C629" s="41" t="s">
        <v>118</v>
      </c>
      <c r="D629" s="37">
        <v>9000090820</v>
      </c>
      <c r="E629" s="37">
        <v>610</v>
      </c>
      <c r="F629" s="35"/>
      <c r="G629" s="45">
        <f t="shared" si="129"/>
        <v>1706.1</v>
      </c>
      <c r="H629" s="45">
        <f t="shared" si="129"/>
        <v>1237.89</v>
      </c>
      <c r="I629" s="45">
        <f t="shared" si="129"/>
        <v>906.42826</v>
      </c>
      <c r="J629" s="45">
        <f t="shared" si="129"/>
        <v>258.334</v>
      </c>
      <c r="K629" s="251">
        <f t="shared" si="120"/>
        <v>28.500214677772735</v>
      </c>
    </row>
    <row r="630" spans="1:11" ht="15">
      <c r="A630" s="5" t="s">
        <v>9</v>
      </c>
      <c r="B630" s="41" t="s">
        <v>116</v>
      </c>
      <c r="C630" s="41" t="s">
        <v>118</v>
      </c>
      <c r="D630" s="37">
        <v>9000090820</v>
      </c>
      <c r="E630" s="37">
        <v>610</v>
      </c>
      <c r="F630" s="37">
        <v>2</v>
      </c>
      <c r="G630" s="45">
        <v>1706.1</v>
      </c>
      <c r="H630" s="45">
        <v>1237.89</v>
      </c>
      <c r="I630" s="45">
        <v>906.42826</v>
      </c>
      <c r="J630" s="45">
        <v>258.334</v>
      </c>
      <c r="K630" s="251">
        <f t="shared" si="120"/>
        <v>28.500214677772735</v>
      </c>
    </row>
    <row r="631" spans="1:11" ht="15">
      <c r="A631" s="4" t="s">
        <v>438</v>
      </c>
      <c r="B631" s="41" t="s">
        <v>116</v>
      </c>
      <c r="C631" s="41" t="s">
        <v>118</v>
      </c>
      <c r="D631" s="37">
        <v>9000090830</v>
      </c>
      <c r="E631" s="35"/>
      <c r="F631" s="35"/>
      <c r="G631" s="45">
        <f aca="true" t="shared" si="130" ref="G631:J633">G632</f>
        <v>5500</v>
      </c>
      <c r="H631" s="45">
        <f t="shared" si="130"/>
        <v>4434.14711</v>
      </c>
      <c r="I631" s="45">
        <f t="shared" si="130"/>
        <v>4000</v>
      </c>
      <c r="J631" s="45">
        <f t="shared" si="130"/>
        <v>1027.3</v>
      </c>
      <c r="K631" s="251">
        <f t="shared" si="120"/>
        <v>25.682499999999997</v>
      </c>
    </row>
    <row r="632" spans="1:11" ht="30">
      <c r="A632" s="4" t="s">
        <v>46</v>
      </c>
      <c r="B632" s="41" t="s">
        <v>116</v>
      </c>
      <c r="C632" s="41" t="s">
        <v>118</v>
      </c>
      <c r="D632" s="37">
        <v>9000090830</v>
      </c>
      <c r="E632" s="37">
        <v>600</v>
      </c>
      <c r="F632" s="35"/>
      <c r="G632" s="45">
        <f t="shared" si="130"/>
        <v>5500</v>
      </c>
      <c r="H632" s="45">
        <f t="shared" si="130"/>
        <v>4434.14711</v>
      </c>
      <c r="I632" s="45">
        <f t="shared" si="130"/>
        <v>4000</v>
      </c>
      <c r="J632" s="45">
        <f t="shared" si="130"/>
        <v>1027.3</v>
      </c>
      <c r="K632" s="251">
        <f t="shared" si="120"/>
        <v>25.682499999999997</v>
      </c>
    </row>
    <row r="633" spans="1:11" ht="15">
      <c r="A633" s="4" t="s">
        <v>47</v>
      </c>
      <c r="B633" s="41" t="s">
        <v>116</v>
      </c>
      <c r="C633" s="41" t="s">
        <v>118</v>
      </c>
      <c r="D633" s="37">
        <v>9000090830</v>
      </c>
      <c r="E633" s="37">
        <v>610</v>
      </c>
      <c r="F633" s="35"/>
      <c r="G633" s="45">
        <f t="shared" si="130"/>
        <v>5500</v>
      </c>
      <c r="H633" s="45">
        <f t="shared" si="130"/>
        <v>4434.14711</v>
      </c>
      <c r="I633" s="45">
        <f t="shared" si="130"/>
        <v>4000</v>
      </c>
      <c r="J633" s="45">
        <f t="shared" si="130"/>
        <v>1027.3</v>
      </c>
      <c r="K633" s="251">
        <f t="shared" si="120"/>
        <v>25.682499999999997</v>
      </c>
    </row>
    <row r="634" spans="1:11" ht="15">
      <c r="A634" s="5" t="s">
        <v>8</v>
      </c>
      <c r="B634" s="41" t="s">
        <v>116</v>
      </c>
      <c r="C634" s="41" t="s">
        <v>118</v>
      </c>
      <c r="D634" s="37">
        <v>9000090830</v>
      </c>
      <c r="E634" s="37">
        <v>610</v>
      </c>
      <c r="F634" s="37">
        <v>1</v>
      </c>
      <c r="G634" s="45">
        <v>5500</v>
      </c>
      <c r="H634" s="45">
        <v>4434.14711</v>
      </c>
      <c r="I634" s="45">
        <v>4000</v>
      </c>
      <c r="J634" s="45">
        <v>1027.3</v>
      </c>
      <c r="K634" s="251">
        <f t="shared" si="120"/>
        <v>25.682499999999997</v>
      </c>
    </row>
    <row r="635" spans="1:11" ht="60" customHeight="1" hidden="1">
      <c r="A635" s="23" t="s">
        <v>165</v>
      </c>
      <c r="B635" s="41" t="s">
        <v>116</v>
      </c>
      <c r="C635" s="41" t="s">
        <v>118</v>
      </c>
      <c r="D635" s="37">
        <v>9000072650</v>
      </c>
      <c r="E635" s="37"/>
      <c r="F635" s="37"/>
      <c r="G635" s="45">
        <f>G636</f>
        <v>220</v>
      </c>
      <c r="H635" s="45"/>
      <c r="I635" s="45">
        <f>I636</f>
        <v>0</v>
      </c>
      <c r="J635" s="45">
        <f>J636</f>
        <v>0</v>
      </c>
      <c r="K635" s="251" t="e">
        <f t="shared" si="120"/>
        <v>#DIV/0!</v>
      </c>
    </row>
    <row r="636" spans="1:11" ht="30" customHeight="1" hidden="1">
      <c r="A636" s="4" t="s">
        <v>46</v>
      </c>
      <c r="B636" s="41" t="s">
        <v>116</v>
      </c>
      <c r="C636" s="41" t="s">
        <v>118</v>
      </c>
      <c r="D636" s="37">
        <v>9000072650</v>
      </c>
      <c r="E636" s="37">
        <v>600</v>
      </c>
      <c r="F636" s="35"/>
      <c r="G636" s="45">
        <f aca="true" t="shared" si="131" ref="G636:J637">G637</f>
        <v>220</v>
      </c>
      <c r="H636" s="45">
        <f t="shared" si="131"/>
        <v>24825.95562</v>
      </c>
      <c r="I636" s="45">
        <f t="shared" si="131"/>
        <v>0</v>
      </c>
      <c r="J636" s="45">
        <f t="shared" si="131"/>
        <v>0</v>
      </c>
      <c r="K636" s="251" t="e">
        <f t="shared" si="120"/>
        <v>#DIV/0!</v>
      </c>
    </row>
    <row r="637" spans="1:11" ht="15" customHeight="1" hidden="1">
      <c r="A637" s="4" t="s">
        <v>47</v>
      </c>
      <c r="B637" s="41" t="s">
        <v>116</v>
      </c>
      <c r="C637" s="41" t="s">
        <v>118</v>
      </c>
      <c r="D637" s="37">
        <v>9000072650</v>
      </c>
      <c r="E637" s="37">
        <v>610</v>
      </c>
      <c r="F637" s="35"/>
      <c r="G637" s="45">
        <f t="shared" si="131"/>
        <v>220</v>
      </c>
      <c r="H637" s="45">
        <f t="shared" si="131"/>
        <v>24825.95562</v>
      </c>
      <c r="I637" s="45">
        <f t="shared" si="131"/>
        <v>0</v>
      </c>
      <c r="J637" s="45">
        <f t="shared" si="131"/>
        <v>0</v>
      </c>
      <c r="K637" s="251" t="e">
        <f t="shared" si="120"/>
        <v>#DIV/0!</v>
      </c>
    </row>
    <row r="638" spans="1:11" ht="15" customHeight="1" hidden="1">
      <c r="A638" s="5" t="s">
        <v>9</v>
      </c>
      <c r="B638" s="41" t="s">
        <v>116</v>
      </c>
      <c r="C638" s="41" t="s">
        <v>118</v>
      </c>
      <c r="D638" s="37">
        <v>9000072650</v>
      </c>
      <c r="E638" s="37">
        <v>610</v>
      </c>
      <c r="F638" s="37">
        <v>2</v>
      </c>
      <c r="G638" s="45">
        <v>220</v>
      </c>
      <c r="H638" s="45">
        <v>24825.95562</v>
      </c>
      <c r="I638" s="45"/>
      <c r="J638" s="45"/>
      <c r="K638" s="251" t="e">
        <f t="shared" si="120"/>
        <v>#DIV/0!</v>
      </c>
    </row>
    <row r="639" spans="1:13" ht="30" customHeight="1">
      <c r="A639" s="29" t="s">
        <v>582</v>
      </c>
      <c r="B639" s="41" t="s">
        <v>116</v>
      </c>
      <c r="C639" s="41" t="s">
        <v>118</v>
      </c>
      <c r="D639" s="37">
        <v>5300000000</v>
      </c>
      <c r="E639" s="35"/>
      <c r="F639" s="35"/>
      <c r="G639" s="45" t="e">
        <f>#REF!</f>
        <v>#REF!</v>
      </c>
      <c r="H639" s="242">
        <f aca="true" t="shared" si="132" ref="H639:H677">I639-J639</f>
        <v>2</v>
      </c>
      <c r="I639" s="45">
        <f>I640+I644+I647</f>
        <v>2</v>
      </c>
      <c r="J639" s="45">
        <f>J640+J644+J647</f>
        <v>0</v>
      </c>
      <c r="K639" s="251">
        <f t="shared" si="120"/>
        <v>0</v>
      </c>
      <c r="L639" s="48"/>
      <c r="M639" s="48"/>
    </row>
    <row r="640" spans="1:13" ht="60">
      <c r="A640" s="29" t="s">
        <v>473</v>
      </c>
      <c r="B640" s="41" t="s">
        <v>116</v>
      </c>
      <c r="C640" s="41" t="s">
        <v>118</v>
      </c>
      <c r="D640" s="34">
        <v>5300191080</v>
      </c>
      <c r="E640" s="35"/>
      <c r="F640" s="35"/>
      <c r="G640" s="45">
        <f>G641</f>
        <v>3</v>
      </c>
      <c r="H640" s="242">
        <f t="shared" si="132"/>
        <v>1</v>
      </c>
      <c r="I640" s="45">
        <f aca="true" t="shared" si="133" ref="I640:J642">I641</f>
        <v>1</v>
      </c>
      <c r="J640" s="45">
        <f t="shared" si="133"/>
        <v>0</v>
      </c>
      <c r="K640" s="251">
        <f t="shared" si="120"/>
        <v>0</v>
      </c>
      <c r="L640" s="48"/>
      <c r="M640" s="48"/>
    </row>
    <row r="641" spans="1:13" ht="30">
      <c r="A641" s="4" t="s">
        <v>46</v>
      </c>
      <c r="B641" s="41" t="s">
        <v>116</v>
      </c>
      <c r="C641" s="41" t="s">
        <v>118</v>
      </c>
      <c r="D641" s="34">
        <v>5300191080</v>
      </c>
      <c r="E641" s="37">
        <v>600</v>
      </c>
      <c r="F641" s="35"/>
      <c r="G641" s="45">
        <f>G642</f>
        <v>3</v>
      </c>
      <c r="H641" s="242">
        <f t="shared" si="132"/>
        <v>1</v>
      </c>
      <c r="I641" s="45">
        <f t="shared" si="133"/>
        <v>1</v>
      </c>
      <c r="J641" s="45">
        <f t="shared" si="133"/>
        <v>0</v>
      </c>
      <c r="K641" s="251">
        <f t="shared" si="120"/>
        <v>0</v>
      </c>
      <c r="L641" s="48"/>
      <c r="M641" s="48"/>
    </row>
    <row r="642" spans="1:13" ht="15">
      <c r="A642" s="4" t="s">
        <v>47</v>
      </c>
      <c r="B642" s="41" t="s">
        <v>116</v>
      </c>
      <c r="C642" s="41" t="s">
        <v>118</v>
      </c>
      <c r="D642" s="34">
        <v>5300191080</v>
      </c>
      <c r="E642" s="37">
        <v>610</v>
      </c>
      <c r="F642" s="35"/>
      <c r="G642" s="45">
        <f>G643</f>
        <v>3</v>
      </c>
      <c r="H642" s="242">
        <f t="shared" si="132"/>
        <v>1</v>
      </c>
      <c r="I642" s="45">
        <f t="shared" si="133"/>
        <v>1</v>
      </c>
      <c r="J642" s="45">
        <f t="shared" si="133"/>
        <v>0</v>
      </c>
      <c r="K642" s="251">
        <f t="shared" si="120"/>
        <v>0</v>
      </c>
      <c r="L642" s="48"/>
      <c r="M642" s="48"/>
    </row>
    <row r="643" spans="1:13" ht="15">
      <c r="A643" s="5" t="s">
        <v>8</v>
      </c>
      <c r="B643" s="41" t="s">
        <v>116</v>
      </c>
      <c r="C643" s="41" t="s">
        <v>118</v>
      </c>
      <c r="D643" s="34">
        <v>5300191080</v>
      </c>
      <c r="E643" s="37">
        <v>610</v>
      </c>
      <c r="F643" s="37">
        <v>1</v>
      </c>
      <c r="G643" s="45">
        <v>3</v>
      </c>
      <c r="H643" s="242">
        <f t="shared" si="132"/>
        <v>1</v>
      </c>
      <c r="I643" s="45">
        <v>1</v>
      </c>
      <c r="J643" s="45"/>
      <c r="K643" s="251">
        <f t="shared" si="120"/>
        <v>0</v>
      </c>
      <c r="L643" s="48"/>
      <c r="M643" s="48"/>
    </row>
    <row r="644" spans="1:13" ht="60" hidden="1">
      <c r="A644" s="153" t="s">
        <v>474</v>
      </c>
      <c r="B644" s="41" t="s">
        <v>116</v>
      </c>
      <c r="C644" s="41" t="s">
        <v>118</v>
      </c>
      <c r="D644" s="34">
        <v>5300291080</v>
      </c>
      <c r="E644" s="37">
        <v>600</v>
      </c>
      <c r="F644" s="35"/>
      <c r="G644" s="45">
        <f aca="true" t="shared" si="134" ref="G644:J645">G645</f>
        <v>3</v>
      </c>
      <c r="H644" s="242">
        <f t="shared" si="132"/>
        <v>0</v>
      </c>
      <c r="I644" s="45">
        <f t="shared" si="134"/>
        <v>0</v>
      </c>
      <c r="J644" s="45">
        <f t="shared" si="134"/>
        <v>0</v>
      </c>
      <c r="K644" s="251" t="e">
        <f t="shared" si="120"/>
        <v>#DIV/0!</v>
      </c>
      <c r="L644" s="48"/>
      <c r="M644" s="48"/>
    </row>
    <row r="645" spans="1:13" ht="15" hidden="1">
      <c r="A645" s="4" t="s">
        <v>47</v>
      </c>
      <c r="B645" s="41" t="s">
        <v>116</v>
      </c>
      <c r="C645" s="41" t="s">
        <v>118</v>
      </c>
      <c r="D645" s="34">
        <v>5300291080</v>
      </c>
      <c r="E645" s="37">
        <v>610</v>
      </c>
      <c r="F645" s="35"/>
      <c r="G645" s="45">
        <f t="shared" si="134"/>
        <v>3</v>
      </c>
      <c r="H645" s="242">
        <f t="shared" si="132"/>
        <v>0</v>
      </c>
      <c r="I645" s="45">
        <f t="shared" si="134"/>
        <v>0</v>
      </c>
      <c r="J645" s="45">
        <f t="shared" si="134"/>
        <v>0</v>
      </c>
      <c r="K645" s="251" t="e">
        <f t="shared" si="120"/>
        <v>#DIV/0!</v>
      </c>
      <c r="L645" s="48"/>
      <c r="M645" s="48"/>
    </row>
    <row r="646" spans="1:13" ht="15" hidden="1">
      <c r="A646" s="5" t="s">
        <v>8</v>
      </c>
      <c r="B646" s="41" t="s">
        <v>116</v>
      </c>
      <c r="C646" s="41" t="s">
        <v>118</v>
      </c>
      <c r="D646" s="34">
        <v>5300291080</v>
      </c>
      <c r="E646" s="37">
        <v>610</v>
      </c>
      <c r="F646" s="37">
        <v>1</v>
      </c>
      <c r="G646" s="45">
        <v>3</v>
      </c>
      <c r="H646" s="242">
        <f t="shared" si="132"/>
        <v>0</v>
      </c>
      <c r="I646" s="45"/>
      <c r="J646" s="45"/>
      <c r="K646" s="251" t="e">
        <f t="shared" si="120"/>
        <v>#DIV/0!</v>
      </c>
      <c r="L646" s="48"/>
      <c r="M646" s="48"/>
    </row>
    <row r="647" spans="1:14" ht="30">
      <c r="A647" s="137" t="s">
        <v>583</v>
      </c>
      <c r="B647" s="41" t="s">
        <v>116</v>
      </c>
      <c r="C647" s="41" t="s">
        <v>118</v>
      </c>
      <c r="D647" s="34">
        <v>5300391080</v>
      </c>
      <c r="E647" s="37">
        <v>600</v>
      </c>
      <c r="F647" s="35"/>
      <c r="G647" s="45">
        <f>G648</f>
        <v>3</v>
      </c>
      <c r="H647" s="242">
        <f t="shared" si="132"/>
        <v>1</v>
      </c>
      <c r="I647" s="45">
        <f>I648</f>
        <v>1</v>
      </c>
      <c r="J647" s="45">
        <f>J648</f>
        <v>0</v>
      </c>
      <c r="K647" s="251">
        <f t="shared" si="120"/>
        <v>0</v>
      </c>
      <c r="M647" s="48"/>
      <c r="N647" s="48"/>
    </row>
    <row r="648" spans="1:14" ht="15">
      <c r="A648" s="4" t="s">
        <v>47</v>
      </c>
      <c r="B648" s="41" t="s">
        <v>116</v>
      </c>
      <c r="C648" s="41" t="s">
        <v>118</v>
      </c>
      <c r="D648" s="34">
        <v>5300391080</v>
      </c>
      <c r="E648" s="37">
        <v>610</v>
      </c>
      <c r="F648" s="35"/>
      <c r="G648" s="45">
        <f>G649</f>
        <v>3</v>
      </c>
      <c r="H648" s="242">
        <f t="shared" si="132"/>
        <v>1</v>
      </c>
      <c r="I648" s="45">
        <f>I649</f>
        <v>1</v>
      </c>
      <c r="J648" s="45">
        <f>J649</f>
        <v>0</v>
      </c>
      <c r="K648" s="251">
        <f t="shared" si="120"/>
        <v>0</v>
      </c>
      <c r="M648" s="48"/>
      <c r="N648" s="48"/>
    </row>
    <row r="649" spans="1:14" ht="15">
      <c r="A649" s="5" t="s">
        <v>8</v>
      </c>
      <c r="B649" s="41" t="s">
        <v>116</v>
      </c>
      <c r="C649" s="41" t="s">
        <v>118</v>
      </c>
      <c r="D649" s="34">
        <v>5300391080</v>
      </c>
      <c r="E649" s="37">
        <v>610</v>
      </c>
      <c r="F649" s="37">
        <v>1</v>
      </c>
      <c r="G649" s="45">
        <v>3</v>
      </c>
      <c r="H649" s="242">
        <f t="shared" si="132"/>
        <v>1</v>
      </c>
      <c r="I649" s="45">
        <v>1</v>
      </c>
      <c r="J649" s="45"/>
      <c r="K649" s="251">
        <f t="shared" si="120"/>
        <v>0</v>
      </c>
      <c r="M649" s="48"/>
      <c r="N649" s="48"/>
    </row>
    <row r="650" spans="1:13" ht="30" hidden="1">
      <c r="A650" s="30" t="s">
        <v>281</v>
      </c>
      <c r="B650" s="41" t="s">
        <v>116</v>
      </c>
      <c r="C650" s="41" t="s">
        <v>118</v>
      </c>
      <c r="D650" s="34" t="s">
        <v>285</v>
      </c>
      <c r="E650" s="35"/>
      <c r="F650" s="35"/>
      <c r="G650" s="45">
        <f>G651</f>
        <v>3</v>
      </c>
      <c r="H650" s="242">
        <f t="shared" si="132"/>
        <v>0</v>
      </c>
      <c r="I650" s="45">
        <f aca="true" t="shared" si="135" ref="I650:J652">I651</f>
        <v>0</v>
      </c>
      <c r="J650" s="45">
        <f t="shared" si="135"/>
        <v>0</v>
      </c>
      <c r="K650" s="251" t="e">
        <f t="shared" si="120"/>
        <v>#DIV/0!</v>
      </c>
      <c r="L650" s="48"/>
      <c r="M650" s="48"/>
    </row>
    <row r="651" spans="1:13" ht="30" hidden="1">
      <c r="A651" s="4" t="s">
        <v>46</v>
      </c>
      <c r="B651" s="41" t="s">
        <v>116</v>
      </c>
      <c r="C651" s="41" t="s">
        <v>118</v>
      </c>
      <c r="D651" s="34" t="s">
        <v>285</v>
      </c>
      <c r="E651" s="37">
        <v>600</v>
      </c>
      <c r="F651" s="35"/>
      <c r="G651" s="45">
        <f>G652</f>
        <v>3</v>
      </c>
      <c r="H651" s="242">
        <f t="shared" si="132"/>
        <v>0</v>
      </c>
      <c r="I651" s="45">
        <f t="shared" si="135"/>
        <v>0</v>
      </c>
      <c r="J651" s="45">
        <f t="shared" si="135"/>
        <v>0</v>
      </c>
      <c r="K651" s="251" t="e">
        <f t="shared" si="120"/>
        <v>#DIV/0!</v>
      </c>
      <c r="L651" s="48"/>
      <c r="M651" s="48"/>
    </row>
    <row r="652" spans="1:13" ht="15" hidden="1">
      <c r="A652" s="4" t="s">
        <v>47</v>
      </c>
      <c r="B652" s="41" t="s">
        <v>116</v>
      </c>
      <c r="C652" s="41" t="s">
        <v>118</v>
      </c>
      <c r="D652" s="34" t="s">
        <v>285</v>
      </c>
      <c r="E652" s="37">
        <v>610</v>
      </c>
      <c r="F652" s="35"/>
      <c r="G652" s="45">
        <f>G653</f>
        <v>3</v>
      </c>
      <c r="H652" s="242">
        <f t="shared" si="132"/>
        <v>0</v>
      </c>
      <c r="I652" s="45">
        <f t="shared" si="135"/>
        <v>0</v>
      </c>
      <c r="J652" s="45">
        <f t="shared" si="135"/>
        <v>0</v>
      </c>
      <c r="K652" s="251" t="e">
        <f t="shared" si="120"/>
        <v>#DIV/0!</v>
      </c>
      <c r="L652" s="48"/>
      <c r="M652" s="48"/>
    </row>
    <row r="653" spans="1:13" ht="15" hidden="1">
      <c r="A653" s="5" t="s">
        <v>8</v>
      </c>
      <c r="B653" s="41" t="s">
        <v>116</v>
      </c>
      <c r="C653" s="41" t="s">
        <v>118</v>
      </c>
      <c r="D653" s="34" t="s">
        <v>285</v>
      </c>
      <c r="E653" s="37">
        <v>610</v>
      </c>
      <c r="F653" s="37">
        <v>1</v>
      </c>
      <c r="G653" s="45">
        <v>3</v>
      </c>
      <c r="H653" s="242">
        <f t="shared" si="132"/>
        <v>0</v>
      </c>
      <c r="I653" s="45"/>
      <c r="J653" s="45"/>
      <c r="K653" s="251" t="e">
        <f aca="true" t="shared" si="136" ref="K653:K716">J653/I653*100</f>
        <v>#DIV/0!</v>
      </c>
      <c r="L653" s="48"/>
      <c r="M653" s="48"/>
    </row>
    <row r="654" spans="1:14" s="60" customFormat="1" ht="60">
      <c r="A654" s="136" t="s">
        <v>497</v>
      </c>
      <c r="B654" s="41" t="s">
        <v>116</v>
      </c>
      <c r="C654" s="41" t="s">
        <v>118</v>
      </c>
      <c r="D654" s="37">
        <v>5400000000</v>
      </c>
      <c r="E654" s="35"/>
      <c r="F654" s="35"/>
      <c r="G654" s="45" t="e">
        <f>G655</f>
        <v>#REF!</v>
      </c>
      <c r="H654" s="242">
        <f t="shared" si="132"/>
        <v>13907.8349</v>
      </c>
      <c r="I654" s="45">
        <f>I655+I678</f>
        <v>13907.8349</v>
      </c>
      <c r="J654" s="45">
        <f>J655+J678</f>
        <v>0</v>
      </c>
      <c r="K654" s="251">
        <f t="shared" si="136"/>
        <v>0</v>
      </c>
      <c r="M654" s="59"/>
      <c r="N654" s="59"/>
    </row>
    <row r="655" spans="1:14" s="60" customFormat="1" ht="30.75" customHeight="1">
      <c r="A655" s="153" t="s">
        <v>498</v>
      </c>
      <c r="B655" s="41" t="s">
        <v>116</v>
      </c>
      <c r="C655" s="41" t="s">
        <v>118</v>
      </c>
      <c r="D655" s="37">
        <v>5410000000</v>
      </c>
      <c r="E655" s="35"/>
      <c r="F655" s="35"/>
      <c r="G655" s="45" t="e">
        <f>#REF!</f>
        <v>#REF!</v>
      </c>
      <c r="H655" s="242">
        <f t="shared" si="132"/>
        <v>13787.4349</v>
      </c>
      <c r="I655" s="45">
        <f>I656+I663+I670</f>
        <v>13787.4349</v>
      </c>
      <c r="J655" s="45">
        <f>J656+J663+J670</f>
        <v>0</v>
      </c>
      <c r="K655" s="251">
        <f t="shared" si="136"/>
        <v>0</v>
      </c>
      <c r="M655" s="59"/>
      <c r="N655" s="59"/>
    </row>
    <row r="656" spans="1:14" s="60" customFormat="1" ht="30.75" customHeight="1">
      <c r="A656" s="136" t="s">
        <v>500</v>
      </c>
      <c r="B656" s="41" t="s">
        <v>116</v>
      </c>
      <c r="C656" s="41" t="s">
        <v>118</v>
      </c>
      <c r="D656" s="34" t="s">
        <v>509</v>
      </c>
      <c r="E656" s="35"/>
      <c r="F656" s="35"/>
      <c r="G656" s="45"/>
      <c r="H656" s="242"/>
      <c r="I656" s="45">
        <f>I657+I660</f>
        <v>20</v>
      </c>
      <c r="J656" s="45">
        <f>J657+J660</f>
        <v>0</v>
      </c>
      <c r="K656" s="251">
        <f t="shared" si="136"/>
        <v>0</v>
      </c>
      <c r="M656" s="59"/>
      <c r="N656" s="59"/>
    </row>
    <row r="657" spans="1:14" s="60" customFormat="1" ht="30" hidden="1">
      <c r="A657" s="4" t="s">
        <v>296</v>
      </c>
      <c r="B657" s="41" t="s">
        <v>116</v>
      </c>
      <c r="C657" s="41" t="s">
        <v>118</v>
      </c>
      <c r="D657" s="34" t="s">
        <v>509</v>
      </c>
      <c r="E657" s="37">
        <v>600</v>
      </c>
      <c r="F657" s="35"/>
      <c r="G657" s="45">
        <f aca="true" t="shared" si="137" ref="G657:J658">G658</f>
        <v>18</v>
      </c>
      <c r="H657" s="242">
        <f>I657-J657</f>
        <v>0</v>
      </c>
      <c r="I657" s="45">
        <f t="shared" si="137"/>
        <v>0</v>
      </c>
      <c r="J657" s="45">
        <f t="shared" si="137"/>
        <v>0</v>
      </c>
      <c r="K657" s="251" t="e">
        <f t="shared" si="136"/>
        <v>#DIV/0!</v>
      </c>
      <c r="M657" s="59"/>
      <c r="N657" s="59"/>
    </row>
    <row r="658" spans="1:14" s="60" customFormat="1" ht="15" hidden="1">
      <c r="A658" s="4" t="s">
        <v>47</v>
      </c>
      <c r="B658" s="41" t="s">
        <v>116</v>
      </c>
      <c r="C658" s="41" t="s">
        <v>118</v>
      </c>
      <c r="D658" s="34" t="s">
        <v>509</v>
      </c>
      <c r="E658" s="37">
        <v>610</v>
      </c>
      <c r="F658" s="35"/>
      <c r="G658" s="45">
        <f t="shared" si="137"/>
        <v>18</v>
      </c>
      <c r="H658" s="242">
        <f>I658-J658</f>
        <v>0</v>
      </c>
      <c r="I658" s="45">
        <f t="shared" si="137"/>
        <v>0</v>
      </c>
      <c r="J658" s="45">
        <f t="shared" si="137"/>
        <v>0</v>
      </c>
      <c r="K658" s="251" t="e">
        <f t="shared" si="136"/>
        <v>#DIV/0!</v>
      </c>
      <c r="M658" s="59"/>
      <c r="N658" s="59"/>
    </row>
    <row r="659" spans="1:14" s="60" customFormat="1" ht="15" hidden="1">
      <c r="A659" s="5" t="s">
        <v>9</v>
      </c>
      <c r="B659" s="41" t="s">
        <v>116</v>
      </c>
      <c r="C659" s="41" t="s">
        <v>118</v>
      </c>
      <c r="D659" s="34" t="s">
        <v>509</v>
      </c>
      <c r="E659" s="37">
        <v>610</v>
      </c>
      <c r="F659" s="37">
        <v>2</v>
      </c>
      <c r="G659" s="45">
        <v>18</v>
      </c>
      <c r="H659" s="242">
        <f>I659-J659</f>
        <v>0</v>
      </c>
      <c r="I659" s="45"/>
      <c r="J659" s="45"/>
      <c r="K659" s="251" t="e">
        <f t="shared" si="136"/>
        <v>#DIV/0!</v>
      </c>
      <c r="M659" s="59"/>
      <c r="N659" s="59"/>
    </row>
    <row r="660" spans="1:14" s="60" customFormat="1" ht="30">
      <c r="A660" s="4" t="s">
        <v>296</v>
      </c>
      <c r="B660" s="41" t="s">
        <v>116</v>
      </c>
      <c r="C660" s="41" t="s">
        <v>118</v>
      </c>
      <c r="D660" s="34" t="s">
        <v>509</v>
      </c>
      <c r="E660" s="37">
        <v>600</v>
      </c>
      <c r="F660" s="35"/>
      <c r="G660" s="45">
        <f aca="true" t="shared" si="138" ref="G660:J661">G661</f>
        <v>18</v>
      </c>
      <c r="H660" s="242">
        <f t="shared" si="132"/>
        <v>20</v>
      </c>
      <c r="I660" s="45">
        <f t="shared" si="138"/>
        <v>20</v>
      </c>
      <c r="J660" s="45">
        <f t="shared" si="138"/>
        <v>0</v>
      </c>
      <c r="K660" s="251">
        <f t="shared" si="136"/>
        <v>0</v>
      </c>
      <c r="M660" s="59"/>
      <c r="N660" s="59"/>
    </row>
    <row r="661" spans="1:14" s="60" customFormat="1" ht="15">
      <c r="A661" s="4" t="s">
        <v>47</v>
      </c>
      <c r="B661" s="41" t="s">
        <v>116</v>
      </c>
      <c r="C661" s="41" t="s">
        <v>118</v>
      </c>
      <c r="D661" s="34" t="s">
        <v>509</v>
      </c>
      <c r="E661" s="37">
        <v>610</v>
      </c>
      <c r="F661" s="35"/>
      <c r="G661" s="45">
        <f t="shared" si="138"/>
        <v>18</v>
      </c>
      <c r="H661" s="242">
        <f t="shared" si="132"/>
        <v>20</v>
      </c>
      <c r="I661" s="45">
        <f t="shared" si="138"/>
        <v>20</v>
      </c>
      <c r="J661" s="45">
        <f t="shared" si="138"/>
        <v>0</v>
      </c>
      <c r="K661" s="251">
        <f t="shared" si="136"/>
        <v>0</v>
      </c>
      <c r="M661" s="59"/>
      <c r="N661" s="59"/>
    </row>
    <row r="662" spans="1:14" s="60" customFormat="1" ht="15">
      <c r="A662" s="5" t="s">
        <v>8</v>
      </c>
      <c r="B662" s="41" t="s">
        <v>116</v>
      </c>
      <c r="C662" s="41" t="s">
        <v>118</v>
      </c>
      <c r="D662" s="34" t="s">
        <v>509</v>
      </c>
      <c r="E662" s="37">
        <v>610</v>
      </c>
      <c r="F662" s="37">
        <v>1</v>
      </c>
      <c r="G662" s="45">
        <v>18</v>
      </c>
      <c r="H662" s="242">
        <f t="shared" si="132"/>
        <v>20</v>
      </c>
      <c r="I662" s="45">
        <v>20</v>
      </c>
      <c r="J662" s="45"/>
      <c r="K662" s="251">
        <f t="shared" si="136"/>
        <v>0</v>
      </c>
      <c r="M662" s="59"/>
      <c r="N662" s="59"/>
    </row>
    <row r="663" spans="1:14" s="60" customFormat="1" ht="30">
      <c r="A663" s="24" t="s">
        <v>501</v>
      </c>
      <c r="B663" s="41" t="s">
        <v>116</v>
      </c>
      <c r="C663" s="41" t="s">
        <v>118</v>
      </c>
      <c r="D663" s="34" t="s">
        <v>510</v>
      </c>
      <c r="E663" s="35"/>
      <c r="F663" s="35"/>
      <c r="G663" s="45">
        <f>G667</f>
        <v>18</v>
      </c>
      <c r="H663" s="242">
        <f t="shared" si="132"/>
        <v>16</v>
      </c>
      <c r="I663" s="45">
        <f>I664+I667</f>
        <v>16</v>
      </c>
      <c r="J663" s="45">
        <f>J664+J667</f>
        <v>0</v>
      </c>
      <c r="K663" s="251">
        <f t="shared" si="136"/>
        <v>0</v>
      </c>
      <c r="M663" s="59"/>
      <c r="N663" s="59"/>
    </row>
    <row r="664" spans="1:14" s="60" customFormat="1" ht="30" hidden="1">
      <c r="A664" s="4" t="s">
        <v>296</v>
      </c>
      <c r="B664" s="41" t="s">
        <v>116</v>
      </c>
      <c r="C664" s="41" t="s">
        <v>118</v>
      </c>
      <c r="D664" s="34" t="s">
        <v>510</v>
      </c>
      <c r="E664" s="37">
        <v>600</v>
      </c>
      <c r="F664" s="35"/>
      <c r="G664" s="45">
        <f aca="true" t="shared" si="139" ref="G664:J665">G665</f>
        <v>18</v>
      </c>
      <c r="H664" s="242">
        <f>I664-J664</f>
        <v>0</v>
      </c>
      <c r="I664" s="45">
        <f t="shared" si="139"/>
        <v>0</v>
      </c>
      <c r="J664" s="45">
        <f t="shared" si="139"/>
        <v>0</v>
      </c>
      <c r="K664" s="251" t="e">
        <f t="shared" si="136"/>
        <v>#DIV/0!</v>
      </c>
      <c r="M664" s="59"/>
      <c r="N664" s="59"/>
    </row>
    <row r="665" spans="1:14" s="60" customFormat="1" ht="15" hidden="1">
      <c r="A665" s="4" t="s">
        <v>47</v>
      </c>
      <c r="B665" s="41" t="s">
        <v>116</v>
      </c>
      <c r="C665" s="41" t="s">
        <v>118</v>
      </c>
      <c r="D665" s="34" t="s">
        <v>510</v>
      </c>
      <c r="E665" s="37">
        <v>610</v>
      </c>
      <c r="F665" s="35"/>
      <c r="G665" s="45">
        <f t="shared" si="139"/>
        <v>18</v>
      </c>
      <c r="H665" s="242">
        <f>I665-J665</f>
        <v>0</v>
      </c>
      <c r="I665" s="45">
        <f t="shared" si="139"/>
        <v>0</v>
      </c>
      <c r="J665" s="45">
        <f t="shared" si="139"/>
        <v>0</v>
      </c>
      <c r="K665" s="251" t="e">
        <f t="shared" si="136"/>
        <v>#DIV/0!</v>
      </c>
      <c r="M665" s="59"/>
      <c r="N665" s="59"/>
    </row>
    <row r="666" spans="1:14" s="60" customFormat="1" ht="15" hidden="1">
      <c r="A666" s="5" t="s">
        <v>9</v>
      </c>
      <c r="B666" s="41" t="s">
        <v>116</v>
      </c>
      <c r="C666" s="41" t="s">
        <v>118</v>
      </c>
      <c r="D666" s="34" t="s">
        <v>510</v>
      </c>
      <c r="E666" s="37">
        <v>610</v>
      </c>
      <c r="F666" s="37">
        <v>2</v>
      </c>
      <c r="G666" s="45">
        <v>18</v>
      </c>
      <c r="H666" s="242">
        <f>I666-J666</f>
        <v>0</v>
      </c>
      <c r="I666" s="45"/>
      <c r="J666" s="45"/>
      <c r="K666" s="251" t="e">
        <f t="shared" si="136"/>
        <v>#DIV/0!</v>
      </c>
      <c r="M666" s="59"/>
      <c r="N666" s="59"/>
    </row>
    <row r="667" spans="1:14" s="60" customFormat="1" ht="30">
      <c r="A667" s="4" t="s">
        <v>296</v>
      </c>
      <c r="B667" s="41" t="s">
        <v>116</v>
      </c>
      <c r="C667" s="41" t="s">
        <v>118</v>
      </c>
      <c r="D667" s="34" t="s">
        <v>510</v>
      </c>
      <c r="E667" s="37">
        <v>600</v>
      </c>
      <c r="F667" s="35"/>
      <c r="G667" s="45">
        <f aca="true" t="shared" si="140" ref="G667:J668">G668</f>
        <v>18</v>
      </c>
      <c r="H667" s="242">
        <f t="shared" si="132"/>
        <v>16</v>
      </c>
      <c r="I667" s="45">
        <f t="shared" si="140"/>
        <v>16</v>
      </c>
      <c r="J667" s="45">
        <f t="shared" si="140"/>
        <v>0</v>
      </c>
      <c r="K667" s="251">
        <f t="shared" si="136"/>
        <v>0</v>
      </c>
      <c r="M667" s="59"/>
      <c r="N667" s="59"/>
    </row>
    <row r="668" spans="1:14" s="60" customFormat="1" ht="15">
      <c r="A668" s="4" t="s">
        <v>47</v>
      </c>
      <c r="B668" s="41" t="s">
        <v>116</v>
      </c>
      <c r="C668" s="41" t="s">
        <v>118</v>
      </c>
      <c r="D668" s="34" t="s">
        <v>510</v>
      </c>
      <c r="E668" s="37">
        <v>610</v>
      </c>
      <c r="F668" s="35"/>
      <c r="G668" s="45">
        <f t="shared" si="140"/>
        <v>18</v>
      </c>
      <c r="H668" s="242">
        <f t="shared" si="132"/>
        <v>16</v>
      </c>
      <c r="I668" s="45">
        <f t="shared" si="140"/>
        <v>16</v>
      </c>
      <c r="J668" s="45">
        <f t="shared" si="140"/>
        <v>0</v>
      </c>
      <c r="K668" s="251">
        <f t="shared" si="136"/>
        <v>0</v>
      </c>
      <c r="M668" s="59"/>
      <c r="N668" s="59"/>
    </row>
    <row r="669" spans="1:14" s="60" customFormat="1" ht="15">
      <c r="A669" s="5" t="s">
        <v>8</v>
      </c>
      <c r="B669" s="41" t="s">
        <v>116</v>
      </c>
      <c r="C669" s="41" t="s">
        <v>118</v>
      </c>
      <c r="D669" s="34" t="s">
        <v>510</v>
      </c>
      <c r="E669" s="37">
        <v>610</v>
      </c>
      <c r="F669" s="37">
        <v>1</v>
      </c>
      <c r="G669" s="45">
        <v>18</v>
      </c>
      <c r="H669" s="242">
        <f t="shared" si="132"/>
        <v>16</v>
      </c>
      <c r="I669" s="45">
        <v>16</v>
      </c>
      <c r="J669" s="45"/>
      <c r="K669" s="251">
        <f t="shared" si="136"/>
        <v>0</v>
      </c>
      <c r="M669" s="59"/>
      <c r="N669" s="59"/>
    </row>
    <row r="670" spans="1:14" s="60" customFormat="1" ht="30" hidden="1">
      <c r="A670" s="136" t="s">
        <v>581</v>
      </c>
      <c r="B670" s="41" t="s">
        <v>116</v>
      </c>
      <c r="C670" s="41" t="s">
        <v>118</v>
      </c>
      <c r="D670" s="34" t="s">
        <v>584</v>
      </c>
      <c r="E670" s="35"/>
      <c r="F670" s="35"/>
      <c r="G670" s="45">
        <f>G675</f>
        <v>18</v>
      </c>
      <c r="H670" s="242">
        <f t="shared" si="132"/>
        <v>13751.4349</v>
      </c>
      <c r="I670" s="45">
        <f>I671+I675</f>
        <v>13751.4349</v>
      </c>
      <c r="J670" s="45">
        <f>J671+J675</f>
        <v>0</v>
      </c>
      <c r="K670" s="251">
        <f t="shared" si="136"/>
        <v>0</v>
      </c>
      <c r="M670" s="59"/>
      <c r="N670" s="59"/>
    </row>
    <row r="671" spans="1:14" s="60" customFormat="1" ht="30" hidden="1">
      <c r="A671" s="4" t="s">
        <v>296</v>
      </c>
      <c r="B671" s="41" t="s">
        <v>116</v>
      </c>
      <c r="C671" s="41" t="s">
        <v>118</v>
      </c>
      <c r="D671" s="34" t="s">
        <v>584</v>
      </c>
      <c r="E671" s="37">
        <v>600</v>
      </c>
      <c r="F671" s="35"/>
      <c r="G671" s="45">
        <f aca="true" t="shared" si="141" ref="G671:J672">G672</f>
        <v>18</v>
      </c>
      <c r="H671" s="242">
        <f t="shared" si="132"/>
        <v>0</v>
      </c>
      <c r="I671" s="45">
        <f t="shared" si="141"/>
        <v>0</v>
      </c>
      <c r="J671" s="45">
        <f t="shared" si="141"/>
        <v>0</v>
      </c>
      <c r="K671" s="251" t="e">
        <f t="shared" si="136"/>
        <v>#DIV/0!</v>
      </c>
      <c r="M671" s="59"/>
      <c r="N671" s="59"/>
    </row>
    <row r="672" spans="1:14" s="60" customFormat="1" ht="15" hidden="1">
      <c r="A672" s="4" t="s">
        <v>47</v>
      </c>
      <c r="B672" s="41" t="s">
        <v>116</v>
      </c>
      <c r="C672" s="41" t="s">
        <v>118</v>
      </c>
      <c r="D672" s="34" t="s">
        <v>584</v>
      </c>
      <c r="E672" s="37">
        <v>610</v>
      </c>
      <c r="F672" s="35"/>
      <c r="G672" s="45">
        <f t="shared" si="141"/>
        <v>18</v>
      </c>
      <c r="H672" s="242">
        <f t="shared" si="132"/>
        <v>0</v>
      </c>
      <c r="I672" s="45">
        <f t="shared" si="141"/>
        <v>0</v>
      </c>
      <c r="J672" s="45">
        <f t="shared" si="141"/>
        <v>0</v>
      </c>
      <c r="K672" s="251" t="e">
        <f t="shared" si="136"/>
        <v>#DIV/0!</v>
      </c>
      <c r="M672" s="59"/>
      <c r="N672" s="59"/>
    </row>
    <row r="673" spans="1:14" s="60" customFormat="1" ht="15" hidden="1">
      <c r="A673" s="5" t="s">
        <v>9</v>
      </c>
      <c r="B673" s="41" t="s">
        <v>116</v>
      </c>
      <c r="C673" s="41" t="s">
        <v>118</v>
      </c>
      <c r="D673" s="34" t="s">
        <v>584</v>
      </c>
      <c r="E673" s="37">
        <v>610</v>
      </c>
      <c r="F673" s="37">
        <v>2</v>
      </c>
      <c r="G673" s="45">
        <v>18</v>
      </c>
      <c r="H673" s="242">
        <f t="shared" si="132"/>
        <v>0</v>
      </c>
      <c r="I673" s="45"/>
      <c r="J673" s="45"/>
      <c r="K673" s="251" t="e">
        <f t="shared" si="136"/>
        <v>#DIV/0!</v>
      </c>
      <c r="M673" s="59"/>
      <c r="N673" s="59"/>
    </row>
    <row r="674" spans="1:14" s="60" customFormat="1" ht="30">
      <c r="A674" s="136" t="s">
        <v>581</v>
      </c>
      <c r="B674" s="41" t="s">
        <v>116</v>
      </c>
      <c r="C674" s="41" t="s">
        <v>118</v>
      </c>
      <c r="D674" s="34" t="s">
        <v>607</v>
      </c>
      <c r="E674" s="37"/>
      <c r="F674" s="37"/>
      <c r="G674" s="45"/>
      <c r="H674" s="242"/>
      <c r="I674" s="45">
        <f>I675</f>
        <v>13751.4349</v>
      </c>
      <c r="J674" s="45"/>
      <c r="K674" s="251">
        <f t="shared" si="136"/>
        <v>0</v>
      </c>
      <c r="M674" s="59"/>
      <c r="N674" s="59"/>
    </row>
    <row r="675" spans="1:14" s="60" customFormat="1" ht="30">
      <c r="A675" s="4" t="s">
        <v>296</v>
      </c>
      <c r="B675" s="41" t="s">
        <v>116</v>
      </c>
      <c r="C675" s="41" t="s">
        <v>118</v>
      </c>
      <c r="D675" s="34" t="s">
        <v>607</v>
      </c>
      <c r="E675" s="37">
        <v>600</v>
      </c>
      <c r="F675" s="35"/>
      <c r="G675" s="45">
        <f aca="true" t="shared" si="142" ref="G675:J676">G676</f>
        <v>18</v>
      </c>
      <c r="H675" s="242">
        <f t="shared" si="132"/>
        <v>13751.4349</v>
      </c>
      <c r="I675" s="45">
        <f t="shared" si="142"/>
        <v>13751.4349</v>
      </c>
      <c r="J675" s="45">
        <f t="shared" si="142"/>
        <v>0</v>
      </c>
      <c r="K675" s="251">
        <f t="shared" si="136"/>
        <v>0</v>
      </c>
      <c r="M675" s="59"/>
      <c r="N675" s="59"/>
    </row>
    <row r="676" spans="1:14" s="60" customFormat="1" ht="15">
      <c r="A676" s="4" t="s">
        <v>47</v>
      </c>
      <c r="B676" s="41" t="s">
        <v>116</v>
      </c>
      <c r="C676" s="41" t="s">
        <v>118</v>
      </c>
      <c r="D676" s="34" t="s">
        <v>607</v>
      </c>
      <c r="E676" s="37">
        <v>610</v>
      </c>
      <c r="F676" s="35"/>
      <c r="G676" s="45">
        <f t="shared" si="142"/>
        <v>18</v>
      </c>
      <c r="H676" s="242">
        <f t="shared" si="132"/>
        <v>13751.4349</v>
      </c>
      <c r="I676" s="45">
        <f t="shared" si="142"/>
        <v>13751.4349</v>
      </c>
      <c r="J676" s="45">
        <f t="shared" si="142"/>
        <v>0</v>
      </c>
      <c r="K676" s="251">
        <f t="shared" si="136"/>
        <v>0</v>
      </c>
      <c r="M676" s="59"/>
      <c r="N676" s="59"/>
    </row>
    <row r="677" spans="1:14" s="60" customFormat="1" ht="15">
      <c r="A677" s="5" t="s">
        <v>9</v>
      </c>
      <c r="B677" s="41" t="s">
        <v>116</v>
      </c>
      <c r="C677" s="41" t="s">
        <v>118</v>
      </c>
      <c r="D677" s="34" t="s">
        <v>607</v>
      </c>
      <c r="E677" s="37">
        <v>610</v>
      </c>
      <c r="F677" s="37">
        <v>2</v>
      </c>
      <c r="G677" s="45">
        <v>18</v>
      </c>
      <c r="H677" s="242">
        <f t="shared" si="132"/>
        <v>13751.4349</v>
      </c>
      <c r="I677" s="45">
        <v>13751.4349</v>
      </c>
      <c r="J677" s="45"/>
      <c r="K677" s="251">
        <f t="shared" si="136"/>
        <v>0</v>
      </c>
      <c r="M677" s="59"/>
      <c r="N677" s="59"/>
    </row>
    <row r="678" spans="1:14" ht="38.25" customHeight="1">
      <c r="A678" s="153" t="s">
        <v>499</v>
      </c>
      <c r="B678" s="41" t="s">
        <v>116</v>
      </c>
      <c r="C678" s="41" t="s">
        <v>118</v>
      </c>
      <c r="D678" s="37">
        <v>5420000000</v>
      </c>
      <c r="E678" s="37"/>
      <c r="F678" s="37"/>
      <c r="G678" s="45"/>
      <c r="H678" s="242"/>
      <c r="I678" s="45">
        <f>I679+I683</f>
        <v>120.4</v>
      </c>
      <c r="J678" s="45">
        <f>J679+J683</f>
        <v>0</v>
      </c>
      <c r="K678" s="251">
        <f t="shared" si="136"/>
        <v>0</v>
      </c>
      <c r="M678" s="48"/>
      <c r="N678" s="48"/>
    </row>
    <row r="679" spans="1:14" s="60" customFormat="1" ht="45" hidden="1">
      <c r="A679" s="24" t="s">
        <v>502</v>
      </c>
      <c r="B679" s="41" t="s">
        <v>116</v>
      </c>
      <c r="C679" s="41" t="s">
        <v>118</v>
      </c>
      <c r="D679" s="34" t="s">
        <v>511</v>
      </c>
      <c r="E679" s="35"/>
      <c r="F679" s="35"/>
      <c r="G679" s="45">
        <f>G680</f>
        <v>18</v>
      </c>
      <c r="H679" s="242">
        <f aca="true" t="shared" si="143" ref="H679:H686">I679-J679</f>
        <v>0</v>
      </c>
      <c r="I679" s="45">
        <f aca="true" t="shared" si="144" ref="I679:J685">I680</f>
        <v>0</v>
      </c>
      <c r="J679" s="45">
        <f t="shared" si="144"/>
        <v>0</v>
      </c>
      <c r="K679" s="251" t="e">
        <f t="shared" si="136"/>
        <v>#DIV/0!</v>
      </c>
      <c r="M679" s="48"/>
      <c r="N679" s="48"/>
    </row>
    <row r="680" spans="1:14" s="60" customFormat="1" ht="30" hidden="1">
      <c r="A680" s="4" t="s">
        <v>46</v>
      </c>
      <c r="B680" s="41" t="s">
        <v>116</v>
      </c>
      <c r="C680" s="41" t="s">
        <v>118</v>
      </c>
      <c r="D680" s="34" t="s">
        <v>511</v>
      </c>
      <c r="E680" s="37">
        <v>600</v>
      </c>
      <c r="F680" s="35"/>
      <c r="G680" s="45">
        <f>G681</f>
        <v>18</v>
      </c>
      <c r="H680" s="242">
        <f t="shared" si="143"/>
        <v>0</v>
      </c>
      <c r="I680" s="45">
        <f t="shared" si="144"/>
        <v>0</v>
      </c>
      <c r="J680" s="45">
        <f t="shared" si="144"/>
        <v>0</v>
      </c>
      <c r="K680" s="251" t="e">
        <f t="shared" si="136"/>
        <v>#DIV/0!</v>
      </c>
      <c r="M680" s="48"/>
      <c r="N680" s="48"/>
    </row>
    <row r="681" spans="1:14" s="60" customFormat="1" ht="15" hidden="1">
      <c r="A681" s="4" t="s">
        <v>47</v>
      </c>
      <c r="B681" s="41" t="s">
        <v>116</v>
      </c>
      <c r="C681" s="41" t="s">
        <v>118</v>
      </c>
      <c r="D681" s="34" t="s">
        <v>511</v>
      </c>
      <c r="E681" s="37">
        <v>610</v>
      </c>
      <c r="F681" s="35"/>
      <c r="G681" s="45">
        <f>G682</f>
        <v>18</v>
      </c>
      <c r="H681" s="242">
        <f t="shared" si="143"/>
        <v>0</v>
      </c>
      <c r="I681" s="45">
        <f t="shared" si="144"/>
        <v>0</v>
      </c>
      <c r="J681" s="45">
        <f t="shared" si="144"/>
        <v>0</v>
      </c>
      <c r="K681" s="251" t="e">
        <f t="shared" si="136"/>
        <v>#DIV/0!</v>
      </c>
      <c r="M681" s="48"/>
      <c r="N681" s="48"/>
    </row>
    <row r="682" spans="1:14" s="60" customFormat="1" ht="15" hidden="1">
      <c r="A682" s="5" t="s">
        <v>9</v>
      </c>
      <c r="B682" s="41" t="s">
        <v>116</v>
      </c>
      <c r="C682" s="41" t="s">
        <v>118</v>
      </c>
      <c r="D682" s="34" t="s">
        <v>511</v>
      </c>
      <c r="E682" s="37">
        <v>610</v>
      </c>
      <c r="F682" s="37">
        <v>2</v>
      </c>
      <c r="G682" s="45">
        <v>18</v>
      </c>
      <c r="H682" s="242">
        <f t="shared" si="143"/>
        <v>0</v>
      </c>
      <c r="I682" s="45"/>
      <c r="J682" s="45"/>
      <c r="K682" s="251" t="e">
        <f t="shared" si="136"/>
        <v>#DIV/0!</v>
      </c>
      <c r="M682" s="48"/>
      <c r="N682" s="48"/>
    </row>
    <row r="683" spans="1:14" s="60" customFormat="1" ht="45">
      <c r="A683" s="24" t="s">
        <v>502</v>
      </c>
      <c r="B683" s="41" t="s">
        <v>116</v>
      </c>
      <c r="C683" s="41" t="s">
        <v>118</v>
      </c>
      <c r="D683" s="34" t="s">
        <v>511</v>
      </c>
      <c r="E683" s="35"/>
      <c r="F683" s="35"/>
      <c r="G683" s="45">
        <f>G684</f>
        <v>18</v>
      </c>
      <c r="H683" s="242">
        <f>I683-J683</f>
        <v>120.4</v>
      </c>
      <c r="I683" s="45">
        <f t="shared" si="144"/>
        <v>120.4</v>
      </c>
      <c r="J683" s="45">
        <f t="shared" si="144"/>
        <v>0</v>
      </c>
      <c r="K683" s="251">
        <f t="shared" si="136"/>
        <v>0</v>
      </c>
      <c r="M683" s="48"/>
      <c r="N683" s="48"/>
    </row>
    <row r="684" spans="1:14" s="60" customFormat="1" ht="30">
      <c r="A684" s="4" t="s">
        <v>46</v>
      </c>
      <c r="B684" s="41" t="s">
        <v>116</v>
      </c>
      <c r="C684" s="41" t="s">
        <v>118</v>
      </c>
      <c r="D684" s="34" t="s">
        <v>511</v>
      </c>
      <c r="E684" s="37">
        <v>600</v>
      </c>
      <c r="F684" s="35"/>
      <c r="G684" s="45">
        <f>G685</f>
        <v>18</v>
      </c>
      <c r="H684" s="242">
        <f t="shared" si="143"/>
        <v>120.4</v>
      </c>
      <c r="I684" s="45">
        <f t="shared" si="144"/>
        <v>120.4</v>
      </c>
      <c r="J684" s="45">
        <f t="shared" si="144"/>
        <v>0</v>
      </c>
      <c r="K684" s="251">
        <f t="shared" si="136"/>
        <v>0</v>
      </c>
      <c r="M684" s="48"/>
      <c r="N684" s="48"/>
    </row>
    <row r="685" spans="1:14" s="60" customFormat="1" ht="15">
      <c r="A685" s="4" t="s">
        <v>47</v>
      </c>
      <c r="B685" s="41" t="s">
        <v>116</v>
      </c>
      <c r="C685" s="41" t="s">
        <v>118</v>
      </c>
      <c r="D685" s="34" t="s">
        <v>511</v>
      </c>
      <c r="E685" s="37">
        <v>610</v>
      </c>
      <c r="F685" s="35"/>
      <c r="G685" s="45">
        <f>G686</f>
        <v>18</v>
      </c>
      <c r="H685" s="242">
        <f t="shared" si="143"/>
        <v>120.4</v>
      </c>
      <c r="I685" s="45">
        <f t="shared" si="144"/>
        <v>120.4</v>
      </c>
      <c r="J685" s="45">
        <f t="shared" si="144"/>
        <v>0</v>
      </c>
      <c r="K685" s="251">
        <f t="shared" si="136"/>
        <v>0</v>
      </c>
      <c r="M685" s="48"/>
      <c r="N685" s="48"/>
    </row>
    <row r="686" spans="1:14" s="60" customFormat="1" ht="15">
      <c r="A686" s="5" t="s">
        <v>8</v>
      </c>
      <c r="B686" s="41" t="s">
        <v>116</v>
      </c>
      <c r="C686" s="41" t="s">
        <v>118</v>
      </c>
      <c r="D686" s="34" t="s">
        <v>511</v>
      </c>
      <c r="E686" s="37">
        <v>610</v>
      </c>
      <c r="F686" s="37">
        <v>1</v>
      </c>
      <c r="G686" s="45">
        <v>18</v>
      </c>
      <c r="H686" s="242">
        <f t="shared" si="143"/>
        <v>120.4</v>
      </c>
      <c r="I686" s="45">
        <v>120.4</v>
      </c>
      <c r="J686" s="45"/>
      <c r="K686" s="251">
        <f t="shared" si="136"/>
        <v>0</v>
      </c>
      <c r="M686" s="48"/>
      <c r="N686" s="48"/>
    </row>
    <row r="687" spans="1:13" ht="45">
      <c r="A687" s="137" t="s">
        <v>491</v>
      </c>
      <c r="B687" s="41" t="s">
        <v>116</v>
      </c>
      <c r="C687" s="41" t="s">
        <v>118</v>
      </c>
      <c r="D687" s="37">
        <v>6100000000</v>
      </c>
      <c r="E687" s="35"/>
      <c r="F687" s="35"/>
      <c r="G687" s="45" t="e">
        <f>#REF!</f>
        <v>#REF!</v>
      </c>
      <c r="H687" s="242">
        <f>I687-J687</f>
        <v>5</v>
      </c>
      <c r="I687" s="45">
        <f>I688</f>
        <v>5</v>
      </c>
      <c r="J687" s="45">
        <f>J688</f>
        <v>0</v>
      </c>
      <c r="K687" s="251">
        <f t="shared" si="136"/>
        <v>0</v>
      </c>
      <c r="L687" s="48"/>
      <c r="M687" s="48"/>
    </row>
    <row r="688" spans="1:13" ht="30">
      <c r="A688" s="136" t="s">
        <v>492</v>
      </c>
      <c r="B688" s="41" t="s">
        <v>116</v>
      </c>
      <c r="C688" s="41" t="s">
        <v>118</v>
      </c>
      <c r="D688" s="34">
        <v>6100191090</v>
      </c>
      <c r="E688" s="35"/>
      <c r="F688" s="35"/>
      <c r="G688" s="45">
        <f>G689</f>
        <v>3</v>
      </c>
      <c r="H688" s="242">
        <f>I688-J688</f>
        <v>5</v>
      </c>
      <c r="I688" s="45">
        <f aca="true" t="shared" si="145" ref="I688:J690">I689</f>
        <v>5</v>
      </c>
      <c r="J688" s="45">
        <f t="shared" si="145"/>
        <v>0</v>
      </c>
      <c r="K688" s="251">
        <f t="shared" si="136"/>
        <v>0</v>
      </c>
      <c r="L688" s="48"/>
      <c r="M688" s="48"/>
    </row>
    <row r="689" spans="1:13" ht="30">
      <c r="A689" s="4" t="s">
        <v>46</v>
      </c>
      <c r="B689" s="41" t="s">
        <v>116</v>
      </c>
      <c r="C689" s="41" t="s">
        <v>118</v>
      </c>
      <c r="D689" s="34">
        <v>6100191090</v>
      </c>
      <c r="E689" s="37">
        <v>600</v>
      </c>
      <c r="F689" s="35"/>
      <c r="G689" s="45">
        <f>G690</f>
        <v>3</v>
      </c>
      <c r="H689" s="242">
        <f>I689-J689</f>
        <v>5</v>
      </c>
      <c r="I689" s="45">
        <f t="shared" si="145"/>
        <v>5</v>
      </c>
      <c r="J689" s="45">
        <f t="shared" si="145"/>
        <v>0</v>
      </c>
      <c r="K689" s="251">
        <f t="shared" si="136"/>
        <v>0</v>
      </c>
      <c r="L689" s="48"/>
      <c r="M689" s="48"/>
    </row>
    <row r="690" spans="1:13" ht="15">
      <c r="A690" s="4" t="s">
        <v>47</v>
      </c>
      <c r="B690" s="41" t="s">
        <v>116</v>
      </c>
      <c r="C690" s="41" t="s">
        <v>118</v>
      </c>
      <c r="D690" s="34">
        <v>6100191090</v>
      </c>
      <c r="E690" s="37">
        <v>610</v>
      </c>
      <c r="F690" s="35"/>
      <c r="G690" s="45">
        <f>G691</f>
        <v>3</v>
      </c>
      <c r="H690" s="242">
        <f>I690-J690</f>
        <v>5</v>
      </c>
      <c r="I690" s="45">
        <f t="shared" si="145"/>
        <v>5</v>
      </c>
      <c r="J690" s="45">
        <f t="shared" si="145"/>
        <v>0</v>
      </c>
      <c r="K690" s="251">
        <f t="shared" si="136"/>
        <v>0</v>
      </c>
      <c r="L690" s="48"/>
      <c r="M690" s="48"/>
    </row>
    <row r="691" spans="1:13" ht="15">
      <c r="A691" s="5" t="s">
        <v>8</v>
      </c>
      <c r="B691" s="41" t="s">
        <v>116</v>
      </c>
      <c r="C691" s="41" t="s">
        <v>118</v>
      </c>
      <c r="D691" s="34">
        <v>6100191090</v>
      </c>
      <c r="E691" s="37">
        <v>610</v>
      </c>
      <c r="F691" s="37">
        <v>1</v>
      </c>
      <c r="G691" s="45">
        <v>3</v>
      </c>
      <c r="H691" s="242">
        <f>I691-J691</f>
        <v>5</v>
      </c>
      <c r="I691" s="45">
        <v>5</v>
      </c>
      <c r="J691" s="45"/>
      <c r="K691" s="251">
        <f t="shared" si="136"/>
        <v>0</v>
      </c>
      <c r="L691" s="48"/>
      <c r="M691" s="48"/>
    </row>
    <row r="692" spans="1:11" ht="15">
      <c r="A692" s="3" t="s">
        <v>62</v>
      </c>
      <c r="B692" s="111">
        <v>1000</v>
      </c>
      <c r="C692" s="40"/>
      <c r="D692" s="35"/>
      <c r="E692" s="35"/>
      <c r="F692" s="35"/>
      <c r="G692" s="242" t="e">
        <f>G703+G713+G737+G797</f>
        <v>#REF!</v>
      </c>
      <c r="H692" s="242" t="e">
        <f>H703+H737+H713</f>
        <v>#REF!</v>
      </c>
      <c r="I692" s="242">
        <f>I703+I713+I737+I797</f>
        <v>17564.290609999996</v>
      </c>
      <c r="J692" s="252">
        <f>J703+J713+J737+J797</f>
        <v>2237.59119</v>
      </c>
      <c r="K692" s="251">
        <f t="shared" si="136"/>
        <v>12.739433887105337</v>
      </c>
    </row>
    <row r="693" spans="1:14" ht="15">
      <c r="A693" s="3" t="s">
        <v>8</v>
      </c>
      <c r="B693" s="42" t="s">
        <v>121</v>
      </c>
      <c r="C693" s="40"/>
      <c r="D693" s="35"/>
      <c r="E693" s="35"/>
      <c r="F693" s="35"/>
      <c r="G693" s="242" t="e">
        <f>G708+#REF!+G712</f>
        <v>#REF!</v>
      </c>
      <c r="H693" s="242" t="e">
        <f>H51+H54+H65+H89+H150+#REF!+H143+H297+H311+H708+H170+H175+H277+#REF!+H420+#REF!+#REF!+#REF!+H57+H361+H390+H702</f>
        <v>#REF!</v>
      </c>
      <c r="I693" s="242">
        <f>I708+I712+I747</f>
        <v>1590</v>
      </c>
      <c r="J693" s="252">
        <f>J708+J712+J747</f>
        <v>489.63268000000005</v>
      </c>
      <c r="K693" s="251">
        <f t="shared" si="136"/>
        <v>30.79450817610063</v>
      </c>
      <c r="N693" s="52"/>
    </row>
    <row r="694" spans="1:11" ht="15">
      <c r="A694" s="3" t="s">
        <v>9</v>
      </c>
      <c r="B694" s="42" t="s">
        <v>122</v>
      </c>
      <c r="C694" s="40"/>
      <c r="D694" s="35"/>
      <c r="E694" s="35"/>
      <c r="F694" s="35"/>
      <c r="G694" s="242" t="e">
        <f>G760+G772+G776+G780+G784+G792+G796+G802+G805+#REF!+#REF!+#REF!+G752+G788+G718+G756</f>
        <v>#REF!</v>
      </c>
      <c r="H694" s="242" t="e">
        <f>H121+H124+H107+H110+#REF!+#REF!+#REF!+#REF!+#REF!+#REF!+#REF!+H111+#REF!+#REF!+#REF!</f>
        <v>#REF!</v>
      </c>
      <c r="I694" s="242">
        <f>I718+I736+I743+I760+I772+I780+I784+I792+I796+I802+I805+I764+I756+I768+I788</f>
        <v>15974.29061</v>
      </c>
      <c r="J694" s="252">
        <f>J718+J736+J743+J760+J772+J780+J784+J792+J796+J802+J805+J764+J756+J768+J788</f>
        <v>1747.95851</v>
      </c>
      <c r="K694" s="251">
        <f t="shared" si="136"/>
        <v>10.942323215941544</v>
      </c>
    </row>
    <row r="695" spans="1:11" ht="15" customHeight="1" hidden="1">
      <c r="A695" s="3" t="s">
        <v>42</v>
      </c>
      <c r="B695" s="111" t="s">
        <v>43</v>
      </c>
      <c r="C695" s="40"/>
      <c r="D695" s="35"/>
      <c r="E695" s="35"/>
      <c r="F695" s="35"/>
      <c r="G695" s="242">
        <f>G696</f>
        <v>0</v>
      </c>
      <c r="H695" s="242" t="e">
        <f>H696</f>
        <v>#REF!</v>
      </c>
      <c r="I695" s="242">
        <f>I696</f>
        <v>0</v>
      </c>
      <c r="J695" s="242">
        <f>J696</f>
        <v>0</v>
      </c>
      <c r="K695" s="251" t="e">
        <f t="shared" si="136"/>
        <v>#DIV/0!</v>
      </c>
    </row>
    <row r="696" spans="1:11" ht="15" customHeight="1" hidden="1">
      <c r="A696" s="3" t="s">
        <v>44</v>
      </c>
      <c r="B696" s="111" t="s">
        <v>43</v>
      </c>
      <c r="C696" s="42" t="s">
        <v>45</v>
      </c>
      <c r="D696" s="35"/>
      <c r="E696" s="35"/>
      <c r="F696" s="35"/>
      <c r="G696" s="242">
        <f>G698</f>
        <v>0</v>
      </c>
      <c r="H696" s="242" t="e">
        <f>#REF!+H698</f>
        <v>#REF!</v>
      </c>
      <c r="I696" s="242">
        <f>I698</f>
        <v>0</v>
      </c>
      <c r="J696" s="242">
        <f>J698</f>
        <v>0</v>
      </c>
      <c r="K696" s="251" t="e">
        <f t="shared" si="136"/>
        <v>#DIV/0!</v>
      </c>
    </row>
    <row r="697" spans="1:11" ht="45" customHeight="1" hidden="1">
      <c r="A697" s="4" t="s">
        <v>51</v>
      </c>
      <c r="B697" s="41" t="s">
        <v>43</v>
      </c>
      <c r="C697" s="41" t="s">
        <v>45</v>
      </c>
      <c r="D697" s="37" t="s">
        <v>52</v>
      </c>
      <c r="E697" s="35"/>
      <c r="F697" s="35"/>
      <c r="G697" s="242">
        <f aca="true" t="shared" si="146" ref="G697:J701">G698</f>
        <v>0</v>
      </c>
      <c r="H697" s="45">
        <f t="shared" si="146"/>
        <v>0</v>
      </c>
      <c r="I697" s="242">
        <f t="shared" si="146"/>
        <v>0</v>
      </c>
      <c r="J697" s="242">
        <f t="shared" si="146"/>
        <v>0</v>
      </c>
      <c r="K697" s="251" t="e">
        <f t="shared" si="136"/>
        <v>#DIV/0!</v>
      </c>
    </row>
    <row r="698" spans="1:11" ht="75" customHeight="1" hidden="1">
      <c r="A698" s="4" t="s">
        <v>53</v>
      </c>
      <c r="B698" s="41" t="s">
        <v>43</v>
      </c>
      <c r="C698" s="41" t="s">
        <v>45</v>
      </c>
      <c r="D698" s="37" t="s">
        <v>54</v>
      </c>
      <c r="E698" s="35"/>
      <c r="F698" s="35"/>
      <c r="G698" s="242">
        <f t="shared" si="146"/>
        <v>0</v>
      </c>
      <c r="H698" s="45">
        <f t="shared" si="146"/>
        <v>0</v>
      </c>
      <c r="I698" s="242">
        <f t="shared" si="146"/>
        <v>0</v>
      </c>
      <c r="J698" s="242">
        <f t="shared" si="146"/>
        <v>0</v>
      </c>
      <c r="K698" s="251" t="e">
        <f t="shared" si="136"/>
        <v>#DIV/0!</v>
      </c>
    </row>
    <row r="699" spans="1:11" ht="75" customHeight="1" hidden="1">
      <c r="A699" s="4" t="s">
        <v>55</v>
      </c>
      <c r="B699" s="41" t="s">
        <v>43</v>
      </c>
      <c r="C699" s="41" t="s">
        <v>45</v>
      </c>
      <c r="D699" s="37" t="s">
        <v>56</v>
      </c>
      <c r="E699" s="35"/>
      <c r="F699" s="35"/>
      <c r="G699" s="242">
        <f t="shared" si="146"/>
        <v>0</v>
      </c>
      <c r="H699" s="45">
        <f t="shared" si="146"/>
        <v>0</v>
      </c>
      <c r="I699" s="242">
        <f t="shared" si="146"/>
        <v>0</v>
      </c>
      <c r="J699" s="242">
        <f t="shared" si="146"/>
        <v>0</v>
      </c>
      <c r="K699" s="251" t="e">
        <f t="shared" si="136"/>
        <v>#DIV/0!</v>
      </c>
    </row>
    <row r="700" spans="1:11" ht="30" customHeight="1" hidden="1">
      <c r="A700" s="4" t="s">
        <v>19</v>
      </c>
      <c r="B700" s="41" t="s">
        <v>43</v>
      </c>
      <c r="C700" s="40" t="s">
        <v>45</v>
      </c>
      <c r="D700" s="37" t="s">
        <v>56</v>
      </c>
      <c r="E700" s="37">
        <v>200</v>
      </c>
      <c r="F700" s="37"/>
      <c r="G700" s="242">
        <f t="shared" si="146"/>
        <v>0</v>
      </c>
      <c r="H700" s="45">
        <f t="shared" si="146"/>
        <v>0</v>
      </c>
      <c r="I700" s="242">
        <f t="shared" si="146"/>
        <v>0</v>
      </c>
      <c r="J700" s="242">
        <f t="shared" si="146"/>
        <v>0</v>
      </c>
      <c r="K700" s="251" t="e">
        <f t="shared" si="136"/>
        <v>#DIV/0!</v>
      </c>
    </row>
    <row r="701" spans="1:11" ht="30" customHeight="1" hidden="1">
      <c r="A701" s="4" t="s">
        <v>20</v>
      </c>
      <c r="B701" s="41" t="s">
        <v>43</v>
      </c>
      <c r="C701" s="40" t="s">
        <v>45</v>
      </c>
      <c r="D701" s="37" t="s">
        <v>56</v>
      </c>
      <c r="E701" s="37">
        <v>240</v>
      </c>
      <c r="F701" s="37"/>
      <c r="G701" s="242">
        <f t="shared" si="146"/>
        <v>0</v>
      </c>
      <c r="H701" s="45">
        <f t="shared" si="146"/>
        <v>0</v>
      </c>
      <c r="I701" s="242">
        <f t="shared" si="146"/>
        <v>0</v>
      </c>
      <c r="J701" s="242">
        <f t="shared" si="146"/>
        <v>0</v>
      </c>
      <c r="K701" s="251" t="e">
        <f t="shared" si="136"/>
        <v>#DIV/0!</v>
      </c>
    </row>
    <row r="702" spans="1:11" ht="15" customHeight="1" hidden="1">
      <c r="A702" s="5" t="s">
        <v>8</v>
      </c>
      <c r="B702" s="41" t="s">
        <v>43</v>
      </c>
      <c r="C702" s="41" t="s">
        <v>45</v>
      </c>
      <c r="D702" s="37" t="s">
        <v>56</v>
      </c>
      <c r="E702" s="37">
        <v>240</v>
      </c>
      <c r="F702" s="37">
        <v>1</v>
      </c>
      <c r="G702" s="242"/>
      <c r="H702" s="45"/>
      <c r="I702" s="242"/>
      <c r="J702" s="242"/>
      <c r="K702" s="251" t="e">
        <f t="shared" si="136"/>
        <v>#DIV/0!</v>
      </c>
    </row>
    <row r="703" spans="1:11" ht="15">
      <c r="A703" s="3" t="s">
        <v>109</v>
      </c>
      <c r="B703" s="111">
        <v>1000</v>
      </c>
      <c r="C703" s="111">
        <v>1001</v>
      </c>
      <c r="D703" s="37"/>
      <c r="E703" s="36"/>
      <c r="F703" s="36"/>
      <c r="G703" s="242">
        <f aca="true" t="shared" si="147" ref="G703:J707">G704</f>
        <v>1200</v>
      </c>
      <c r="H703" s="242">
        <f t="shared" si="147"/>
        <v>1083.20122</v>
      </c>
      <c r="I703" s="242">
        <f t="shared" si="147"/>
        <v>1200</v>
      </c>
      <c r="J703" s="242">
        <f t="shared" si="147"/>
        <v>489.63268000000005</v>
      </c>
      <c r="K703" s="251">
        <f t="shared" si="136"/>
        <v>40.80272333333333</v>
      </c>
    </row>
    <row r="704" spans="1:11" ht="15">
      <c r="A704" s="4" t="s">
        <v>16</v>
      </c>
      <c r="B704" s="41">
        <v>1000</v>
      </c>
      <c r="C704" s="41">
        <v>1001</v>
      </c>
      <c r="D704" s="37">
        <v>9000000000</v>
      </c>
      <c r="E704" s="35"/>
      <c r="F704" s="35"/>
      <c r="G704" s="45">
        <f>G705+G709</f>
        <v>1200</v>
      </c>
      <c r="H704" s="45">
        <f t="shared" si="147"/>
        <v>1083.20122</v>
      </c>
      <c r="I704" s="45">
        <f>I705+I709</f>
        <v>1200</v>
      </c>
      <c r="J704" s="45">
        <f>J705+J709</f>
        <v>489.63268000000005</v>
      </c>
      <c r="K704" s="251">
        <f t="shared" si="136"/>
        <v>40.80272333333333</v>
      </c>
    </row>
    <row r="705" spans="1:11" ht="15">
      <c r="A705" s="4" t="s">
        <v>455</v>
      </c>
      <c r="B705" s="41">
        <v>1000</v>
      </c>
      <c r="C705" s="41">
        <v>1001</v>
      </c>
      <c r="D705" s="37">
        <v>9000090910</v>
      </c>
      <c r="E705" s="35"/>
      <c r="F705" s="35"/>
      <c r="G705" s="45">
        <f t="shared" si="147"/>
        <v>1000</v>
      </c>
      <c r="H705" s="45">
        <f t="shared" si="147"/>
        <v>1083.20122</v>
      </c>
      <c r="I705" s="45">
        <f t="shared" si="147"/>
        <v>1000</v>
      </c>
      <c r="J705" s="45">
        <f t="shared" si="147"/>
        <v>434.84068</v>
      </c>
      <c r="K705" s="251">
        <f t="shared" si="136"/>
        <v>43.484068</v>
      </c>
    </row>
    <row r="706" spans="1:11" ht="15">
      <c r="A706" s="4" t="s">
        <v>49</v>
      </c>
      <c r="B706" s="41">
        <v>1000</v>
      </c>
      <c r="C706" s="41">
        <v>1001</v>
      </c>
      <c r="D706" s="37">
        <v>9000090910</v>
      </c>
      <c r="E706" s="37">
        <v>300</v>
      </c>
      <c r="F706" s="35"/>
      <c r="G706" s="45">
        <f t="shared" si="147"/>
        <v>1000</v>
      </c>
      <c r="H706" s="45">
        <f t="shared" si="147"/>
        <v>1083.20122</v>
      </c>
      <c r="I706" s="45">
        <f t="shared" si="147"/>
        <v>1000</v>
      </c>
      <c r="J706" s="45">
        <f t="shared" si="147"/>
        <v>434.84068</v>
      </c>
      <c r="K706" s="251">
        <f t="shared" si="136"/>
        <v>43.484068</v>
      </c>
    </row>
    <row r="707" spans="1:11" ht="30">
      <c r="A707" s="4" t="s">
        <v>50</v>
      </c>
      <c r="B707" s="41">
        <v>1000</v>
      </c>
      <c r="C707" s="41">
        <v>1001</v>
      </c>
      <c r="D707" s="37">
        <v>9000090910</v>
      </c>
      <c r="E707" s="37">
        <v>320</v>
      </c>
      <c r="F707" s="35"/>
      <c r="G707" s="45">
        <f t="shared" si="147"/>
        <v>1000</v>
      </c>
      <c r="H707" s="45">
        <f t="shared" si="147"/>
        <v>1083.20122</v>
      </c>
      <c r="I707" s="45">
        <f t="shared" si="147"/>
        <v>1000</v>
      </c>
      <c r="J707" s="45">
        <f t="shared" si="147"/>
        <v>434.84068</v>
      </c>
      <c r="K707" s="251">
        <f t="shared" si="136"/>
        <v>43.484068</v>
      </c>
    </row>
    <row r="708" spans="1:11" ht="15">
      <c r="A708" s="5" t="s">
        <v>8</v>
      </c>
      <c r="B708" s="41">
        <v>1000</v>
      </c>
      <c r="C708" s="41">
        <v>1001</v>
      </c>
      <c r="D708" s="37">
        <v>9000090910</v>
      </c>
      <c r="E708" s="37">
        <v>320</v>
      </c>
      <c r="F708" s="37">
        <v>1</v>
      </c>
      <c r="G708" s="45">
        <v>1000</v>
      </c>
      <c r="H708" s="45">
        <v>1083.20122</v>
      </c>
      <c r="I708" s="45">
        <v>1000</v>
      </c>
      <c r="J708" s="45">
        <v>434.84068</v>
      </c>
      <c r="K708" s="251">
        <f t="shared" si="136"/>
        <v>43.484068</v>
      </c>
    </row>
    <row r="709" spans="1:12" ht="30">
      <c r="A709" s="75" t="s">
        <v>228</v>
      </c>
      <c r="B709" s="41">
        <v>1000</v>
      </c>
      <c r="C709" s="41">
        <v>1001</v>
      </c>
      <c r="D709" s="37">
        <v>9000090940</v>
      </c>
      <c r="E709" s="35"/>
      <c r="F709" s="35"/>
      <c r="G709" s="45">
        <f aca="true" t="shared" si="148" ref="G709:J711">G710</f>
        <v>200</v>
      </c>
      <c r="H709" s="45">
        <f t="shared" si="148"/>
        <v>1083.20122</v>
      </c>
      <c r="I709" s="45">
        <f t="shared" si="148"/>
        <v>200</v>
      </c>
      <c r="J709" s="45">
        <f t="shared" si="148"/>
        <v>54.792</v>
      </c>
      <c r="K709" s="251">
        <f t="shared" si="136"/>
        <v>27.395999999999997</v>
      </c>
      <c r="L709" s="48"/>
    </row>
    <row r="710" spans="1:12" ht="15">
      <c r="A710" s="4" t="s">
        <v>49</v>
      </c>
      <c r="B710" s="41">
        <v>1000</v>
      </c>
      <c r="C710" s="41">
        <v>1001</v>
      </c>
      <c r="D710" s="37">
        <v>9000090940</v>
      </c>
      <c r="E710" s="37">
        <v>300</v>
      </c>
      <c r="F710" s="35"/>
      <c r="G710" s="45">
        <f t="shared" si="148"/>
        <v>200</v>
      </c>
      <c r="H710" s="45">
        <f t="shared" si="148"/>
        <v>1083.20122</v>
      </c>
      <c r="I710" s="45">
        <f t="shared" si="148"/>
        <v>200</v>
      </c>
      <c r="J710" s="45">
        <f t="shared" si="148"/>
        <v>54.792</v>
      </c>
      <c r="K710" s="251">
        <f t="shared" si="136"/>
        <v>27.395999999999997</v>
      </c>
      <c r="L710" s="48"/>
    </row>
    <row r="711" spans="1:12" ht="30">
      <c r="A711" s="4" t="s">
        <v>50</v>
      </c>
      <c r="B711" s="41">
        <v>1000</v>
      </c>
      <c r="C711" s="41">
        <v>1001</v>
      </c>
      <c r="D711" s="37">
        <v>9000090940</v>
      </c>
      <c r="E711" s="37">
        <v>320</v>
      </c>
      <c r="F711" s="35"/>
      <c r="G711" s="45">
        <f t="shared" si="148"/>
        <v>200</v>
      </c>
      <c r="H711" s="45">
        <f t="shared" si="148"/>
        <v>1083.20122</v>
      </c>
      <c r="I711" s="45">
        <f t="shared" si="148"/>
        <v>200</v>
      </c>
      <c r="J711" s="45">
        <f t="shared" si="148"/>
        <v>54.792</v>
      </c>
      <c r="K711" s="251">
        <f t="shared" si="136"/>
        <v>27.395999999999997</v>
      </c>
      <c r="L711" s="48"/>
    </row>
    <row r="712" spans="1:12" ht="15">
      <c r="A712" s="5" t="s">
        <v>8</v>
      </c>
      <c r="B712" s="41">
        <v>1000</v>
      </c>
      <c r="C712" s="41">
        <v>1001</v>
      </c>
      <c r="D712" s="37">
        <v>9000090940</v>
      </c>
      <c r="E712" s="37">
        <v>320</v>
      </c>
      <c r="F712" s="37">
        <v>1</v>
      </c>
      <c r="G712" s="45">
        <v>200</v>
      </c>
      <c r="H712" s="45">
        <v>1083.20122</v>
      </c>
      <c r="I712" s="45">
        <v>200</v>
      </c>
      <c r="J712" s="45">
        <v>54.792</v>
      </c>
      <c r="K712" s="251">
        <f t="shared" si="136"/>
        <v>27.395999999999997</v>
      </c>
      <c r="L712" s="48"/>
    </row>
    <row r="713" spans="1:11" ht="15" hidden="1">
      <c r="A713" s="3" t="s">
        <v>108</v>
      </c>
      <c r="B713" s="111">
        <v>1000</v>
      </c>
      <c r="C713" s="111" t="s">
        <v>110</v>
      </c>
      <c r="D713" s="36"/>
      <c r="E713" s="36"/>
      <c r="F713" s="36"/>
      <c r="G713" s="242" t="e">
        <f>#REF!+#REF!+#REF!+#REF!+G718</f>
        <v>#REF!</v>
      </c>
      <c r="H713" s="242" t="e">
        <f>#REF!+#REF!+#REF!</f>
        <v>#REF!</v>
      </c>
      <c r="I713" s="242">
        <f>I714+I719</f>
        <v>0</v>
      </c>
      <c r="J713" s="242">
        <f>J714+J719</f>
        <v>0</v>
      </c>
      <c r="K713" s="251" t="e">
        <f t="shared" si="136"/>
        <v>#DIV/0!</v>
      </c>
    </row>
    <row r="714" spans="1:12" ht="15" customHeight="1" hidden="1">
      <c r="A714" s="4" t="s">
        <v>16</v>
      </c>
      <c r="B714" s="41" t="s">
        <v>65</v>
      </c>
      <c r="C714" s="41" t="s">
        <v>110</v>
      </c>
      <c r="D714" s="37">
        <v>9000000000</v>
      </c>
      <c r="E714" s="35"/>
      <c r="F714" s="35"/>
      <c r="G714" s="45" t="e">
        <f>G715+#REF!</f>
        <v>#REF!</v>
      </c>
      <c r="H714" s="45" t="e">
        <f>#REF!</f>
        <v>#REF!</v>
      </c>
      <c r="I714" s="45">
        <f>I715</f>
        <v>0</v>
      </c>
      <c r="J714" s="45">
        <f>J715</f>
        <v>0</v>
      </c>
      <c r="K714" s="251" t="e">
        <f t="shared" si="136"/>
        <v>#DIV/0!</v>
      </c>
      <c r="L714" s="48"/>
    </row>
    <row r="715" spans="1:12" ht="45" hidden="1">
      <c r="A715" s="131" t="s">
        <v>367</v>
      </c>
      <c r="B715" s="41" t="s">
        <v>65</v>
      </c>
      <c r="C715" s="41" t="s">
        <v>110</v>
      </c>
      <c r="D715" s="35">
        <v>9000051350</v>
      </c>
      <c r="E715" s="35"/>
      <c r="F715" s="35"/>
      <c r="G715" s="45">
        <f>G716</f>
        <v>0</v>
      </c>
      <c r="H715" s="45"/>
      <c r="I715" s="45">
        <f aca="true" t="shared" si="149" ref="I715:J717">I716</f>
        <v>0</v>
      </c>
      <c r="J715" s="45">
        <f t="shared" si="149"/>
        <v>0</v>
      </c>
      <c r="K715" s="251" t="e">
        <f t="shared" si="136"/>
        <v>#DIV/0!</v>
      </c>
      <c r="L715" s="48"/>
    </row>
    <row r="716" spans="1:12" ht="15" customHeight="1" hidden="1">
      <c r="A716" s="4" t="s">
        <v>49</v>
      </c>
      <c r="B716" s="41">
        <v>1000</v>
      </c>
      <c r="C716" s="41">
        <v>1003</v>
      </c>
      <c r="D716" s="35">
        <v>9000051350</v>
      </c>
      <c r="E716" s="37">
        <v>300</v>
      </c>
      <c r="F716" s="35"/>
      <c r="G716" s="45">
        <f>G717</f>
        <v>0</v>
      </c>
      <c r="H716" s="45" t="e">
        <f>#REF!</f>
        <v>#REF!</v>
      </c>
      <c r="I716" s="45">
        <f t="shared" si="149"/>
        <v>0</v>
      </c>
      <c r="J716" s="45">
        <f t="shared" si="149"/>
        <v>0</v>
      </c>
      <c r="K716" s="251" t="e">
        <f t="shared" si="136"/>
        <v>#DIV/0!</v>
      </c>
      <c r="L716" s="48"/>
    </row>
    <row r="717" spans="1:12" ht="30" customHeight="1" hidden="1">
      <c r="A717" s="4" t="s">
        <v>50</v>
      </c>
      <c r="B717" s="41">
        <v>1000</v>
      </c>
      <c r="C717" s="41">
        <v>1003</v>
      </c>
      <c r="D717" s="35">
        <v>9000051350</v>
      </c>
      <c r="E717" s="37">
        <v>320</v>
      </c>
      <c r="F717" s="35"/>
      <c r="G717" s="45">
        <f>G718</f>
        <v>0</v>
      </c>
      <c r="H717" s="45">
        <f>H718</f>
        <v>119.906</v>
      </c>
      <c r="I717" s="45">
        <f t="shared" si="149"/>
        <v>0</v>
      </c>
      <c r="J717" s="45">
        <f t="shared" si="149"/>
        <v>0</v>
      </c>
      <c r="K717" s="251" t="e">
        <f aca="true" t="shared" si="150" ref="K717:K780">J717/I717*100</f>
        <v>#DIV/0!</v>
      </c>
      <c r="L717" s="48"/>
    </row>
    <row r="718" spans="1:12" ht="15" customHeight="1" hidden="1">
      <c r="A718" s="5" t="s">
        <v>9</v>
      </c>
      <c r="B718" s="41">
        <v>1000</v>
      </c>
      <c r="C718" s="41">
        <v>1003</v>
      </c>
      <c r="D718" s="35">
        <v>9000051350</v>
      </c>
      <c r="E718" s="37">
        <v>320</v>
      </c>
      <c r="F718" s="37">
        <v>2</v>
      </c>
      <c r="G718" s="45"/>
      <c r="H718" s="45">
        <v>119.906</v>
      </c>
      <c r="I718" s="45"/>
      <c r="J718" s="45"/>
      <c r="K718" s="251" t="e">
        <f t="shared" si="150"/>
        <v>#DIV/0!</v>
      </c>
      <c r="L718" s="48"/>
    </row>
    <row r="719" spans="1:13" ht="30" hidden="1">
      <c r="A719" s="30" t="s">
        <v>192</v>
      </c>
      <c r="B719" s="41">
        <v>1000</v>
      </c>
      <c r="C719" s="41">
        <v>1003</v>
      </c>
      <c r="D719" s="37" t="s">
        <v>209</v>
      </c>
      <c r="E719" s="35"/>
      <c r="F719" s="35"/>
      <c r="G719" s="45">
        <f>G720</f>
        <v>350</v>
      </c>
      <c r="H719" s="242">
        <f aca="true" t="shared" si="151" ref="H719:H732">I719-J719</f>
        <v>0</v>
      </c>
      <c r="I719" s="45">
        <f>I720</f>
        <v>0</v>
      </c>
      <c r="J719" s="45">
        <f>J720</f>
        <v>0</v>
      </c>
      <c r="K719" s="251" t="e">
        <f t="shared" si="150"/>
        <v>#DIV/0!</v>
      </c>
      <c r="L719" s="48"/>
      <c r="M719" s="48"/>
    </row>
    <row r="720" spans="1:13" ht="15" hidden="1">
      <c r="A720" s="30" t="s">
        <v>421</v>
      </c>
      <c r="B720" s="41">
        <v>1000</v>
      </c>
      <c r="C720" s="41">
        <v>1003</v>
      </c>
      <c r="D720" s="37" t="s">
        <v>210</v>
      </c>
      <c r="E720" s="35"/>
      <c r="F720" s="35"/>
      <c r="G720" s="45">
        <f>G729</f>
        <v>350</v>
      </c>
      <c r="H720" s="242">
        <f t="shared" si="151"/>
        <v>0</v>
      </c>
      <c r="I720" s="45">
        <f>I721+I725+I729</f>
        <v>0</v>
      </c>
      <c r="J720" s="45">
        <f>J721+J725+J729</f>
        <v>0</v>
      </c>
      <c r="K720" s="251" t="e">
        <f t="shared" si="150"/>
        <v>#DIV/0!</v>
      </c>
      <c r="L720" s="48"/>
      <c r="M720" s="48"/>
    </row>
    <row r="721" spans="1:13" ht="60" customHeight="1" hidden="1">
      <c r="A721" s="70" t="s">
        <v>422</v>
      </c>
      <c r="B721" s="41">
        <v>1000</v>
      </c>
      <c r="C721" s="41">
        <v>1003</v>
      </c>
      <c r="D721" s="34" t="s">
        <v>223</v>
      </c>
      <c r="E721" s="35"/>
      <c r="F721" s="35"/>
      <c r="G721" s="45">
        <f>G722</f>
        <v>350</v>
      </c>
      <c r="H721" s="242">
        <f t="shared" si="151"/>
        <v>0</v>
      </c>
      <c r="I721" s="45">
        <f aca="true" t="shared" si="152" ref="I721:J723">I722</f>
        <v>0</v>
      </c>
      <c r="J721" s="45">
        <f t="shared" si="152"/>
        <v>0</v>
      </c>
      <c r="K721" s="251" t="e">
        <f t="shared" si="150"/>
        <v>#DIV/0!</v>
      </c>
      <c r="L721" s="48"/>
      <c r="M721" s="48"/>
    </row>
    <row r="722" spans="1:13" ht="15" customHeight="1" hidden="1">
      <c r="A722" s="4" t="s">
        <v>49</v>
      </c>
      <c r="B722" s="41">
        <v>1000</v>
      </c>
      <c r="C722" s="41">
        <v>1003</v>
      </c>
      <c r="D722" s="34" t="s">
        <v>223</v>
      </c>
      <c r="E722" s="37">
        <v>300</v>
      </c>
      <c r="F722" s="35"/>
      <c r="G722" s="45">
        <f>G723</f>
        <v>350</v>
      </c>
      <c r="H722" s="242">
        <f t="shared" si="151"/>
        <v>0</v>
      </c>
      <c r="I722" s="45">
        <f t="shared" si="152"/>
        <v>0</v>
      </c>
      <c r="J722" s="45">
        <f t="shared" si="152"/>
        <v>0</v>
      </c>
      <c r="K722" s="251" t="e">
        <f t="shared" si="150"/>
        <v>#DIV/0!</v>
      </c>
      <c r="L722" s="48"/>
      <c r="M722" s="48"/>
    </row>
    <row r="723" spans="1:13" ht="30" customHeight="1" hidden="1">
      <c r="A723" s="4" t="s">
        <v>50</v>
      </c>
      <c r="B723" s="41">
        <v>1000</v>
      </c>
      <c r="C723" s="41">
        <v>1003</v>
      </c>
      <c r="D723" s="34" t="s">
        <v>223</v>
      </c>
      <c r="E723" s="37">
        <v>320</v>
      </c>
      <c r="F723" s="35"/>
      <c r="G723" s="45">
        <f>G724</f>
        <v>350</v>
      </c>
      <c r="H723" s="242">
        <f t="shared" si="151"/>
        <v>0</v>
      </c>
      <c r="I723" s="45">
        <f t="shared" si="152"/>
        <v>0</v>
      </c>
      <c r="J723" s="45">
        <f t="shared" si="152"/>
        <v>0</v>
      </c>
      <c r="K723" s="251" t="e">
        <f t="shared" si="150"/>
        <v>#DIV/0!</v>
      </c>
      <c r="L723" s="48"/>
      <c r="M723" s="48"/>
    </row>
    <row r="724" spans="1:13" ht="15" customHeight="1" hidden="1">
      <c r="A724" s="5" t="s">
        <v>9</v>
      </c>
      <c r="B724" s="41">
        <v>1000</v>
      </c>
      <c r="C724" s="41">
        <v>1003</v>
      </c>
      <c r="D724" s="34" t="s">
        <v>223</v>
      </c>
      <c r="E724" s="37">
        <v>320</v>
      </c>
      <c r="F724" s="37">
        <v>2</v>
      </c>
      <c r="G724" s="45">
        <v>350</v>
      </c>
      <c r="H724" s="242">
        <f t="shared" si="151"/>
        <v>0</v>
      </c>
      <c r="I724" s="45"/>
      <c r="J724" s="45"/>
      <c r="K724" s="251" t="e">
        <f t="shared" si="150"/>
        <v>#DIV/0!</v>
      </c>
      <c r="L724" s="48"/>
      <c r="M724" s="48"/>
    </row>
    <row r="725" spans="1:13" ht="75" hidden="1">
      <c r="A725" s="30" t="s">
        <v>423</v>
      </c>
      <c r="B725" s="41">
        <v>1000</v>
      </c>
      <c r="C725" s="41">
        <v>1003</v>
      </c>
      <c r="D725" s="34" t="s">
        <v>354</v>
      </c>
      <c r="E725" s="35"/>
      <c r="F725" s="35"/>
      <c r="G725" s="45">
        <f>G726</f>
        <v>350</v>
      </c>
      <c r="H725" s="242">
        <f t="shared" si="151"/>
        <v>0</v>
      </c>
      <c r="I725" s="45">
        <f aca="true" t="shared" si="153" ref="I725:J727">I726</f>
        <v>0</v>
      </c>
      <c r="J725" s="45">
        <f t="shared" si="153"/>
        <v>0</v>
      </c>
      <c r="K725" s="251" t="e">
        <f t="shared" si="150"/>
        <v>#DIV/0!</v>
      </c>
      <c r="L725" s="48"/>
      <c r="M725" s="48"/>
    </row>
    <row r="726" spans="1:13" ht="15" hidden="1">
      <c r="A726" s="4" t="s">
        <v>49</v>
      </c>
      <c r="B726" s="41">
        <v>1000</v>
      </c>
      <c r="C726" s="41">
        <v>1003</v>
      </c>
      <c r="D726" s="34" t="s">
        <v>354</v>
      </c>
      <c r="E726" s="37">
        <v>300</v>
      </c>
      <c r="F726" s="35"/>
      <c r="G726" s="45">
        <f>G727</f>
        <v>350</v>
      </c>
      <c r="H726" s="242">
        <f t="shared" si="151"/>
        <v>0</v>
      </c>
      <c r="I726" s="45">
        <f t="shared" si="153"/>
        <v>0</v>
      </c>
      <c r="J726" s="45">
        <f t="shared" si="153"/>
        <v>0</v>
      </c>
      <c r="K726" s="251" t="e">
        <f t="shared" si="150"/>
        <v>#DIV/0!</v>
      </c>
      <c r="L726" s="48"/>
      <c r="M726" s="48"/>
    </row>
    <row r="727" spans="1:13" ht="30" hidden="1">
      <c r="A727" s="4" t="s">
        <v>50</v>
      </c>
      <c r="B727" s="41">
        <v>1000</v>
      </c>
      <c r="C727" s="41">
        <v>1003</v>
      </c>
      <c r="D727" s="34" t="s">
        <v>354</v>
      </c>
      <c r="E727" s="37">
        <v>320</v>
      </c>
      <c r="F727" s="35"/>
      <c r="G727" s="45">
        <f>G728</f>
        <v>350</v>
      </c>
      <c r="H727" s="242">
        <f t="shared" si="151"/>
        <v>0</v>
      </c>
      <c r="I727" s="45">
        <f t="shared" si="153"/>
        <v>0</v>
      </c>
      <c r="J727" s="45">
        <f t="shared" si="153"/>
        <v>0</v>
      </c>
      <c r="K727" s="251" t="e">
        <f t="shared" si="150"/>
        <v>#DIV/0!</v>
      </c>
      <c r="L727" s="48"/>
      <c r="M727" s="48"/>
    </row>
    <row r="728" spans="1:13" ht="15" hidden="1">
      <c r="A728" s="5" t="s">
        <v>9</v>
      </c>
      <c r="B728" s="41">
        <v>1000</v>
      </c>
      <c r="C728" s="41">
        <v>1003</v>
      </c>
      <c r="D728" s="34" t="s">
        <v>354</v>
      </c>
      <c r="E728" s="37">
        <v>320</v>
      </c>
      <c r="F728" s="37">
        <v>2</v>
      </c>
      <c r="G728" s="45">
        <v>350</v>
      </c>
      <c r="H728" s="242">
        <f t="shared" si="151"/>
        <v>0</v>
      </c>
      <c r="I728" s="45"/>
      <c r="J728" s="45"/>
      <c r="K728" s="251" t="e">
        <f t="shared" si="150"/>
        <v>#DIV/0!</v>
      </c>
      <c r="L728" s="48"/>
      <c r="M728" s="48"/>
    </row>
    <row r="729" spans="1:13" ht="75" hidden="1">
      <c r="A729" s="30" t="s">
        <v>423</v>
      </c>
      <c r="B729" s="41">
        <v>1000</v>
      </c>
      <c r="C729" s="41">
        <v>1003</v>
      </c>
      <c r="D729" s="34" t="s">
        <v>354</v>
      </c>
      <c r="E729" s="35"/>
      <c r="F729" s="35"/>
      <c r="G729" s="45">
        <f>G730</f>
        <v>350</v>
      </c>
      <c r="H729" s="242">
        <f t="shared" si="151"/>
        <v>0</v>
      </c>
      <c r="I729" s="45">
        <f aca="true" t="shared" si="154" ref="I729:J731">I730</f>
        <v>0</v>
      </c>
      <c r="J729" s="45">
        <f t="shared" si="154"/>
        <v>0</v>
      </c>
      <c r="K729" s="251" t="e">
        <f t="shared" si="150"/>
        <v>#DIV/0!</v>
      </c>
      <c r="L729" s="48"/>
      <c r="M729" s="48"/>
    </row>
    <row r="730" spans="1:13" ht="15" hidden="1">
      <c r="A730" s="4" t="s">
        <v>49</v>
      </c>
      <c r="B730" s="41">
        <v>1000</v>
      </c>
      <c r="C730" s="41">
        <v>1003</v>
      </c>
      <c r="D730" s="34" t="s">
        <v>354</v>
      </c>
      <c r="E730" s="37">
        <v>300</v>
      </c>
      <c r="F730" s="35"/>
      <c r="G730" s="45">
        <f>G731</f>
        <v>350</v>
      </c>
      <c r="H730" s="242">
        <f t="shared" si="151"/>
        <v>0</v>
      </c>
      <c r="I730" s="45">
        <f t="shared" si="154"/>
        <v>0</v>
      </c>
      <c r="J730" s="45">
        <f t="shared" si="154"/>
        <v>0</v>
      </c>
      <c r="K730" s="251" t="e">
        <f t="shared" si="150"/>
        <v>#DIV/0!</v>
      </c>
      <c r="L730" s="48"/>
      <c r="M730" s="48"/>
    </row>
    <row r="731" spans="1:13" ht="30" hidden="1">
      <c r="A731" s="4" t="s">
        <v>50</v>
      </c>
      <c r="B731" s="41">
        <v>1000</v>
      </c>
      <c r="C731" s="41">
        <v>1003</v>
      </c>
      <c r="D731" s="34" t="s">
        <v>354</v>
      </c>
      <c r="E731" s="37">
        <v>320</v>
      </c>
      <c r="F731" s="35"/>
      <c r="G731" s="45">
        <f>G732</f>
        <v>350</v>
      </c>
      <c r="H731" s="242">
        <f t="shared" si="151"/>
        <v>0</v>
      </c>
      <c r="I731" s="45">
        <f t="shared" si="154"/>
        <v>0</v>
      </c>
      <c r="J731" s="45">
        <f t="shared" si="154"/>
        <v>0</v>
      </c>
      <c r="K731" s="251" t="e">
        <f t="shared" si="150"/>
        <v>#DIV/0!</v>
      </c>
      <c r="L731" s="48"/>
      <c r="M731" s="48"/>
    </row>
    <row r="732" spans="1:13" ht="15" hidden="1">
      <c r="A732" s="5" t="s">
        <v>8</v>
      </c>
      <c r="B732" s="41">
        <v>1000</v>
      </c>
      <c r="C732" s="41">
        <v>1003</v>
      </c>
      <c r="D732" s="34" t="s">
        <v>354</v>
      </c>
      <c r="E732" s="37">
        <v>320</v>
      </c>
      <c r="F732" s="37">
        <v>1</v>
      </c>
      <c r="G732" s="45">
        <v>350</v>
      </c>
      <c r="H732" s="242">
        <f t="shared" si="151"/>
        <v>0</v>
      </c>
      <c r="I732" s="45"/>
      <c r="J732" s="45"/>
      <c r="K732" s="251" t="e">
        <f t="shared" si="150"/>
        <v>#DIV/0!</v>
      </c>
      <c r="L732" s="48"/>
      <c r="M732" s="48"/>
    </row>
    <row r="733" spans="1:13" ht="50.25" customHeight="1" hidden="1">
      <c r="A733" s="131" t="s">
        <v>429</v>
      </c>
      <c r="B733" s="41" t="s">
        <v>65</v>
      </c>
      <c r="C733" s="41" t="s">
        <v>110</v>
      </c>
      <c r="D733" s="35">
        <v>9000051760</v>
      </c>
      <c r="E733" s="35"/>
      <c r="F733" s="35"/>
      <c r="G733" s="35"/>
      <c r="H733" s="45"/>
      <c r="I733" s="45">
        <f>I734</f>
        <v>0</v>
      </c>
      <c r="J733" s="45">
        <f aca="true" t="shared" si="155" ref="I733:J735">J734</f>
        <v>0</v>
      </c>
      <c r="K733" s="251" t="e">
        <f t="shared" si="150"/>
        <v>#DIV/0!</v>
      </c>
      <c r="L733" s="48"/>
      <c r="M733" s="48"/>
    </row>
    <row r="734" spans="1:13" ht="15" hidden="1">
      <c r="A734" s="4" t="s">
        <v>49</v>
      </c>
      <c r="B734" s="41">
        <v>1000</v>
      </c>
      <c r="C734" s="41">
        <v>1003</v>
      </c>
      <c r="D734" s="35">
        <v>9000051760</v>
      </c>
      <c r="E734" s="37">
        <v>300</v>
      </c>
      <c r="F734" s="37"/>
      <c r="G734" s="35"/>
      <c r="H734" s="45" t="e">
        <f>#REF!</f>
        <v>#REF!</v>
      </c>
      <c r="I734" s="45">
        <f t="shared" si="155"/>
        <v>0</v>
      </c>
      <c r="J734" s="45">
        <f t="shared" si="155"/>
        <v>0</v>
      </c>
      <c r="K734" s="251" t="e">
        <f t="shared" si="150"/>
        <v>#DIV/0!</v>
      </c>
      <c r="L734" s="48"/>
      <c r="M734" s="48"/>
    </row>
    <row r="735" spans="1:13" ht="30" hidden="1">
      <c r="A735" s="4" t="s">
        <v>50</v>
      </c>
      <c r="B735" s="41">
        <v>1000</v>
      </c>
      <c r="C735" s="41">
        <v>1003</v>
      </c>
      <c r="D735" s="35">
        <v>9000051760</v>
      </c>
      <c r="E735" s="37">
        <v>320</v>
      </c>
      <c r="F735" s="37"/>
      <c r="G735" s="35"/>
      <c r="H735" s="45">
        <f>H736</f>
        <v>350</v>
      </c>
      <c r="I735" s="45">
        <f t="shared" si="155"/>
        <v>0</v>
      </c>
      <c r="J735" s="45">
        <f t="shared" si="155"/>
        <v>0</v>
      </c>
      <c r="K735" s="251" t="e">
        <f t="shared" si="150"/>
        <v>#DIV/0!</v>
      </c>
      <c r="L735" s="48"/>
      <c r="M735" s="48"/>
    </row>
    <row r="736" spans="1:13" ht="15" hidden="1">
      <c r="A736" s="5" t="s">
        <v>9</v>
      </c>
      <c r="B736" s="41">
        <v>1000</v>
      </c>
      <c r="C736" s="41">
        <v>1003</v>
      </c>
      <c r="D736" s="35">
        <v>9000051760</v>
      </c>
      <c r="E736" s="37">
        <v>320</v>
      </c>
      <c r="F736" s="37">
        <v>2</v>
      </c>
      <c r="G736" s="37">
        <v>2</v>
      </c>
      <c r="H736" s="45">
        <v>350</v>
      </c>
      <c r="I736" s="45"/>
      <c r="J736" s="45"/>
      <c r="K736" s="251" t="e">
        <f t="shared" si="150"/>
        <v>#DIV/0!</v>
      </c>
      <c r="L736" s="48"/>
      <c r="M736" s="48"/>
    </row>
    <row r="737" spans="1:11" ht="15">
      <c r="A737" s="3" t="s">
        <v>63</v>
      </c>
      <c r="B737" s="111">
        <v>1000</v>
      </c>
      <c r="C737" s="111">
        <v>1004</v>
      </c>
      <c r="D737" s="36"/>
      <c r="E737" s="36"/>
      <c r="F737" s="36"/>
      <c r="G737" s="242">
        <f>G748+G772+G776+G780+G784+G792+G796+G788</f>
        <v>15852.500000000002</v>
      </c>
      <c r="H737" s="242" t="e">
        <f>H748</f>
        <v>#REF!</v>
      </c>
      <c r="I737" s="242">
        <f>I738+I748</f>
        <v>15162.190609999998</v>
      </c>
      <c r="J737" s="242">
        <f>J738+J748</f>
        <v>1506.53667</v>
      </c>
      <c r="K737" s="251">
        <f t="shared" si="150"/>
        <v>9.93614121304072</v>
      </c>
    </row>
    <row r="738" spans="1:14" ht="30">
      <c r="A738" s="146" t="s">
        <v>503</v>
      </c>
      <c r="B738" s="41" t="s">
        <v>65</v>
      </c>
      <c r="C738" s="41" t="s">
        <v>66</v>
      </c>
      <c r="D738" s="37">
        <v>5100000000</v>
      </c>
      <c r="E738" s="35"/>
      <c r="F738" s="35"/>
      <c r="G738" s="45">
        <f>G744</f>
        <v>350</v>
      </c>
      <c r="H738" s="242">
        <f>I738-J738</f>
        <v>569.85845</v>
      </c>
      <c r="I738" s="45">
        <f>I739</f>
        <v>569.85845</v>
      </c>
      <c r="J738" s="45">
        <f>J739</f>
        <v>0</v>
      </c>
      <c r="K738" s="251">
        <f t="shared" si="150"/>
        <v>0</v>
      </c>
      <c r="M738" s="48"/>
      <c r="N738" s="48"/>
    </row>
    <row r="739" spans="1:14" ht="30">
      <c r="A739" s="136" t="s">
        <v>519</v>
      </c>
      <c r="B739" s="41" t="s">
        <v>65</v>
      </c>
      <c r="C739" s="41" t="s">
        <v>66</v>
      </c>
      <c r="D739" s="37">
        <v>5120000000</v>
      </c>
      <c r="E739" s="35"/>
      <c r="F739" s="35"/>
      <c r="G739" s="45"/>
      <c r="H739" s="242"/>
      <c r="I739" s="45">
        <f>I740+I744</f>
        <v>569.85845</v>
      </c>
      <c r="J739" s="45">
        <f>J740+J744</f>
        <v>0</v>
      </c>
      <c r="K739" s="251">
        <f t="shared" si="150"/>
        <v>0</v>
      </c>
      <c r="M739" s="48"/>
      <c r="N739" s="48"/>
    </row>
    <row r="740" spans="1:14" ht="30">
      <c r="A740" s="29" t="s">
        <v>470</v>
      </c>
      <c r="B740" s="41">
        <v>1000</v>
      </c>
      <c r="C740" s="41" t="s">
        <v>66</v>
      </c>
      <c r="D740" s="34" t="s">
        <v>507</v>
      </c>
      <c r="E740" s="35"/>
      <c r="F740" s="35"/>
      <c r="G740" s="45">
        <f>G741</f>
        <v>350</v>
      </c>
      <c r="H740" s="242">
        <f aca="true" t="shared" si="156" ref="H740:H747">I740-J740</f>
        <v>179.85845</v>
      </c>
      <c r="I740" s="45">
        <f aca="true" t="shared" si="157" ref="I740:J742">I741</f>
        <v>179.85845</v>
      </c>
      <c r="J740" s="45">
        <f t="shared" si="157"/>
        <v>0</v>
      </c>
      <c r="K740" s="251">
        <f t="shared" si="150"/>
        <v>0</v>
      </c>
      <c r="M740" s="48"/>
      <c r="N740" s="48"/>
    </row>
    <row r="741" spans="1:14" ht="15">
      <c r="A741" s="4" t="s">
        <v>49</v>
      </c>
      <c r="B741" s="41">
        <v>1000</v>
      </c>
      <c r="C741" s="41" t="s">
        <v>66</v>
      </c>
      <c r="D741" s="34" t="s">
        <v>507</v>
      </c>
      <c r="E741" s="37">
        <v>300</v>
      </c>
      <c r="F741" s="35"/>
      <c r="G741" s="45">
        <f>G742</f>
        <v>350</v>
      </c>
      <c r="H741" s="242">
        <f t="shared" si="156"/>
        <v>179.85845</v>
      </c>
      <c r="I741" s="45">
        <f t="shared" si="157"/>
        <v>179.85845</v>
      </c>
      <c r="J741" s="45">
        <f t="shared" si="157"/>
        <v>0</v>
      </c>
      <c r="K741" s="251">
        <f t="shared" si="150"/>
        <v>0</v>
      </c>
      <c r="M741" s="48"/>
      <c r="N741" s="48"/>
    </row>
    <row r="742" spans="1:14" ht="30">
      <c r="A742" s="4" t="s">
        <v>50</v>
      </c>
      <c r="B742" s="41">
        <v>1000</v>
      </c>
      <c r="C742" s="41" t="s">
        <v>66</v>
      </c>
      <c r="D742" s="34" t="s">
        <v>507</v>
      </c>
      <c r="E742" s="37">
        <v>320</v>
      </c>
      <c r="F742" s="35"/>
      <c r="G742" s="45">
        <f>G743</f>
        <v>350</v>
      </c>
      <c r="H742" s="242">
        <f t="shared" si="156"/>
        <v>179.85845</v>
      </c>
      <c r="I742" s="45">
        <f t="shared" si="157"/>
        <v>179.85845</v>
      </c>
      <c r="J742" s="45">
        <f t="shared" si="157"/>
        <v>0</v>
      </c>
      <c r="K742" s="251">
        <f t="shared" si="150"/>
        <v>0</v>
      </c>
      <c r="M742" s="48"/>
      <c r="N742" s="48"/>
    </row>
    <row r="743" spans="1:14" ht="15">
      <c r="A743" s="5" t="s">
        <v>9</v>
      </c>
      <c r="B743" s="41">
        <v>1000</v>
      </c>
      <c r="C743" s="41" t="s">
        <v>66</v>
      </c>
      <c r="D743" s="34" t="s">
        <v>507</v>
      </c>
      <c r="E743" s="37">
        <v>320</v>
      </c>
      <c r="F743" s="37">
        <v>2</v>
      </c>
      <c r="G743" s="45">
        <v>350</v>
      </c>
      <c r="H743" s="242">
        <f t="shared" si="156"/>
        <v>179.85845</v>
      </c>
      <c r="I743" s="45">
        <v>179.85845</v>
      </c>
      <c r="J743" s="45"/>
      <c r="K743" s="251">
        <f t="shared" si="150"/>
        <v>0</v>
      </c>
      <c r="M743" s="48"/>
      <c r="N743" s="48"/>
    </row>
    <row r="744" spans="1:14" ht="30">
      <c r="A744" s="29" t="s">
        <v>470</v>
      </c>
      <c r="B744" s="41">
        <v>1000</v>
      </c>
      <c r="C744" s="41" t="s">
        <v>66</v>
      </c>
      <c r="D744" s="34" t="s">
        <v>507</v>
      </c>
      <c r="E744" s="35"/>
      <c r="F744" s="35"/>
      <c r="G744" s="45">
        <f>G745</f>
        <v>350</v>
      </c>
      <c r="H744" s="242">
        <f t="shared" si="156"/>
        <v>390</v>
      </c>
      <c r="I744" s="45">
        <f aca="true" t="shared" si="158" ref="I744:J746">I745</f>
        <v>390</v>
      </c>
      <c r="J744" s="45">
        <f t="shared" si="158"/>
        <v>0</v>
      </c>
      <c r="K744" s="251">
        <f t="shared" si="150"/>
        <v>0</v>
      </c>
      <c r="M744" s="48"/>
      <c r="N744" s="48"/>
    </row>
    <row r="745" spans="1:14" ht="15">
      <c r="A745" s="4" t="s">
        <v>49</v>
      </c>
      <c r="B745" s="41">
        <v>1000</v>
      </c>
      <c r="C745" s="41" t="s">
        <v>66</v>
      </c>
      <c r="D745" s="34" t="s">
        <v>507</v>
      </c>
      <c r="E745" s="37">
        <v>300</v>
      </c>
      <c r="F745" s="35"/>
      <c r="G745" s="45">
        <f>G746</f>
        <v>350</v>
      </c>
      <c r="H745" s="242">
        <f t="shared" si="156"/>
        <v>390</v>
      </c>
      <c r="I745" s="45">
        <f t="shared" si="158"/>
        <v>390</v>
      </c>
      <c r="J745" s="45">
        <f t="shared" si="158"/>
        <v>0</v>
      </c>
      <c r="K745" s="251">
        <f t="shared" si="150"/>
        <v>0</v>
      </c>
      <c r="M745" s="48"/>
      <c r="N745" s="48"/>
    </row>
    <row r="746" spans="1:14" ht="30">
      <c r="A746" s="4" t="s">
        <v>50</v>
      </c>
      <c r="B746" s="41">
        <v>1000</v>
      </c>
      <c r="C746" s="41" t="s">
        <v>66</v>
      </c>
      <c r="D746" s="34" t="s">
        <v>507</v>
      </c>
      <c r="E746" s="37">
        <v>320</v>
      </c>
      <c r="F746" s="35"/>
      <c r="G746" s="45">
        <f>G747</f>
        <v>350</v>
      </c>
      <c r="H746" s="242">
        <f t="shared" si="156"/>
        <v>390</v>
      </c>
      <c r="I746" s="45">
        <f t="shared" si="158"/>
        <v>390</v>
      </c>
      <c r="J746" s="45">
        <f t="shared" si="158"/>
        <v>0</v>
      </c>
      <c r="K746" s="251">
        <f t="shared" si="150"/>
        <v>0</v>
      </c>
      <c r="M746" s="48"/>
      <c r="N746" s="48"/>
    </row>
    <row r="747" spans="1:14" ht="15">
      <c r="A747" s="5" t="s">
        <v>8</v>
      </c>
      <c r="B747" s="41">
        <v>1000</v>
      </c>
      <c r="C747" s="41" t="s">
        <v>66</v>
      </c>
      <c r="D747" s="34" t="s">
        <v>507</v>
      </c>
      <c r="E747" s="37">
        <v>320</v>
      </c>
      <c r="F747" s="37">
        <v>1</v>
      </c>
      <c r="G747" s="45">
        <v>350</v>
      </c>
      <c r="H747" s="242">
        <f t="shared" si="156"/>
        <v>390</v>
      </c>
      <c r="I747" s="45">
        <v>390</v>
      </c>
      <c r="J747" s="45"/>
      <c r="K747" s="251">
        <f t="shared" si="150"/>
        <v>0</v>
      </c>
      <c r="M747" s="48"/>
      <c r="N747" s="48"/>
    </row>
    <row r="748" spans="1:11" ht="15">
      <c r="A748" s="4" t="s">
        <v>16</v>
      </c>
      <c r="B748" s="41">
        <v>1000</v>
      </c>
      <c r="C748" s="41" t="s">
        <v>66</v>
      </c>
      <c r="D748" s="37">
        <v>9000000000</v>
      </c>
      <c r="E748" s="35"/>
      <c r="F748" s="35"/>
      <c r="G748" s="45">
        <f>G757+G749+G753</f>
        <v>7480.6</v>
      </c>
      <c r="H748" s="45" t="e">
        <f>#REF!</f>
        <v>#REF!</v>
      </c>
      <c r="I748" s="45">
        <f>I756+I760+I772+I776+I780+I784+I792+I788+I796+I764+I768</f>
        <v>14592.332159999998</v>
      </c>
      <c r="J748" s="45">
        <f>J756+J760+J772+J776+J780+J784+J792+J788+J796+J764+J768</f>
        <v>1506.53667</v>
      </c>
      <c r="K748" s="251">
        <f t="shared" si="150"/>
        <v>10.324166510749164</v>
      </c>
    </row>
    <row r="749" spans="1:11" ht="60" customHeight="1" hidden="1">
      <c r="A749" s="29" t="s">
        <v>213</v>
      </c>
      <c r="B749" s="41">
        <v>1000</v>
      </c>
      <c r="C749" s="41">
        <v>1004</v>
      </c>
      <c r="D749" s="34">
        <v>9000050820</v>
      </c>
      <c r="E749" s="35"/>
      <c r="F749" s="35"/>
      <c r="G749" s="45">
        <f aca="true" t="shared" si="159" ref="G749:J751">G750</f>
        <v>0</v>
      </c>
      <c r="H749" s="45">
        <f t="shared" si="159"/>
        <v>7760</v>
      </c>
      <c r="I749" s="45">
        <f t="shared" si="159"/>
        <v>0</v>
      </c>
      <c r="J749" s="45">
        <f t="shared" si="159"/>
        <v>0</v>
      </c>
      <c r="K749" s="251" t="e">
        <f t="shared" si="150"/>
        <v>#DIV/0!</v>
      </c>
    </row>
    <row r="750" spans="1:11" ht="15" customHeight="1" hidden="1">
      <c r="A750" s="4" t="s">
        <v>49</v>
      </c>
      <c r="B750" s="41">
        <v>1000</v>
      </c>
      <c r="C750" s="41">
        <v>1004</v>
      </c>
      <c r="D750" s="34">
        <v>9000050820</v>
      </c>
      <c r="E750" s="37">
        <v>300</v>
      </c>
      <c r="F750" s="35"/>
      <c r="G750" s="45">
        <f t="shared" si="159"/>
        <v>0</v>
      </c>
      <c r="H750" s="45">
        <f t="shared" si="159"/>
        <v>7760</v>
      </c>
      <c r="I750" s="45">
        <f t="shared" si="159"/>
        <v>0</v>
      </c>
      <c r="J750" s="45">
        <f t="shared" si="159"/>
        <v>0</v>
      </c>
      <c r="K750" s="251" t="e">
        <f t="shared" si="150"/>
        <v>#DIV/0!</v>
      </c>
    </row>
    <row r="751" spans="1:11" ht="30" customHeight="1" hidden="1">
      <c r="A751" s="4" t="s">
        <v>50</v>
      </c>
      <c r="B751" s="41">
        <v>1000</v>
      </c>
      <c r="C751" s="41">
        <v>1004</v>
      </c>
      <c r="D751" s="34">
        <v>9000050820</v>
      </c>
      <c r="E751" s="37">
        <v>320</v>
      </c>
      <c r="F751" s="35"/>
      <c r="G751" s="45">
        <f t="shared" si="159"/>
        <v>0</v>
      </c>
      <c r="H751" s="45">
        <f t="shared" si="159"/>
        <v>7760</v>
      </c>
      <c r="I751" s="45">
        <f t="shared" si="159"/>
        <v>0</v>
      </c>
      <c r="J751" s="45">
        <f t="shared" si="159"/>
        <v>0</v>
      </c>
      <c r="K751" s="251" t="e">
        <f t="shared" si="150"/>
        <v>#DIV/0!</v>
      </c>
    </row>
    <row r="752" spans="1:11" ht="15" customHeight="1" hidden="1">
      <c r="A752" s="5" t="s">
        <v>9</v>
      </c>
      <c r="B752" s="41">
        <v>1000</v>
      </c>
      <c r="C752" s="41">
        <v>1004</v>
      </c>
      <c r="D752" s="34">
        <v>9000050820</v>
      </c>
      <c r="E752" s="37">
        <v>320</v>
      </c>
      <c r="F752" s="37">
        <v>2</v>
      </c>
      <c r="G752" s="45"/>
      <c r="H752" s="45">
        <v>7760</v>
      </c>
      <c r="I752" s="45"/>
      <c r="J752" s="45"/>
      <c r="K752" s="251" t="e">
        <f t="shared" si="150"/>
        <v>#DIV/0!</v>
      </c>
    </row>
    <row r="753" spans="1:12" ht="60">
      <c r="A753" s="29" t="s">
        <v>213</v>
      </c>
      <c r="B753" s="41">
        <v>1000</v>
      </c>
      <c r="C753" s="41">
        <v>1004</v>
      </c>
      <c r="D753" s="34" t="s">
        <v>427</v>
      </c>
      <c r="E753" s="35"/>
      <c r="F753" s="35"/>
      <c r="G753" s="45">
        <f aca="true" t="shared" si="160" ref="G753:J755">G754</f>
        <v>1179.20658</v>
      </c>
      <c r="H753" s="45">
        <f t="shared" si="160"/>
        <v>7760</v>
      </c>
      <c r="I753" s="45">
        <f t="shared" si="160"/>
        <v>1105.39277</v>
      </c>
      <c r="J753" s="45">
        <f t="shared" si="160"/>
        <v>0</v>
      </c>
      <c r="K753" s="251">
        <f t="shared" si="150"/>
        <v>0</v>
      </c>
      <c r="L753" s="48"/>
    </row>
    <row r="754" spans="1:12" ht="30">
      <c r="A754" s="4" t="s">
        <v>172</v>
      </c>
      <c r="B754" s="41">
        <v>1000</v>
      </c>
      <c r="C754" s="41">
        <v>1004</v>
      </c>
      <c r="D754" s="34" t="s">
        <v>427</v>
      </c>
      <c r="E754" s="37">
        <v>400</v>
      </c>
      <c r="F754" s="35"/>
      <c r="G754" s="45">
        <f t="shared" si="160"/>
        <v>1179.20658</v>
      </c>
      <c r="H754" s="45">
        <f t="shared" si="160"/>
        <v>7760</v>
      </c>
      <c r="I754" s="45">
        <f t="shared" si="160"/>
        <v>1105.39277</v>
      </c>
      <c r="J754" s="45">
        <f t="shared" si="160"/>
        <v>0</v>
      </c>
      <c r="K754" s="251">
        <f t="shared" si="150"/>
        <v>0</v>
      </c>
      <c r="L754" s="48"/>
    </row>
    <row r="755" spans="1:12" ht="15">
      <c r="A755" s="4" t="s">
        <v>178</v>
      </c>
      <c r="B755" s="41">
        <v>1000</v>
      </c>
      <c r="C755" s="41">
        <v>1004</v>
      </c>
      <c r="D755" s="34" t="s">
        <v>427</v>
      </c>
      <c r="E755" s="37">
        <v>410</v>
      </c>
      <c r="F755" s="35"/>
      <c r="G755" s="45">
        <f t="shared" si="160"/>
        <v>1179.20658</v>
      </c>
      <c r="H755" s="45">
        <f t="shared" si="160"/>
        <v>7760</v>
      </c>
      <c r="I755" s="45">
        <f t="shared" si="160"/>
        <v>1105.39277</v>
      </c>
      <c r="J755" s="45">
        <f t="shared" si="160"/>
        <v>0</v>
      </c>
      <c r="K755" s="251">
        <f t="shared" si="150"/>
        <v>0</v>
      </c>
      <c r="L755" s="48"/>
    </row>
    <row r="756" spans="1:12" ht="15">
      <c r="A756" s="5" t="s">
        <v>9</v>
      </c>
      <c r="B756" s="41">
        <v>1000</v>
      </c>
      <c r="C756" s="41">
        <v>1004</v>
      </c>
      <c r="D756" s="34" t="s">
        <v>427</v>
      </c>
      <c r="E756" s="37">
        <v>410</v>
      </c>
      <c r="F756" s="37">
        <v>2</v>
      </c>
      <c r="G756" s="45">
        <v>1179.20658</v>
      </c>
      <c r="H756" s="45">
        <v>7760</v>
      </c>
      <c r="I756" s="45">
        <v>1105.39277</v>
      </c>
      <c r="J756" s="45"/>
      <c r="K756" s="251">
        <f t="shared" si="150"/>
        <v>0</v>
      </c>
      <c r="L756" s="48"/>
    </row>
    <row r="757" spans="1:11" ht="45" hidden="1">
      <c r="A757" s="29" t="s">
        <v>456</v>
      </c>
      <c r="B757" s="41">
        <v>1000</v>
      </c>
      <c r="C757" s="41">
        <v>1004</v>
      </c>
      <c r="D757" s="34" t="s">
        <v>427</v>
      </c>
      <c r="E757" s="35"/>
      <c r="F757" s="35"/>
      <c r="G757" s="45">
        <f aca="true" t="shared" si="161" ref="G757:J767">G758</f>
        <v>6301.39342</v>
      </c>
      <c r="H757" s="45">
        <f t="shared" si="161"/>
        <v>7760</v>
      </c>
      <c r="I757" s="45">
        <f t="shared" si="161"/>
        <v>0</v>
      </c>
      <c r="J757" s="45">
        <f t="shared" si="161"/>
        <v>0</v>
      </c>
      <c r="K757" s="251" t="e">
        <f t="shared" si="150"/>
        <v>#DIV/0!</v>
      </c>
    </row>
    <row r="758" spans="1:11" ht="30" hidden="1">
      <c r="A758" s="4" t="s">
        <v>172</v>
      </c>
      <c r="B758" s="41">
        <v>1000</v>
      </c>
      <c r="C758" s="41">
        <v>1004</v>
      </c>
      <c r="D758" s="34" t="s">
        <v>427</v>
      </c>
      <c r="E758" s="37">
        <v>400</v>
      </c>
      <c r="F758" s="35"/>
      <c r="G758" s="45">
        <f t="shared" si="161"/>
        <v>6301.39342</v>
      </c>
      <c r="H758" s="45">
        <f t="shared" si="161"/>
        <v>7760</v>
      </c>
      <c r="I758" s="45">
        <f t="shared" si="161"/>
        <v>0</v>
      </c>
      <c r="J758" s="45">
        <f t="shared" si="161"/>
        <v>0</v>
      </c>
      <c r="K758" s="251" t="e">
        <f t="shared" si="150"/>
        <v>#DIV/0!</v>
      </c>
    </row>
    <row r="759" spans="1:11" ht="15" hidden="1">
      <c r="A759" s="4" t="s">
        <v>178</v>
      </c>
      <c r="B759" s="41">
        <v>1000</v>
      </c>
      <c r="C759" s="41">
        <v>1004</v>
      </c>
      <c r="D759" s="34" t="s">
        <v>427</v>
      </c>
      <c r="E759" s="37">
        <v>410</v>
      </c>
      <c r="F759" s="35"/>
      <c r="G759" s="45">
        <f t="shared" si="161"/>
        <v>6301.39342</v>
      </c>
      <c r="H759" s="45">
        <f t="shared" si="161"/>
        <v>7760</v>
      </c>
      <c r="I759" s="45">
        <f t="shared" si="161"/>
        <v>0</v>
      </c>
      <c r="J759" s="45">
        <f t="shared" si="161"/>
        <v>0</v>
      </c>
      <c r="K759" s="251" t="e">
        <f t="shared" si="150"/>
        <v>#DIV/0!</v>
      </c>
    </row>
    <row r="760" spans="1:11" ht="15" hidden="1">
      <c r="A760" s="5" t="s">
        <v>9</v>
      </c>
      <c r="B760" s="41">
        <v>1000</v>
      </c>
      <c r="C760" s="41">
        <v>1004</v>
      </c>
      <c r="D760" s="34" t="s">
        <v>427</v>
      </c>
      <c r="E760" s="37">
        <v>410</v>
      </c>
      <c r="F760" s="37">
        <v>2</v>
      </c>
      <c r="G760" s="45">
        <v>6301.39342</v>
      </c>
      <c r="H760" s="45">
        <v>7760</v>
      </c>
      <c r="I760" s="45"/>
      <c r="J760" s="45"/>
      <c r="K760" s="251" t="e">
        <f t="shared" si="150"/>
        <v>#DIV/0!</v>
      </c>
    </row>
    <row r="761" spans="1:11" ht="45">
      <c r="A761" s="29" t="s">
        <v>456</v>
      </c>
      <c r="B761" s="41">
        <v>1000</v>
      </c>
      <c r="C761" s="41">
        <v>1004</v>
      </c>
      <c r="D761" s="34">
        <v>9000072950</v>
      </c>
      <c r="E761" s="35"/>
      <c r="F761" s="35"/>
      <c r="G761" s="45">
        <f t="shared" si="161"/>
        <v>6301.39342</v>
      </c>
      <c r="H761" s="45">
        <f t="shared" si="161"/>
        <v>7760</v>
      </c>
      <c r="I761" s="45">
        <f t="shared" si="161"/>
        <v>387.60019</v>
      </c>
      <c r="J761" s="45">
        <f t="shared" si="161"/>
        <v>0</v>
      </c>
      <c r="K761" s="251">
        <f t="shared" si="150"/>
        <v>0</v>
      </c>
    </row>
    <row r="762" spans="1:11" ht="30">
      <c r="A762" s="4" t="s">
        <v>172</v>
      </c>
      <c r="B762" s="41">
        <v>1000</v>
      </c>
      <c r="C762" s="41">
        <v>1004</v>
      </c>
      <c r="D762" s="34">
        <v>9000072950</v>
      </c>
      <c r="E762" s="37">
        <v>400</v>
      </c>
      <c r="F762" s="35"/>
      <c r="G762" s="45">
        <f t="shared" si="161"/>
        <v>6301.39342</v>
      </c>
      <c r="H762" s="45">
        <f t="shared" si="161"/>
        <v>7760</v>
      </c>
      <c r="I762" s="45">
        <f t="shared" si="161"/>
        <v>387.60019</v>
      </c>
      <c r="J762" s="45">
        <f t="shared" si="161"/>
        <v>0</v>
      </c>
      <c r="K762" s="251">
        <f t="shared" si="150"/>
        <v>0</v>
      </c>
    </row>
    <row r="763" spans="1:11" ht="15">
      <c r="A763" s="4" t="s">
        <v>178</v>
      </c>
      <c r="B763" s="41">
        <v>1000</v>
      </c>
      <c r="C763" s="41">
        <v>1004</v>
      </c>
      <c r="D763" s="34">
        <v>9000072950</v>
      </c>
      <c r="E763" s="37">
        <v>410</v>
      </c>
      <c r="F763" s="35"/>
      <c r="G763" s="45">
        <f t="shared" si="161"/>
        <v>6301.39342</v>
      </c>
      <c r="H763" s="45">
        <f t="shared" si="161"/>
        <v>7760</v>
      </c>
      <c r="I763" s="45">
        <f t="shared" si="161"/>
        <v>387.60019</v>
      </c>
      <c r="J763" s="45">
        <f t="shared" si="161"/>
        <v>0</v>
      </c>
      <c r="K763" s="251">
        <f t="shared" si="150"/>
        <v>0</v>
      </c>
    </row>
    <row r="764" spans="1:11" ht="15">
      <c r="A764" s="5" t="s">
        <v>9</v>
      </c>
      <c r="B764" s="41">
        <v>1000</v>
      </c>
      <c r="C764" s="41">
        <v>1004</v>
      </c>
      <c r="D764" s="34">
        <v>9000072950</v>
      </c>
      <c r="E764" s="37">
        <v>410</v>
      </c>
      <c r="F764" s="37">
        <v>2</v>
      </c>
      <c r="G764" s="45">
        <v>6301.39342</v>
      </c>
      <c r="H764" s="45">
        <v>7760</v>
      </c>
      <c r="I764" s="45">
        <v>387.60019</v>
      </c>
      <c r="J764" s="45"/>
      <c r="K764" s="251">
        <f t="shared" si="150"/>
        <v>0</v>
      </c>
    </row>
    <row r="765" spans="1:11" ht="45">
      <c r="A765" s="29" t="s">
        <v>456</v>
      </c>
      <c r="B765" s="41">
        <v>1000</v>
      </c>
      <c r="C765" s="41">
        <v>1004</v>
      </c>
      <c r="D765" s="34">
        <v>9000072960</v>
      </c>
      <c r="E765" s="35"/>
      <c r="F765" s="35"/>
      <c r="G765" s="45">
        <f t="shared" si="161"/>
        <v>6301.39342</v>
      </c>
      <c r="H765" s="45">
        <f t="shared" si="161"/>
        <v>7760</v>
      </c>
      <c r="I765" s="45">
        <f t="shared" si="161"/>
        <v>4421.542</v>
      </c>
      <c r="J765" s="45">
        <f t="shared" si="161"/>
        <v>0</v>
      </c>
      <c r="K765" s="251">
        <f t="shared" si="150"/>
        <v>0</v>
      </c>
    </row>
    <row r="766" spans="1:11" ht="30">
      <c r="A766" s="4" t="s">
        <v>172</v>
      </c>
      <c r="B766" s="41">
        <v>1000</v>
      </c>
      <c r="C766" s="41">
        <v>1004</v>
      </c>
      <c r="D766" s="34">
        <v>9000072960</v>
      </c>
      <c r="E766" s="37">
        <v>400</v>
      </c>
      <c r="F766" s="35"/>
      <c r="G766" s="45">
        <f t="shared" si="161"/>
        <v>6301.39342</v>
      </c>
      <c r="H766" s="45">
        <f t="shared" si="161"/>
        <v>7760</v>
      </c>
      <c r="I766" s="45">
        <f t="shared" si="161"/>
        <v>4421.542</v>
      </c>
      <c r="J766" s="45">
        <f t="shared" si="161"/>
        <v>0</v>
      </c>
      <c r="K766" s="251">
        <f t="shared" si="150"/>
        <v>0</v>
      </c>
    </row>
    <row r="767" spans="1:11" ht="15">
      <c r="A767" s="4" t="s">
        <v>178</v>
      </c>
      <c r="B767" s="41">
        <v>1000</v>
      </c>
      <c r="C767" s="41">
        <v>1004</v>
      </c>
      <c r="D767" s="34">
        <v>9000072960</v>
      </c>
      <c r="E767" s="37">
        <v>410</v>
      </c>
      <c r="F767" s="35"/>
      <c r="G767" s="45">
        <f t="shared" si="161"/>
        <v>6301.39342</v>
      </c>
      <c r="H767" s="45">
        <f t="shared" si="161"/>
        <v>7760</v>
      </c>
      <c r="I767" s="45">
        <f t="shared" si="161"/>
        <v>4421.542</v>
      </c>
      <c r="J767" s="45">
        <f t="shared" si="161"/>
        <v>0</v>
      </c>
      <c r="K767" s="251">
        <f t="shared" si="150"/>
        <v>0</v>
      </c>
    </row>
    <row r="768" spans="1:11" ht="15">
      <c r="A768" s="5" t="s">
        <v>9</v>
      </c>
      <c r="B768" s="41">
        <v>1000</v>
      </c>
      <c r="C768" s="41">
        <v>1004</v>
      </c>
      <c r="D768" s="34">
        <v>9000072960</v>
      </c>
      <c r="E768" s="37">
        <v>410</v>
      </c>
      <c r="F768" s="37">
        <v>2</v>
      </c>
      <c r="G768" s="45">
        <v>6301.39342</v>
      </c>
      <c r="H768" s="45">
        <v>7760</v>
      </c>
      <c r="I768" s="45">
        <v>4421.542</v>
      </c>
      <c r="J768" s="45"/>
      <c r="K768" s="251">
        <f t="shared" si="150"/>
        <v>0</v>
      </c>
    </row>
    <row r="769" spans="1:11" ht="30">
      <c r="A769" s="29" t="s">
        <v>457</v>
      </c>
      <c r="B769" s="41">
        <v>1000</v>
      </c>
      <c r="C769" s="41">
        <v>1004</v>
      </c>
      <c r="D769" s="34">
        <v>9000052600</v>
      </c>
      <c r="E769" s="35"/>
      <c r="F769" s="35"/>
      <c r="G769" s="45">
        <f aca="true" t="shared" si="162" ref="G769:J771">G770</f>
        <v>203</v>
      </c>
      <c r="H769" s="45">
        <f t="shared" si="162"/>
        <v>81.79756</v>
      </c>
      <c r="I769" s="45">
        <f t="shared" si="162"/>
        <v>74.8972</v>
      </c>
      <c r="J769" s="45">
        <f t="shared" si="162"/>
        <v>18.00412</v>
      </c>
      <c r="K769" s="251">
        <f t="shared" si="150"/>
        <v>24.038442024534966</v>
      </c>
    </row>
    <row r="770" spans="1:11" ht="15">
      <c r="A770" s="4" t="s">
        <v>49</v>
      </c>
      <c r="B770" s="41">
        <v>1000</v>
      </c>
      <c r="C770" s="41">
        <v>1004</v>
      </c>
      <c r="D770" s="34">
        <v>9000052600</v>
      </c>
      <c r="E770" s="37">
        <v>300</v>
      </c>
      <c r="F770" s="35"/>
      <c r="G770" s="45">
        <f t="shared" si="162"/>
        <v>203</v>
      </c>
      <c r="H770" s="45">
        <f t="shared" si="162"/>
        <v>81.79756</v>
      </c>
      <c r="I770" s="45">
        <f t="shared" si="162"/>
        <v>74.8972</v>
      </c>
      <c r="J770" s="45">
        <f t="shared" si="162"/>
        <v>18.00412</v>
      </c>
      <c r="K770" s="251">
        <f t="shared" si="150"/>
        <v>24.038442024534966</v>
      </c>
    </row>
    <row r="771" spans="1:11" ht="15">
      <c r="A771" s="4" t="s">
        <v>64</v>
      </c>
      <c r="B771" s="41">
        <v>1000</v>
      </c>
      <c r="C771" s="41">
        <v>1004</v>
      </c>
      <c r="D771" s="34">
        <v>9000052600</v>
      </c>
      <c r="E771" s="37">
        <v>310</v>
      </c>
      <c r="F771" s="35"/>
      <c r="G771" s="45">
        <f t="shared" si="162"/>
        <v>203</v>
      </c>
      <c r="H771" s="45">
        <f t="shared" si="162"/>
        <v>81.79756</v>
      </c>
      <c r="I771" s="45">
        <f t="shared" si="162"/>
        <v>74.8972</v>
      </c>
      <c r="J771" s="45">
        <f t="shared" si="162"/>
        <v>18.00412</v>
      </c>
      <c r="K771" s="251">
        <f t="shared" si="150"/>
        <v>24.038442024534966</v>
      </c>
    </row>
    <row r="772" spans="1:11" ht="15">
      <c r="A772" s="5" t="s">
        <v>9</v>
      </c>
      <c r="B772" s="41">
        <v>1000</v>
      </c>
      <c r="C772" s="41">
        <v>1004</v>
      </c>
      <c r="D772" s="34">
        <v>9000052600</v>
      </c>
      <c r="E772" s="37">
        <v>310</v>
      </c>
      <c r="F772" s="37">
        <v>2</v>
      </c>
      <c r="G772" s="45">
        <v>203</v>
      </c>
      <c r="H772" s="45">
        <v>81.79756</v>
      </c>
      <c r="I772" s="45">
        <v>74.8972</v>
      </c>
      <c r="J772" s="45">
        <v>18.00412</v>
      </c>
      <c r="K772" s="251">
        <f t="shared" si="150"/>
        <v>24.038442024534966</v>
      </c>
    </row>
    <row r="773" spans="1:11" ht="75" hidden="1">
      <c r="A773" s="29" t="s">
        <v>214</v>
      </c>
      <c r="B773" s="41" t="s">
        <v>65</v>
      </c>
      <c r="C773" s="41" t="s">
        <v>66</v>
      </c>
      <c r="D773" s="34">
        <v>9000072460</v>
      </c>
      <c r="E773" s="37"/>
      <c r="F773" s="37"/>
      <c r="G773" s="45">
        <f aca="true" t="shared" si="163" ref="G773:J775">G774</f>
        <v>85.6</v>
      </c>
      <c r="H773" s="45">
        <f t="shared" si="163"/>
        <v>69.916</v>
      </c>
      <c r="I773" s="45">
        <f t="shared" si="163"/>
        <v>0</v>
      </c>
      <c r="J773" s="45">
        <f t="shared" si="163"/>
        <v>0</v>
      </c>
      <c r="K773" s="251" t="e">
        <f t="shared" si="150"/>
        <v>#DIV/0!</v>
      </c>
    </row>
    <row r="774" spans="1:11" ht="15" hidden="1">
      <c r="A774" s="4" t="s">
        <v>49</v>
      </c>
      <c r="B774" s="41">
        <v>1000</v>
      </c>
      <c r="C774" s="41">
        <v>1004</v>
      </c>
      <c r="D774" s="37">
        <v>9000072460</v>
      </c>
      <c r="E774" s="37">
        <v>300</v>
      </c>
      <c r="F774" s="35"/>
      <c r="G774" s="45">
        <f t="shared" si="163"/>
        <v>85.6</v>
      </c>
      <c r="H774" s="45">
        <f t="shared" si="163"/>
        <v>69.916</v>
      </c>
      <c r="I774" s="45">
        <f t="shared" si="163"/>
        <v>0</v>
      </c>
      <c r="J774" s="45">
        <f t="shared" si="163"/>
        <v>0</v>
      </c>
      <c r="K774" s="251" t="e">
        <f t="shared" si="150"/>
        <v>#DIV/0!</v>
      </c>
    </row>
    <row r="775" spans="1:11" ht="30" hidden="1">
      <c r="A775" s="4" t="s">
        <v>50</v>
      </c>
      <c r="B775" s="41">
        <v>1000</v>
      </c>
      <c r="C775" s="41">
        <v>1004</v>
      </c>
      <c r="D775" s="37">
        <v>9000072460</v>
      </c>
      <c r="E775" s="37">
        <v>320</v>
      </c>
      <c r="F775" s="35"/>
      <c r="G775" s="45">
        <f t="shared" si="163"/>
        <v>85.6</v>
      </c>
      <c r="H775" s="45">
        <f t="shared" si="163"/>
        <v>69.916</v>
      </c>
      <c r="I775" s="45">
        <f t="shared" si="163"/>
        <v>0</v>
      </c>
      <c r="J775" s="45">
        <f t="shared" si="163"/>
        <v>0</v>
      </c>
      <c r="K775" s="251" t="e">
        <f t="shared" si="150"/>
        <v>#DIV/0!</v>
      </c>
    </row>
    <row r="776" spans="1:11" ht="15" hidden="1">
      <c r="A776" s="5" t="s">
        <v>9</v>
      </c>
      <c r="B776" s="41">
        <v>1000</v>
      </c>
      <c r="C776" s="41">
        <v>1004</v>
      </c>
      <c r="D776" s="37">
        <v>9000072460</v>
      </c>
      <c r="E776" s="37">
        <v>320</v>
      </c>
      <c r="F776" s="37">
        <v>2</v>
      </c>
      <c r="G776" s="45">
        <v>85.6</v>
      </c>
      <c r="H776" s="45">
        <v>69.916</v>
      </c>
      <c r="I776" s="45"/>
      <c r="J776" s="45"/>
      <c r="K776" s="251" t="e">
        <f t="shared" si="150"/>
        <v>#DIV/0!</v>
      </c>
    </row>
    <row r="777" spans="1:11" ht="90" customHeight="1">
      <c r="A777" s="29" t="s">
        <v>458</v>
      </c>
      <c r="B777" s="41">
        <v>1000</v>
      </c>
      <c r="C777" s="41">
        <v>1004</v>
      </c>
      <c r="D777" s="34">
        <v>9000072470</v>
      </c>
      <c r="E777" s="35"/>
      <c r="F777" s="35"/>
      <c r="G777" s="45">
        <f aca="true" t="shared" si="164" ref="G777:J779">G778</f>
        <v>10</v>
      </c>
      <c r="H777" s="45">
        <f t="shared" si="164"/>
        <v>0</v>
      </c>
      <c r="I777" s="45">
        <f t="shared" si="164"/>
        <v>10.8</v>
      </c>
      <c r="J777" s="45">
        <f t="shared" si="164"/>
        <v>0</v>
      </c>
      <c r="K777" s="251">
        <f t="shared" si="150"/>
        <v>0</v>
      </c>
    </row>
    <row r="778" spans="1:11" ht="15">
      <c r="A778" s="4" t="s">
        <v>49</v>
      </c>
      <c r="B778" s="41">
        <v>1000</v>
      </c>
      <c r="C778" s="41">
        <v>1004</v>
      </c>
      <c r="D778" s="37">
        <v>9000072470</v>
      </c>
      <c r="E778" s="37">
        <v>300</v>
      </c>
      <c r="F778" s="35"/>
      <c r="G778" s="45">
        <f t="shared" si="164"/>
        <v>10</v>
      </c>
      <c r="H778" s="45">
        <f t="shared" si="164"/>
        <v>0</v>
      </c>
      <c r="I778" s="45">
        <f t="shared" si="164"/>
        <v>10.8</v>
      </c>
      <c r="J778" s="45">
        <f t="shared" si="164"/>
        <v>0</v>
      </c>
      <c r="K778" s="251">
        <f t="shared" si="150"/>
        <v>0</v>
      </c>
    </row>
    <row r="779" spans="1:11" ht="30">
      <c r="A779" s="4" t="s">
        <v>50</v>
      </c>
      <c r="B779" s="41">
        <v>1000</v>
      </c>
      <c r="C779" s="41">
        <v>1004</v>
      </c>
      <c r="D779" s="37">
        <v>9000072470</v>
      </c>
      <c r="E779" s="37">
        <v>320</v>
      </c>
      <c r="F779" s="35"/>
      <c r="G779" s="45">
        <f t="shared" si="164"/>
        <v>10</v>
      </c>
      <c r="H779" s="45">
        <f t="shared" si="164"/>
        <v>0</v>
      </c>
      <c r="I779" s="45">
        <f t="shared" si="164"/>
        <v>10.8</v>
      </c>
      <c r="J779" s="45">
        <f t="shared" si="164"/>
        <v>0</v>
      </c>
      <c r="K779" s="251">
        <f t="shared" si="150"/>
        <v>0</v>
      </c>
    </row>
    <row r="780" spans="1:11" ht="15">
      <c r="A780" s="5" t="s">
        <v>9</v>
      </c>
      <c r="B780" s="41">
        <v>1000</v>
      </c>
      <c r="C780" s="41">
        <v>1004</v>
      </c>
      <c r="D780" s="37">
        <v>9000072470</v>
      </c>
      <c r="E780" s="37">
        <v>320</v>
      </c>
      <c r="F780" s="37">
        <v>2</v>
      </c>
      <c r="G780" s="45">
        <v>10</v>
      </c>
      <c r="H780" s="45"/>
      <c r="I780" s="45">
        <v>10.8</v>
      </c>
      <c r="J780" s="45"/>
      <c r="K780" s="251">
        <f t="shared" si="150"/>
        <v>0</v>
      </c>
    </row>
    <row r="781" spans="1:11" ht="45">
      <c r="A781" s="29" t="s">
        <v>459</v>
      </c>
      <c r="B781" s="41">
        <v>1000</v>
      </c>
      <c r="C781" s="41">
        <v>1004</v>
      </c>
      <c r="D781" s="34">
        <v>9000072480</v>
      </c>
      <c r="E781" s="35"/>
      <c r="F781" s="35"/>
      <c r="G781" s="45">
        <f aca="true" t="shared" si="165" ref="G781:J783">G782</f>
        <v>6624.6</v>
      </c>
      <c r="H781" s="45">
        <f t="shared" si="165"/>
        <v>3196.82868</v>
      </c>
      <c r="I781" s="45">
        <f t="shared" si="165"/>
        <v>7063.2</v>
      </c>
      <c r="J781" s="45">
        <f t="shared" si="165"/>
        <v>1121.23139</v>
      </c>
      <c r="K781" s="251">
        <f aca="true" t="shared" si="166" ref="K781:K844">J781/I781*100</f>
        <v>15.87426931136029</v>
      </c>
    </row>
    <row r="782" spans="1:11" ht="15">
      <c r="A782" s="4" t="s">
        <v>49</v>
      </c>
      <c r="B782" s="41">
        <v>1000</v>
      </c>
      <c r="C782" s="41">
        <v>1004</v>
      </c>
      <c r="D782" s="34">
        <v>9000072480</v>
      </c>
      <c r="E782" s="37">
        <v>300</v>
      </c>
      <c r="F782" s="35"/>
      <c r="G782" s="45">
        <f t="shared" si="165"/>
        <v>6624.6</v>
      </c>
      <c r="H782" s="45">
        <f t="shared" si="165"/>
        <v>3196.82868</v>
      </c>
      <c r="I782" s="45">
        <f t="shared" si="165"/>
        <v>7063.2</v>
      </c>
      <c r="J782" s="45">
        <f t="shared" si="165"/>
        <v>1121.23139</v>
      </c>
      <c r="K782" s="251">
        <f t="shared" si="166"/>
        <v>15.87426931136029</v>
      </c>
    </row>
    <row r="783" spans="1:11" ht="30">
      <c r="A783" s="4" t="s">
        <v>50</v>
      </c>
      <c r="B783" s="41">
        <v>1000</v>
      </c>
      <c r="C783" s="41">
        <v>1004</v>
      </c>
      <c r="D783" s="34">
        <v>9000072480</v>
      </c>
      <c r="E783" s="37">
        <v>320</v>
      </c>
      <c r="F783" s="35"/>
      <c r="G783" s="45">
        <f t="shared" si="165"/>
        <v>6624.6</v>
      </c>
      <c r="H783" s="45">
        <f t="shared" si="165"/>
        <v>3196.82868</v>
      </c>
      <c r="I783" s="45">
        <f t="shared" si="165"/>
        <v>7063.2</v>
      </c>
      <c r="J783" s="45">
        <f t="shared" si="165"/>
        <v>1121.23139</v>
      </c>
      <c r="K783" s="251">
        <f t="shared" si="166"/>
        <v>15.87426931136029</v>
      </c>
    </row>
    <row r="784" spans="1:11" ht="15">
      <c r="A784" s="5" t="s">
        <v>9</v>
      </c>
      <c r="B784" s="41">
        <v>1000</v>
      </c>
      <c r="C784" s="41">
        <v>1004</v>
      </c>
      <c r="D784" s="34">
        <v>9000072480</v>
      </c>
      <c r="E784" s="37">
        <v>320</v>
      </c>
      <c r="F784" s="37">
        <v>2</v>
      </c>
      <c r="G784" s="45">
        <v>6624.6</v>
      </c>
      <c r="H784" s="45">
        <v>3196.82868</v>
      </c>
      <c r="I784" s="45">
        <v>7063.2</v>
      </c>
      <c r="J784" s="45">
        <v>1121.23139</v>
      </c>
      <c r="K784" s="251">
        <f t="shared" si="166"/>
        <v>15.87426931136029</v>
      </c>
    </row>
    <row r="785" spans="1:12" ht="68.25" customHeight="1">
      <c r="A785" s="24" t="s">
        <v>235</v>
      </c>
      <c r="B785" s="41">
        <v>1000</v>
      </c>
      <c r="C785" s="41">
        <v>1004</v>
      </c>
      <c r="D785" s="34">
        <v>9000072490</v>
      </c>
      <c r="E785" s="35"/>
      <c r="F785" s="35"/>
      <c r="G785" s="45">
        <f aca="true" t="shared" si="167" ref="G785:J787">G786</f>
        <v>100</v>
      </c>
      <c r="H785" s="45">
        <f t="shared" si="167"/>
        <v>3196.82868</v>
      </c>
      <c r="I785" s="45">
        <f t="shared" si="167"/>
        <v>50</v>
      </c>
      <c r="J785" s="45">
        <f t="shared" si="167"/>
        <v>0</v>
      </c>
      <c r="K785" s="251">
        <f t="shared" si="166"/>
        <v>0</v>
      </c>
      <c r="L785" s="48"/>
    </row>
    <row r="786" spans="1:12" ht="15" customHeight="1">
      <c r="A786" s="4" t="s">
        <v>49</v>
      </c>
      <c r="B786" s="41">
        <v>1000</v>
      </c>
      <c r="C786" s="41">
        <v>1004</v>
      </c>
      <c r="D786" s="34">
        <v>9000072490</v>
      </c>
      <c r="E786" s="37">
        <v>300</v>
      </c>
      <c r="F786" s="35"/>
      <c r="G786" s="45">
        <f t="shared" si="167"/>
        <v>100</v>
      </c>
      <c r="H786" s="45">
        <f t="shared" si="167"/>
        <v>3196.82868</v>
      </c>
      <c r="I786" s="45">
        <f t="shared" si="167"/>
        <v>50</v>
      </c>
      <c r="J786" s="45">
        <f t="shared" si="167"/>
        <v>0</v>
      </c>
      <c r="K786" s="251">
        <f t="shared" si="166"/>
        <v>0</v>
      </c>
      <c r="L786" s="48"/>
    </row>
    <row r="787" spans="1:12" ht="30" customHeight="1">
      <c r="A787" s="4" t="s">
        <v>50</v>
      </c>
      <c r="B787" s="41">
        <v>1000</v>
      </c>
      <c r="C787" s="41">
        <v>1004</v>
      </c>
      <c r="D787" s="34">
        <v>9000072490</v>
      </c>
      <c r="E787" s="37">
        <v>320</v>
      </c>
      <c r="F787" s="35"/>
      <c r="G787" s="45">
        <f t="shared" si="167"/>
        <v>100</v>
      </c>
      <c r="H787" s="45">
        <f t="shared" si="167"/>
        <v>3196.82868</v>
      </c>
      <c r="I787" s="45">
        <f t="shared" si="167"/>
        <v>50</v>
      </c>
      <c r="J787" s="45">
        <f t="shared" si="167"/>
        <v>0</v>
      </c>
      <c r="K787" s="251">
        <f t="shared" si="166"/>
        <v>0</v>
      </c>
      <c r="L787" s="48"/>
    </row>
    <row r="788" spans="1:12" ht="15" customHeight="1">
      <c r="A788" s="5" t="s">
        <v>9</v>
      </c>
      <c r="B788" s="41">
        <v>1000</v>
      </c>
      <c r="C788" s="41">
        <v>1004</v>
      </c>
      <c r="D788" s="34">
        <v>9000072490</v>
      </c>
      <c r="E788" s="37">
        <v>320</v>
      </c>
      <c r="F788" s="37">
        <v>2</v>
      </c>
      <c r="G788" s="45">
        <v>100</v>
      </c>
      <c r="H788" s="45">
        <v>3196.82868</v>
      </c>
      <c r="I788" s="45">
        <v>50</v>
      </c>
      <c r="J788" s="45"/>
      <c r="K788" s="251">
        <f t="shared" si="166"/>
        <v>0</v>
      </c>
      <c r="L788" s="48"/>
    </row>
    <row r="789" spans="1:11" ht="30">
      <c r="A789" s="29" t="s">
        <v>460</v>
      </c>
      <c r="B789" s="41">
        <v>1000</v>
      </c>
      <c r="C789" s="41">
        <v>1004</v>
      </c>
      <c r="D789" s="34">
        <v>9000072500</v>
      </c>
      <c r="E789" s="35"/>
      <c r="F789" s="35"/>
      <c r="G789" s="45">
        <f aca="true" t="shared" si="168" ref="G789:J791">G790</f>
        <v>50</v>
      </c>
      <c r="H789" s="45">
        <f t="shared" si="168"/>
        <v>3196.82868</v>
      </c>
      <c r="I789" s="45">
        <f t="shared" si="168"/>
        <v>50</v>
      </c>
      <c r="J789" s="45">
        <f t="shared" si="168"/>
        <v>0</v>
      </c>
      <c r="K789" s="251">
        <f t="shared" si="166"/>
        <v>0</v>
      </c>
    </row>
    <row r="790" spans="1:11" ht="15">
      <c r="A790" s="4" t="s">
        <v>49</v>
      </c>
      <c r="B790" s="41">
        <v>1000</v>
      </c>
      <c r="C790" s="41">
        <v>1004</v>
      </c>
      <c r="D790" s="34">
        <v>9000072500</v>
      </c>
      <c r="E790" s="37">
        <v>300</v>
      </c>
      <c r="F790" s="35"/>
      <c r="G790" s="45">
        <f t="shared" si="168"/>
        <v>50</v>
      </c>
      <c r="H790" s="45">
        <f t="shared" si="168"/>
        <v>3196.82868</v>
      </c>
      <c r="I790" s="45">
        <f t="shared" si="168"/>
        <v>50</v>
      </c>
      <c r="J790" s="45">
        <f t="shared" si="168"/>
        <v>0</v>
      </c>
      <c r="K790" s="251">
        <f t="shared" si="166"/>
        <v>0</v>
      </c>
    </row>
    <row r="791" spans="1:11" ht="30">
      <c r="A791" s="4" t="s">
        <v>50</v>
      </c>
      <c r="B791" s="41">
        <v>1000</v>
      </c>
      <c r="C791" s="41">
        <v>1004</v>
      </c>
      <c r="D791" s="34">
        <v>9000072500</v>
      </c>
      <c r="E791" s="37">
        <v>320</v>
      </c>
      <c r="F791" s="35"/>
      <c r="G791" s="45">
        <f t="shared" si="168"/>
        <v>50</v>
      </c>
      <c r="H791" s="45">
        <f t="shared" si="168"/>
        <v>3196.82868</v>
      </c>
      <c r="I791" s="45">
        <f t="shared" si="168"/>
        <v>50</v>
      </c>
      <c r="J791" s="45">
        <f t="shared" si="168"/>
        <v>0</v>
      </c>
      <c r="K791" s="251">
        <f t="shared" si="166"/>
        <v>0</v>
      </c>
    </row>
    <row r="792" spans="1:11" ht="15">
      <c r="A792" s="5" t="s">
        <v>9</v>
      </c>
      <c r="B792" s="41">
        <v>1000</v>
      </c>
      <c r="C792" s="41">
        <v>1004</v>
      </c>
      <c r="D792" s="34">
        <v>9000072500</v>
      </c>
      <c r="E792" s="37">
        <v>320</v>
      </c>
      <c r="F792" s="37">
        <v>2</v>
      </c>
      <c r="G792" s="45">
        <v>50</v>
      </c>
      <c r="H792" s="45">
        <v>3196.82868</v>
      </c>
      <c r="I792" s="45">
        <v>50</v>
      </c>
      <c r="J792" s="45"/>
      <c r="K792" s="251">
        <f t="shared" si="166"/>
        <v>0</v>
      </c>
    </row>
    <row r="793" spans="1:11" ht="105">
      <c r="A793" s="29" t="s">
        <v>563</v>
      </c>
      <c r="B793" s="41">
        <v>1000</v>
      </c>
      <c r="C793" s="41">
        <v>1004</v>
      </c>
      <c r="D793" s="34">
        <v>9000071510</v>
      </c>
      <c r="E793" s="35"/>
      <c r="F793" s="35"/>
      <c r="G793" s="45">
        <f aca="true" t="shared" si="169" ref="G793:J795">G794</f>
        <v>1298.7</v>
      </c>
      <c r="H793" s="45">
        <f t="shared" si="169"/>
        <v>436.40753</v>
      </c>
      <c r="I793" s="45">
        <f t="shared" si="169"/>
        <v>1428.9</v>
      </c>
      <c r="J793" s="45">
        <f t="shared" si="169"/>
        <v>367.30116</v>
      </c>
      <c r="K793" s="251">
        <f t="shared" si="166"/>
        <v>25.70516901112744</v>
      </c>
    </row>
    <row r="794" spans="1:11" ht="15">
      <c r="A794" s="4" t="s">
        <v>49</v>
      </c>
      <c r="B794" s="41">
        <v>1000</v>
      </c>
      <c r="C794" s="41">
        <v>1004</v>
      </c>
      <c r="D794" s="34">
        <v>9000071510</v>
      </c>
      <c r="E794" s="37">
        <v>300</v>
      </c>
      <c r="F794" s="35"/>
      <c r="G794" s="45">
        <f t="shared" si="169"/>
        <v>1298.7</v>
      </c>
      <c r="H794" s="45">
        <f t="shared" si="169"/>
        <v>436.40753</v>
      </c>
      <c r="I794" s="45">
        <f t="shared" si="169"/>
        <v>1428.9</v>
      </c>
      <c r="J794" s="45">
        <f t="shared" si="169"/>
        <v>367.30116</v>
      </c>
      <c r="K794" s="251">
        <f t="shared" si="166"/>
        <v>25.70516901112744</v>
      </c>
    </row>
    <row r="795" spans="1:11" ht="30">
      <c r="A795" s="4" t="s">
        <v>50</v>
      </c>
      <c r="B795" s="41">
        <v>1000</v>
      </c>
      <c r="C795" s="41">
        <v>1004</v>
      </c>
      <c r="D795" s="34">
        <v>9000071510</v>
      </c>
      <c r="E795" s="37">
        <v>320</v>
      </c>
      <c r="F795" s="35"/>
      <c r="G795" s="45">
        <f t="shared" si="169"/>
        <v>1298.7</v>
      </c>
      <c r="H795" s="45">
        <f t="shared" si="169"/>
        <v>436.40753</v>
      </c>
      <c r="I795" s="45">
        <f t="shared" si="169"/>
        <v>1428.9</v>
      </c>
      <c r="J795" s="45">
        <f t="shared" si="169"/>
        <v>367.30116</v>
      </c>
      <c r="K795" s="251">
        <f t="shared" si="166"/>
        <v>25.70516901112744</v>
      </c>
    </row>
    <row r="796" spans="1:11" ht="15">
      <c r="A796" s="5" t="s">
        <v>9</v>
      </c>
      <c r="B796" s="41">
        <v>1000</v>
      </c>
      <c r="C796" s="41">
        <v>1004</v>
      </c>
      <c r="D796" s="34">
        <v>9000071510</v>
      </c>
      <c r="E796" s="37">
        <v>320</v>
      </c>
      <c r="F796" s="37">
        <v>2</v>
      </c>
      <c r="G796" s="45">
        <v>1298.7</v>
      </c>
      <c r="H796" s="45">
        <v>436.40753</v>
      </c>
      <c r="I796" s="45">
        <v>1428.9</v>
      </c>
      <c r="J796" s="45">
        <v>367.30116</v>
      </c>
      <c r="K796" s="251">
        <f t="shared" si="166"/>
        <v>25.70516901112744</v>
      </c>
    </row>
    <row r="797" spans="1:11" ht="15">
      <c r="A797" s="3" t="s">
        <v>67</v>
      </c>
      <c r="B797" s="111">
        <v>1000</v>
      </c>
      <c r="C797" s="111">
        <v>1006</v>
      </c>
      <c r="D797" s="36"/>
      <c r="E797" s="36"/>
      <c r="F797" s="36"/>
      <c r="G797" s="242">
        <f aca="true" t="shared" si="170" ref="G797:J798">G798</f>
        <v>842.3</v>
      </c>
      <c r="H797" s="242">
        <f t="shared" si="170"/>
        <v>568.78259</v>
      </c>
      <c r="I797" s="242">
        <f t="shared" si="170"/>
        <v>1202.1</v>
      </c>
      <c r="J797" s="242">
        <f t="shared" si="170"/>
        <v>241.42184</v>
      </c>
      <c r="K797" s="251">
        <f t="shared" si="166"/>
        <v>20.083340820231264</v>
      </c>
    </row>
    <row r="798" spans="1:11" ht="15">
      <c r="A798" s="4" t="s">
        <v>16</v>
      </c>
      <c r="B798" s="41">
        <v>1000</v>
      </c>
      <c r="C798" s="41">
        <v>1006</v>
      </c>
      <c r="D798" s="37">
        <v>9000000000</v>
      </c>
      <c r="E798" s="35"/>
      <c r="F798" s="35"/>
      <c r="G798" s="45">
        <f t="shared" si="170"/>
        <v>842.3</v>
      </c>
      <c r="H798" s="45">
        <f t="shared" si="170"/>
        <v>568.78259</v>
      </c>
      <c r="I798" s="45">
        <f t="shared" si="170"/>
        <v>1202.1</v>
      </c>
      <c r="J798" s="45">
        <f t="shared" si="170"/>
        <v>241.42184</v>
      </c>
      <c r="K798" s="251">
        <f t="shared" si="166"/>
        <v>20.083340820231264</v>
      </c>
    </row>
    <row r="799" spans="1:11" ht="15">
      <c r="A799" s="29" t="s">
        <v>461</v>
      </c>
      <c r="B799" s="41">
        <v>1000</v>
      </c>
      <c r="C799" s="41">
        <v>1006</v>
      </c>
      <c r="D799" s="34">
        <v>9000071600</v>
      </c>
      <c r="E799" s="35"/>
      <c r="F799" s="35"/>
      <c r="G799" s="45">
        <f>G800+G803</f>
        <v>842.3</v>
      </c>
      <c r="H799" s="45">
        <f>H800+H803</f>
        <v>568.78259</v>
      </c>
      <c r="I799" s="45">
        <f>I800+I803</f>
        <v>1202.1</v>
      </c>
      <c r="J799" s="45">
        <f>J800+J803</f>
        <v>241.42184</v>
      </c>
      <c r="K799" s="251">
        <f t="shared" si="166"/>
        <v>20.083340820231264</v>
      </c>
    </row>
    <row r="800" spans="1:11" ht="60">
      <c r="A800" s="4" t="s">
        <v>17</v>
      </c>
      <c r="B800" s="41">
        <v>1000</v>
      </c>
      <c r="C800" s="41">
        <v>1006</v>
      </c>
      <c r="D800" s="34">
        <v>9000071600</v>
      </c>
      <c r="E800" s="37">
        <v>100</v>
      </c>
      <c r="F800" s="35"/>
      <c r="G800" s="45">
        <f aca="true" t="shared" si="171" ref="G800:J801">G801</f>
        <v>707</v>
      </c>
      <c r="H800" s="45">
        <f t="shared" si="171"/>
        <v>556.68259</v>
      </c>
      <c r="I800" s="45">
        <f t="shared" si="171"/>
        <v>997.8</v>
      </c>
      <c r="J800" s="45">
        <f t="shared" si="171"/>
        <v>232.12184</v>
      </c>
      <c r="K800" s="251">
        <f t="shared" si="166"/>
        <v>23.263363399478855</v>
      </c>
    </row>
    <row r="801" spans="1:11" ht="30">
      <c r="A801" s="4" t="s">
        <v>18</v>
      </c>
      <c r="B801" s="41">
        <v>1000</v>
      </c>
      <c r="C801" s="41">
        <v>1006</v>
      </c>
      <c r="D801" s="34">
        <v>9000071600</v>
      </c>
      <c r="E801" s="37">
        <v>120</v>
      </c>
      <c r="F801" s="35"/>
      <c r="G801" s="45">
        <f t="shared" si="171"/>
        <v>707</v>
      </c>
      <c r="H801" s="45">
        <f t="shared" si="171"/>
        <v>556.68259</v>
      </c>
      <c r="I801" s="45">
        <f t="shared" si="171"/>
        <v>997.8</v>
      </c>
      <c r="J801" s="45">
        <f t="shared" si="171"/>
        <v>232.12184</v>
      </c>
      <c r="K801" s="251">
        <f t="shared" si="166"/>
        <v>23.263363399478855</v>
      </c>
    </row>
    <row r="802" spans="1:11" ht="15">
      <c r="A802" s="5" t="s">
        <v>9</v>
      </c>
      <c r="B802" s="41">
        <v>1000</v>
      </c>
      <c r="C802" s="41">
        <v>1006</v>
      </c>
      <c r="D802" s="34">
        <v>9000071600</v>
      </c>
      <c r="E802" s="37">
        <v>120</v>
      </c>
      <c r="F802" s="37">
        <v>2</v>
      </c>
      <c r="G802" s="45">
        <v>707</v>
      </c>
      <c r="H802" s="45">
        <v>556.68259</v>
      </c>
      <c r="I802" s="45">
        <v>997.8</v>
      </c>
      <c r="J802" s="45">
        <v>232.12184</v>
      </c>
      <c r="K802" s="251">
        <f t="shared" si="166"/>
        <v>23.263363399478855</v>
      </c>
    </row>
    <row r="803" spans="1:11" ht="30">
      <c r="A803" s="29" t="s">
        <v>215</v>
      </c>
      <c r="B803" s="41">
        <v>1000</v>
      </c>
      <c r="C803" s="41">
        <v>1006</v>
      </c>
      <c r="D803" s="34">
        <v>9000071600</v>
      </c>
      <c r="E803" s="37">
        <v>200</v>
      </c>
      <c r="F803" s="35"/>
      <c r="G803" s="45">
        <f aca="true" t="shared" si="172" ref="G803:J804">G804</f>
        <v>135.3</v>
      </c>
      <c r="H803" s="45">
        <f t="shared" si="172"/>
        <v>12.1</v>
      </c>
      <c r="I803" s="45">
        <f t="shared" si="172"/>
        <v>204.3</v>
      </c>
      <c r="J803" s="45">
        <f t="shared" si="172"/>
        <v>9.3</v>
      </c>
      <c r="K803" s="251">
        <f t="shared" si="166"/>
        <v>4.552129221732746</v>
      </c>
    </row>
    <row r="804" spans="1:11" ht="30">
      <c r="A804" s="4" t="s">
        <v>20</v>
      </c>
      <c r="B804" s="41">
        <v>1000</v>
      </c>
      <c r="C804" s="41">
        <v>1006</v>
      </c>
      <c r="D804" s="34">
        <v>9000071600</v>
      </c>
      <c r="E804" s="37">
        <v>240</v>
      </c>
      <c r="F804" s="35"/>
      <c r="G804" s="45">
        <f t="shared" si="172"/>
        <v>135.3</v>
      </c>
      <c r="H804" s="45">
        <f t="shared" si="172"/>
        <v>12.1</v>
      </c>
      <c r="I804" s="45">
        <f t="shared" si="172"/>
        <v>204.3</v>
      </c>
      <c r="J804" s="45">
        <f t="shared" si="172"/>
        <v>9.3</v>
      </c>
      <c r="K804" s="251">
        <f t="shared" si="166"/>
        <v>4.552129221732746</v>
      </c>
    </row>
    <row r="805" spans="1:11" ht="15">
      <c r="A805" s="5" t="s">
        <v>9</v>
      </c>
      <c r="B805" s="41">
        <v>1000</v>
      </c>
      <c r="C805" s="41">
        <v>1006</v>
      </c>
      <c r="D805" s="34">
        <v>9000071600</v>
      </c>
      <c r="E805" s="37">
        <v>240</v>
      </c>
      <c r="F805" s="37">
        <v>2</v>
      </c>
      <c r="G805" s="45">
        <v>135.3</v>
      </c>
      <c r="H805" s="45">
        <v>12.1</v>
      </c>
      <c r="I805" s="45">
        <v>204.3</v>
      </c>
      <c r="J805" s="45">
        <v>9.3</v>
      </c>
      <c r="K805" s="251">
        <f t="shared" si="166"/>
        <v>4.552129221732746</v>
      </c>
    </row>
    <row r="806" spans="1:12" ht="28.5">
      <c r="A806" s="69" t="s">
        <v>29</v>
      </c>
      <c r="B806" s="111" t="s">
        <v>297</v>
      </c>
      <c r="C806" s="41"/>
      <c r="D806" s="37"/>
      <c r="E806" s="37"/>
      <c r="F806" s="37"/>
      <c r="G806" s="45"/>
      <c r="H806" s="242">
        <f>I806-K806</f>
        <v>686.1075028571429</v>
      </c>
      <c r="I806" s="242">
        <f>I809</f>
        <v>700</v>
      </c>
      <c r="J806" s="242">
        <f>J809</f>
        <v>97.24748</v>
      </c>
      <c r="K806" s="251">
        <f t="shared" si="166"/>
        <v>13.892497142857144</v>
      </c>
      <c r="L806" s="48"/>
    </row>
    <row r="807" spans="1:14" ht="15">
      <c r="A807" s="3" t="s">
        <v>8</v>
      </c>
      <c r="B807" s="42" t="s">
        <v>121</v>
      </c>
      <c r="C807" s="40"/>
      <c r="D807" s="35"/>
      <c r="E807" s="35"/>
      <c r="F807" s="35"/>
      <c r="G807" s="242">
        <f>G826+G820</f>
        <v>4334.2</v>
      </c>
      <c r="H807" s="242" t="e">
        <f>H176+H179+H191+#REF!+#REF!+H347+H353+H447+#REF!+H822+H359+H364+H432+#REF!+#REF!+H843+#REF!+#REF!+H188+#REF!+#REF!+H816</f>
        <v>#REF!</v>
      </c>
      <c r="I807" s="242">
        <f>I813</f>
        <v>700</v>
      </c>
      <c r="J807" s="242">
        <f>J813</f>
        <v>97.24748</v>
      </c>
      <c r="K807" s="251">
        <f t="shared" si="166"/>
        <v>13.892497142857144</v>
      </c>
      <c r="N807" s="52"/>
    </row>
    <row r="808" spans="1:11" ht="15">
      <c r="A808" s="3" t="s">
        <v>9</v>
      </c>
      <c r="B808" s="42" t="s">
        <v>122</v>
      </c>
      <c r="C808" s="40"/>
      <c r="D808" s="35"/>
      <c r="E808" s="35"/>
      <c r="F808" s="35"/>
      <c r="G808" s="242">
        <f>G814+G830</f>
        <v>21576</v>
      </c>
      <c r="H808" s="242" t="e">
        <f>H271+H280+H284+H293+H849+#REF!+#REF!+#REF!+#REF!+#REF!+#REF!+H294+#REF!+#REF!+#REF!</f>
        <v>#REF!</v>
      </c>
      <c r="I808" s="242">
        <v>0</v>
      </c>
      <c r="J808" s="242">
        <v>0</v>
      </c>
      <c r="K808" s="251"/>
    </row>
    <row r="809" spans="1:12" ht="15">
      <c r="A809" s="87" t="s">
        <v>300</v>
      </c>
      <c r="B809" s="111" t="s">
        <v>297</v>
      </c>
      <c r="C809" s="111" t="s">
        <v>298</v>
      </c>
      <c r="D809" s="36"/>
      <c r="E809" s="36"/>
      <c r="F809" s="36"/>
      <c r="G809" s="242" t="e">
        <f>G810+#REF!+#REF!+#REF!</f>
        <v>#REF!</v>
      </c>
      <c r="H809" s="242">
        <f>I809-K809</f>
        <v>686.1075028571429</v>
      </c>
      <c r="I809" s="242">
        <f aca="true" t="shared" si="173" ref="I809:J812">I810</f>
        <v>700</v>
      </c>
      <c r="J809" s="242">
        <f t="shared" si="173"/>
        <v>97.24748</v>
      </c>
      <c r="K809" s="251">
        <f t="shared" si="166"/>
        <v>13.892497142857144</v>
      </c>
      <c r="L809" s="48"/>
    </row>
    <row r="810" spans="1:12" ht="15">
      <c r="A810" s="4" t="s">
        <v>16</v>
      </c>
      <c r="B810" s="41" t="s">
        <v>297</v>
      </c>
      <c r="C810" s="41" t="s">
        <v>298</v>
      </c>
      <c r="D810" s="37">
        <v>9000000000</v>
      </c>
      <c r="E810" s="35"/>
      <c r="F810" s="35"/>
      <c r="G810" s="45" t="e">
        <f>#REF!</f>
        <v>#REF!</v>
      </c>
      <c r="H810" s="242">
        <f>I810-K810</f>
        <v>686.1075028571429</v>
      </c>
      <c r="I810" s="45">
        <f t="shared" si="173"/>
        <v>700</v>
      </c>
      <c r="J810" s="45">
        <f t="shared" si="173"/>
        <v>97.24748</v>
      </c>
      <c r="K810" s="251">
        <f t="shared" si="166"/>
        <v>13.892497142857144</v>
      </c>
      <c r="L810" s="48"/>
    </row>
    <row r="811" spans="1:12" ht="15">
      <c r="A811" s="88" t="s">
        <v>301</v>
      </c>
      <c r="B811" s="41" t="s">
        <v>297</v>
      </c>
      <c r="C811" s="41" t="s">
        <v>298</v>
      </c>
      <c r="D811" s="37">
        <v>9000091300</v>
      </c>
      <c r="E811" s="35">
        <v>700</v>
      </c>
      <c r="F811" s="35"/>
      <c r="G811" s="45" t="e">
        <f>G812</f>
        <v>#REF!</v>
      </c>
      <c r="H811" s="242">
        <f>I811-K811</f>
        <v>686.1075028571429</v>
      </c>
      <c r="I811" s="45">
        <f t="shared" si="173"/>
        <v>700</v>
      </c>
      <c r="J811" s="45">
        <f t="shared" si="173"/>
        <v>97.24748</v>
      </c>
      <c r="K811" s="251">
        <f t="shared" si="166"/>
        <v>13.892497142857144</v>
      </c>
      <c r="L811" s="48"/>
    </row>
    <row r="812" spans="1:12" ht="15">
      <c r="A812" s="88" t="s">
        <v>299</v>
      </c>
      <c r="B812" s="41" t="s">
        <v>297</v>
      </c>
      <c r="C812" s="41" t="s">
        <v>298</v>
      </c>
      <c r="D812" s="37">
        <v>9000091300</v>
      </c>
      <c r="E812" s="37">
        <v>730</v>
      </c>
      <c r="F812" s="35"/>
      <c r="G812" s="45" t="e">
        <f>G813</f>
        <v>#REF!</v>
      </c>
      <c r="H812" s="242">
        <f>I812-K812</f>
        <v>686.1075028571429</v>
      </c>
      <c r="I812" s="45">
        <f t="shared" si="173"/>
        <v>700</v>
      </c>
      <c r="J812" s="45">
        <f t="shared" si="173"/>
        <v>97.24748</v>
      </c>
      <c r="K812" s="251">
        <f t="shared" si="166"/>
        <v>13.892497142857144</v>
      </c>
      <c r="L812" s="48"/>
    </row>
    <row r="813" spans="1:12" ht="15">
      <c r="A813" s="5" t="s">
        <v>8</v>
      </c>
      <c r="B813" s="41" t="s">
        <v>297</v>
      </c>
      <c r="C813" s="41" t="s">
        <v>298</v>
      </c>
      <c r="D813" s="37">
        <v>9000091300</v>
      </c>
      <c r="E813" s="37">
        <v>730</v>
      </c>
      <c r="F813" s="35">
        <v>1</v>
      </c>
      <c r="G813" s="45" t="e">
        <f>#REF!</f>
        <v>#REF!</v>
      </c>
      <c r="H813" s="242">
        <f>I813-K813</f>
        <v>686.1075028571429</v>
      </c>
      <c r="I813" s="45">
        <v>700</v>
      </c>
      <c r="J813" s="45">
        <v>97.24748</v>
      </c>
      <c r="K813" s="251">
        <f t="shared" si="166"/>
        <v>13.892497142857144</v>
      </c>
      <c r="L813" s="48"/>
    </row>
    <row r="814" spans="1:11" ht="42.75">
      <c r="A814" s="69" t="s">
        <v>30</v>
      </c>
      <c r="B814" s="111">
        <v>1400</v>
      </c>
      <c r="C814" s="41"/>
      <c r="D814" s="37"/>
      <c r="E814" s="37"/>
      <c r="F814" s="37"/>
      <c r="G814" s="242">
        <f>G817+G823+G829</f>
        <v>12955.099999999999</v>
      </c>
      <c r="H814" s="45"/>
      <c r="I814" s="242">
        <f>I817+I823+I829</f>
        <v>12891.900000000001</v>
      </c>
      <c r="J814" s="242">
        <f>J817+J823+J829</f>
        <v>2557.7</v>
      </c>
      <c r="K814" s="251">
        <f t="shared" si="166"/>
        <v>19.839589199419787</v>
      </c>
    </row>
    <row r="815" spans="1:14" ht="15">
      <c r="A815" s="3" t="s">
        <v>8</v>
      </c>
      <c r="B815" s="42" t="s">
        <v>121</v>
      </c>
      <c r="C815" s="40"/>
      <c r="D815" s="35"/>
      <c r="E815" s="35"/>
      <c r="F815" s="35"/>
      <c r="G815" s="242">
        <f>G834+G828</f>
        <v>8470.9</v>
      </c>
      <c r="H815" s="242" t="e">
        <f>H184+H187+H233+H273+#REF!+H354+H361+H481+#REF!+H830+H367+H372+H447+#REF!+#REF!+H851+H357+#REF!+H230+#REF!+#REF!+H824</f>
        <v>#REF!</v>
      </c>
      <c r="I815" s="242">
        <f>I834+I828</f>
        <v>8119.3</v>
      </c>
      <c r="J815" s="252">
        <f>J834+J828</f>
        <v>1414.4</v>
      </c>
      <c r="K815" s="251">
        <f t="shared" si="166"/>
        <v>17.420220955008435</v>
      </c>
      <c r="N815" s="52"/>
    </row>
    <row r="816" spans="1:11" ht="15">
      <c r="A816" s="3" t="s">
        <v>9</v>
      </c>
      <c r="B816" s="42" t="s">
        <v>122</v>
      </c>
      <c r="C816" s="40"/>
      <c r="D816" s="35"/>
      <c r="E816" s="35"/>
      <c r="F816" s="35"/>
      <c r="G816" s="242">
        <f>G822+G838</f>
        <v>4484.2</v>
      </c>
      <c r="H816" s="242" t="e">
        <f>H279+H294+H298+H301+H857+#REF!+#REF!+#REF!+#REF!+#REF!+#REF!+H302+#REF!+#REF!+#REF!</f>
        <v>#REF!</v>
      </c>
      <c r="I816" s="242">
        <f>I822+I838</f>
        <v>4772.6</v>
      </c>
      <c r="J816" s="252">
        <f>J822+J838</f>
        <v>1143.3</v>
      </c>
      <c r="K816" s="251">
        <f t="shared" si="166"/>
        <v>23.955495956082636</v>
      </c>
    </row>
    <row r="817" spans="1:11" ht="42.75">
      <c r="A817" s="3" t="s">
        <v>31</v>
      </c>
      <c r="B817" s="111">
        <v>1400</v>
      </c>
      <c r="C817" s="111" t="s">
        <v>164</v>
      </c>
      <c r="D817" s="36"/>
      <c r="E817" s="36"/>
      <c r="F817" s="36"/>
      <c r="G817" s="242">
        <f>G818</f>
        <v>4234.2</v>
      </c>
      <c r="H817" s="242" t="e">
        <f>H818+#REF!+#REF!+#REF!</f>
        <v>#REF!</v>
      </c>
      <c r="I817" s="242">
        <f>I818</f>
        <v>4572.6</v>
      </c>
      <c r="J817" s="252">
        <f>J818</f>
        <v>1143.3</v>
      </c>
      <c r="K817" s="251">
        <f t="shared" si="166"/>
        <v>25.00328040939509</v>
      </c>
    </row>
    <row r="818" spans="1:11" ht="15">
      <c r="A818" s="4" t="s">
        <v>16</v>
      </c>
      <c r="B818" s="41">
        <v>1400</v>
      </c>
      <c r="C818" s="41" t="s">
        <v>164</v>
      </c>
      <c r="D818" s="37">
        <v>9000000000</v>
      </c>
      <c r="E818" s="35"/>
      <c r="F818" s="35"/>
      <c r="G818" s="45">
        <f>G819</f>
        <v>4234.2</v>
      </c>
      <c r="H818" s="45" t="e">
        <f>#REF!</f>
        <v>#REF!</v>
      </c>
      <c r="I818" s="45">
        <f>I819</f>
        <v>4572.6</v>
      </c>
      <c r="J818" s="45">
        <f>J819</f>
        <v>1143.3</v>
      </c>
      <c r="K818" s="251">
        <f t="shared" si="166"/>
        <v>25.00328040939509</v>
      </c>
    </row>
    <row r="819" spans="1:11" ht="15">
      <c r="A819" s="29" t="s">
        <v>443</v>
      </c>
      <c r="B819" s="41">
        <v>1400</v>
      </c>
      <c r="C819" s="41" t="s">
        <v>164</v>
      </c>
      <c r="D819" s="37">
        <v>9000071560</v>
      </c>
      <c r="E819" s="35"/>
      <c r="F819" s="35"/>
      <c r="G819" s="45">
        <f aca="true" t="shared" si="174" ref="G819:J821">G820</f>
        <v>4234.2</v>
      </c>
      <c r="H819" s="45">
        <f t="shared" si="174"/>
        <v>8541.3</v>
      </c>
      <c r="I819" s="45">
        <f t="shared" si="174"/>
        <v>4572.6</v>
      </c>
      <c r="J819" s="45">
        <f t="shared" si="174"/>
        <v>1143.3</v>
      </c>
      <c r="K819" s="251">
        <f t="shared" si="166"/>
        <v>25.00328040939509</v>
      </c>
    </row>
    <row r="820" spans="1:11" ht="15">
      <c r="A820" s="4" t="s">
        <v>27</v>
      </c>
      <c r="B820" s="41">
        <v>1400</v>
      </c>
      <c r="C820" s="41" t="s">
        <v>164</v>
      </c>
      <c r="D820" s="37">
        <v>9000071560</v>
      </c>
      <c r="E820" s="37">
        <v>500</v>
      </c>
      <c r="F820" s="35"/>
      <c r="G820" s="45">
        <f t="shared" si="174"/>
        <v>4234.2</v>
      </c>
      <c r="H820" s="45">
        <f t="shared" si="174"/>
        <v>8541.3</v>
      </c>
      <c r="I820" s="45">
        <f t="shared" si="174"/>
        <v>4572.6</v>
      </c>
      <c r="J820" s="45">
        <f t="shared" si="174"/>
        <v>1143.3</v>
      </c>
      <c r="K820" s="251">
        <f t="shared" si="166"/>
        <v>25.00328040939509</v>
      </c>
    </row>
    <row r="821" spans="1:11" ht="15">
      <c r="A821" s="4" t="s">
        <v>32</v>
      </c>
      <c r="B821" s="41">
        <v>1400</v>
      </c>
      <c r="C821" s="41" t="s">
        <v>164</v>
      </c>
      <c r="D821" s="37">
        <v>9000071560</v>
      </c>
      <c r="E821" s="37">
        <v>510</v>
      </c>
      <c r="F821" s="35"/>
      <c r="G821" s="45">
        <f t="shared" si="174"/>
        <v>4234.2</v>
      </c>
      <c r="H821" s="45">
        <f t="shared" si="174"/>
        <v>8541.3</v>
      </c>
      <c r="I821" s="45">
        <f t="shared" si="174"/>
        <v>4572.6</v>
      </c>
      <c r="J821" s="45">
        <f t="shared" si="174"/>
        <v>1143.3</v>
      </c>
      <c r="K821" s="251">
        <f t="shared" si="166"/>
        <v>25.00328040939509</v>
      </c>
    </row>
    <row r="822" spans="1:11" ht="15">
      <c r="A822" s="5" t="s">
        <v>9</v>
      </c>
      <c r="B822" s="41">
        <v>1400</v>
      </c>
      <c r="C822" s="41" t="s">
        <v>164</v>
      </c>
      <c r="D822" s="37">
        <v>9000071560</v>
      </c>
      <c r="E822" s="37">
        <v>510</v>
      </c>
      <c r="F822" s="37">
        <v>2</v>
      </c>
      <c r="G822" s="45">
        <v>4234.2</v>
      </c>
      <c r="H822" s="45">
        <v>8541.3</v>
      </c>
      <c r="I822" s="45">
        <v>4572.6</v>
      </c>
      <c r="J822" s="45">
        <v>1143.3</v>
      </c>
      <c r="K822" s="251">
        <f t="shared" si="166"/>
        <v>25.00328040939509</v>
      </c>
    </row>
    <row r="823" spans="1:11" ht="15" customHeight="1">
      <c r="A823" s="3" t="s">
        <v>33</v>
      </c>
      <c r="B823" s="111">
        <v>1400</v>
      </c>
      <c r="C823" s="111" t="s">
        <v>177</v>
      </c>
      <c r="D823" s="36"/>
      <c r="E823" s="36"/>
      <c r="F823" s="36"/>
      <c r="G823" s="242">
        <f>G824</f>
        <v>100</v>
      </c>
      <c r="H823" s="242" t="e">
        <f>H824+#REF!+#REF!+H832</f>
        <v>#REF!</v>
      </c>
      <c r="I823" s="242">
        <f aca="true" t="shared" si="175" ref="I823:J827">I824</f>
        <v>700</v>
      </c>
      <c r="J823" s="242">
        <f t="shared" si="175"/>
        <v>177</v>
      </c>
      <c r="K823" s="251">
        <f t="shared" si="166"/>
        <v>25.285714285714285</v>
      </c>
    </row>
    <row r="824" spans="1:11" ht="15" customHeight="1">
      <c r="A824" s="4" t="s">
        <v>16</v>
      </c>
      <c r="B824" s="41">
        <v>1400</v>
      </c>
      <c r="C824" s="41" t="s">
        <v>177</v>
      </c>
      <c r="D824" s="37">
        <v>9000000000</v>
      </c>
      <c r="E824" s="35"/>
      <c r="F824" s="35"/>
      <c r="G824" s="45">
        <f>G825</f>
        <v>100</v>
      </c>
      <c r="H824" s="45">
        <f>H825</f>
        <v>489.1</v>
      </c>
      <c r="I824" s="45">
        <f t="shared" si="175"/>
        <v>700</v>
      </c>
      <c r="J824" s="45">
        <f t="shared" si="175"/>
        <v>177</v>
      </c>
      <c r="K824" s="251">
        <f t="shared" si="166"/>
        <v>25.285714285714285</v>
      </c>
    </row>
    <row r="825" spans="1:11" ht="30" customHeight="1">
      <c r="A825" s="4" t="s">
        <v>176</v>
      </c>
      <c r="B825" s="41">
        <v>1400</v>
      </c>
      <c r="C825" s="41" t="s">
        <v>177</v>
      </c>
      <c r="D825" s="37">
        <v>9000090920</v>
      </c>
      <c r="E825" s="35"/>
      <c r="F825" s="35"/>
      <c r="G825" s="45">
        <f>G826</f>
        <v>100</v>
      </c>
      <c r="H825" s="45">
        <f>H826</f>
        <v>489.1</v>
      </c>
      <c r="I825" s="45">
        <f t="shared" si="175"/>
        <v>700</v>
      </c>
      <c r="J825" s="45">
        <f t="shared" si="175"/>
        <v>177</v>
      </c>
      <c r="K825" s="251">
        <f t="shared" si="166"/>
        <v>25.285714285714285</v>
      </c>
    </row>
    <row r="826" spans="1:11" ht="15" customHeight="1">
      <c r="A826" s="4" t="s">
        <v>27</v>
      </c>
      <c r="B826" s="41">
        <v>1400</v>
      </c>
      <c r="C826" s="41" t="s">
        <v>177</v>
      </c>
      <c r="D826" s="37">
        <v>9000090920</v>
      </c>
      <c r="E826" s="37">
        <v>500</v>
      </c>
      <c r="F826" s="35"/>
      <c r="G826" s="45">
        <f>G827</f>
        <v>100</v>
      </c>
      <c r="H826" s="45">
        <f>H827</f>
        <v>489.1</v>
      </c>
      <c r="I826" s="45">
        <f t="shared" si="175"/>
        <v>700</v>
      </c>
      <c r="J826" s="45">
        <f t="shared" si="175"/>
        <v>177</v>
      </c>
      <c r="K826" s="251">
        <f t="shared" si="166"/>
        <v>25.285714285714285</v>
      </c>
    </row>
    <row r="827" spans="1:11" ht="15" customHeight="1">
      <c r="A827" s="4" t="s">
        <v>32</v>
      </c>
      <c r="B827" s="41">
        <v>1400</v>
      </c>
      <c r="C827" s="41" t="s">
        <v>177</v>
      </c>
      <c r="D827" s="37">
        <v>9000090920</v>
      </c>
      <c r="E827" s="37">
        <v>510</v>
      </c>
      <c r="F827" s="35"/>
      <c r="G827" s="45">
        <f>G828</f>
        <v>100</v>
      </c>
      <c r="H827" s="45">
        <f>H828</f>
        <v>489.1</v>
      </c>
      <c r="I827" s="45">
        <f t="shared" si="175"/>
        <v>700</v>
      </c>
      <c r="J827" s="45">
        <f t="shared" si="175"/>
        <v>177</v>
      </c>
      <c r="K827" s="251">
        <f t="shared" si="166"/>
        <v>25.285714285714285</v>
      </c>
    </row>
    <row r="828" spans="1:11" ht="15" customHeight="1">
      <c r="A828" s="5" t="s">
        <v>8</v>
      </c>
      <c r="B828" s="41">
        <v>1400</v>
      </c>
      <c r="C828" s="41" t="s">
        <v>177</v>
      </c>
      <c r="D828" s="37">
        <v>9000090920</v>
      </c>
      <c r="E828" s="37">
        <v>510</v>
      </c>
      <c r="F828" s="37">
        <v>1</v>
      </c>
      <c r="G828" s="45">
        <v>100</v>
      </c>
      <c r="H828" s="45">
        <v>489.1</v>
      </c>
      <c r="I828" s="45">
        <v>700</v>
      </c>
      <c r="J828" s="45">
        <v>177</v>
      </c>
      <c r="K828" s="251">
        <f t="shared" si="166"/>
        <v>25.285714285714285</v>
      </c>
    </row>
    <row r="829" spans="1:11" ht="15">
      <c r="A829" s="3" t="s">
        <v>34</v>
      </c>
      <c r="B829" s="111">
        <v>1400</v>
      </c>
      <c r="C829" s="111">
        <v>1403</v>
      </c>
      <c r="D829" s="36"/>
      <c r="E829" s="36"/>
      <c r="F829" s="36"/>
      <c r="G829" s="242">
        <f>G830+G450</f>
        <v>8620.9</v>
      </c>
      <c r="H829" s="242" t="e">
        <f>H830+#REF!+#REF!+H480</f>
        <v>#REF!</v>
      </c>
      <c r="I829" s="242">
        <f>I830+I450</f>
        <v>7619.3</v>
      </c>
      <c r="J829" s="242">
        <f>J830+J450</f>
        <v>1237.4</v>
      </c>
      <c r="K829" s="251">
        <f t="shared" si="166"/>
        <v>16.24033703883559</v>
      </c>
    </row>
    <row r="830" spans="1:11" ht="15">
      <c r="A830" s="4" t="s">
        <v>16</v>
      </c>
      <c r="B830" s="41">
        <v>1400</v>
      </c>
      <c r="C830" s="41">
        <v>1403</v>
      </c>
      <c r="D830" s="37">
        <v>9000000000</v>
      </c>
      <c r="E830" s="35"/>
      <c r="F830" s="35"/>
      <c r="G830" s="45">
        <f>G831+G835</f>
        <v>8620.9</v>
      </c>
      <c r="H830" s="45">
        <f aca="true" t="shared" si="176" ref="G830:J833">H831</f>
        <v>489.1</v>
      </c>
      <c r="I830" s="45">
        <f>I831+I835</f>
        <v>7619.3</v>
      </c>
      <c r="J830" s="45">
        <f>J831+J835</f>
        <v>1237.4</v>
      </c>
      <c r="K830" s="251">
        <f t="shared" si="166"/>
        <v>16.24033703883559</v>
      </c>
    </row>
    <row r="831" spans="1:11" ht="30">
      <c r="A831" s="29" t="s">
        <v>462</v>
      </c>
      <c r="B831" s="41">
        <v>1400</v>
      </c>
      <c r="C831" s="41">
        <v>1403</v>
      </c>
      <c r="D831" s="37">
        <v>9000090930</v>
      </c>
      <c r="E831" s="35"/>
      <c r="F831" s="35"/>
      <c r="G831" s="45">
        <f t="shared" si="176"/>
        <v>8370.9</v>
      </c>
      <c r="H831" s="45">
        <f t="shared" si="176"/>
        <v>489.1</v>
      </c>
      <c r="I831" s="45">
        <f t="shared" si="176"/>
        <v>7419.3</v>
      </c>
      <c r="J831" s="45">
        <f t="shared" si="176"/>
        <v>1237.4</v>
      </c>
      <c r="K831" s="251">
        <f t="shared" si="166"/>
        <v>16.678123273085063</v>
      </c>
    </row>
    <row r="832" spans="1:11" ht="15">
      <c r="A832" s="4" t="s">
        <v>27</v>
      </c>
      <c r="B832" s="41">
        <v>1400</v>
      </c>
      <c r="C832" s="41">
        <v>1403</v>
      </c>
      <c r="D832" s="37">
        <v>9000090930</v>
      </c>
      <c r="E832" s="37">
        <v>500</v>
      </c>
      <c r="F832" s="35"/>
      <c r="G832" s="45">
        <f t="shared" si="176"/>
        <v>8370.9</v>
      </c>
      <c r="H832" s="45">
        <f t="shared" si="176"/>
        <v>489.1</v>
      </c>
      <c r="I832" s="45">
        <f t="shared" si="176"/>
        <v>7419.3</v>
      </c>
      <c r="J832" s="45">
        <f t="shared" si="176"/>
        <v>1237.4</v>
      </c>
      <c r="K832" s="251">
        <f t="shared" si="166"/>
        <v>16.678123273085063</v>
      </c>
    </row>
    <row r="833" spans="1:11" ht="15">
      <c r="A833" s="4" t="s">
        <v>35</v>
      </c>
      <c r="B833" s="41">
        <v>1400</v>
      </c>
      <c r="C833" s="41">
        <v>1403</v>
      </c>
      <c r="D833" s="37">
        <v>9000090930</v>
      </c>
      <c r="E833" s="37">
        <v>540</v>
      </c>
      <c r="F833" s="35"/>
      <c r="G833" s="45">
        <f t="shared" si="176"/>
        <v>8370.9</v>
      </c>
      <c r="H833" s="45">
        <f t="shared" si="176"/>
        <v>489.1</v>
      </c>
      <c r="I833" s="45">
        <f t="shared" si="176"/>
        <v>7419.3</v>
      </c>
      <c r="J833" s="45">
        <f t="shared" si="176"/>
        <v>1237.4</v>
      </c>
      <c r="K833" s="251">
        <f t="shared" si="166"/>
        <v>16.678123273085063</v>
      </c>
    </row>
    <row r="834" spans="1:11" ht="15">
      <c r="A834" s="5" t="s">
        <v>8</v>
      </c>
      <c r="B834" s="41">
        <v>1400</v>
      </c>
      <c r="C834" s="41">
        <v>1403</v>
      </c>
      <c r="D834" s="37">
        <v>9000090930</v>
      </c>
      <c r="E834" s="37">
        <v>540</v>
      </c>
      <c r="F834" s="37">
        <v>1</v>
      </c>
      <c r="G834" s="45">
        <v>8370.9</v>
      </c>
      <c r="H834" s="45">
        <v>489.1</v>
      </c>
      <c r="I834" s="45">
        <v>7419.3</v>
      </c>
      <c r="J834" s="45">
        <v>1237.4</v>
      </c>
      <c r="K834" s="251">
        <f t="shared" si="166"/>
        <v>16.678123273085063</v>
      </c>
    </row>
    <row r="835" spans="1:11" ht="30">
      <c r="A835" s="23" t="s">
        <v>445</v>
      </c>
      <c r="B835" s="41">
        <v>1400</v>
      </c>
      <c r="C835" s="41">
        <v>1403</v>
      </c>
      <c r="D835" s="37">
        <v>9000072650</v>
      </c>
      <c r="E835" s="37"/>
      <c r="F835" s="37"/>
      <c r="G835" s="45">
        <f>G836</f>
        <v>250</v>
      </c>
      <c r="H835" s="45"/>
      <c r="I835" s="45">
        <f aca="true" t="shared" si="177" ref="I835:J837">I836</f>
        <v>200</v>
      </c>
      <c r="J835" s="45">
        <f t="shared" si="177"/>
        <v>0</v>
      </c>
      <c r="K835" s="251">
        <f t="shared" si="166"/>
        <v>0</v>
      </c>
    </row>
    <row r="836" spans="1:11" ht="30" customHeight="1">
      <c r="A836" s="4" t="s">
        <v>46</v>
      </c>
      <c r="B836" s="41">
        <v>1400</v>
      </c>
      <c r="C836" s="41">
        <v>1403</v>
      </c>
      <c r="D836" s="37">
        <v>9000072650</v>
      </c>
      <c r="E836" s="37">
        <v>500</v>
      </c>
      <c r="F836" s="35"/>
      <c r="G836" s="45">
        <f>G837</f>
        <v>250</v>
      </c>
      <c r="H836" s="45">
        <f>H837</f>
        <v>24825.95562</v>
      </c>
      <c r="I836" s="45">
        <f t="shared" si="177"/>
        <v>200</v>
      </c>
      <c r="J836" s="45">
        <f t="shared" si="177"/>
        <v>0</v>
      </c>
      <c r="K836" s="251">
        <f t="shared" si="166"/>
        <v>0</v>
      </c>
    </row>
    <row r="837" spans="1:11" ht="15" customHeight="1">
      <c r="A837" s="4" t="s">
        <v>47</v>
      </c>
      <c r="B837" s="41">
        <v>1400</v>
      </c>
      <c r="C837" s="41">
        <v>1403</v>
      </c>
      <c r="D837" s="37">
        <v>9000072650</v>
      </c>
      <c r="E837" s="37">
        <v>540</v>
      </c>
      <c r="F837" s="35"/>
      <c r="G837" s="45">
        <f>G838</f>
        <v>250</v>
      </c>
      <c r="H837" s="45">
        <f>H838</f>
        <v>24825.95562</v>
      </c>
      <c r="I837" s="45">
        <f t="shared" si="177"/>
        <v>200</v>
      </c>
      <c r="J837" s="45">
        <f t="shared" si="177"/>
        <v>0</v>
      </c>
      <c r="K837" s="251">
        <f t="shared" si="166"/>
        <v>0</v>
      </c>
    </row>
    <row r="838" spans="1:11" ht="15" customHeight="1">
      <c r="A838" s="5" t="s">
        <v>9</v>
      </c>
      <c r="B838" s="41">
        <v>1400</v>
      </c>
      <c r="C838" s="41">
        <v>1403</v>
      </c>
      <c r="D838" s="37">
        <v>9000072650</v>
      </c>
      <c r="E838" s="37">
        <v>540</v>
      </c>
      <c r="F838" s="37">
        <v>2</v>
      </c>
      <c r="G838" s="45">
        <v>250</v>
      </c>
      <c r="H838" s="45">
        <v>24825.95562</v>
      </c>
      <c r="I838" s="45">
        <v>200</v>
      </c>
      <c r="J838" s="45"/>
      <c r="K838" s="251">
        <f t="shared" si="166"/>
        <v>0</v>
      </c>
    </row>
    <row r="839" spans="1:11" s="83" customFormat="1" ht="14.25" hidden="1">
      <c r="A839" s="110" t="s">
        <v>283</v>
      </c>
      <c r="B839" s="112">
        <v>9900</v>
      </c>
      <c r="C839" s="112"/>
      <c r="D839" s="112"/>
      <c r="E839" s="81"/>
      <c r="F839" s="77"/>
      <c r="G839" s="82"/>
      <c r="H839" s="82"/>
      <c r="I839" s="82"/>
      <c r="J839" s="82">
        <f aca="true" t="shared" si="178" ref="J839:J845">J840</f>
        <v>3317</v>
      </c>
      <c r="K839" s="251" t="e">
        <f t="shared" si="166"/>
        <v>#DIV/0!</v>
      </c>
    </row>
    <row r="840" spans="1:11" s="83" customFormat="1" ht="14.25" hidden="1">
      <c r="A840" s="110" t="s">
        <v>8</v>
      </c>
      <c r="B840" s="112">
        <v>1</v>
      </c>
      <c r="C840" s="112"/>
      <c r="D840" s="112"/>
      <c r="E840" s="81"/>
      <c r="F840" s="77"/>
      <c r="G840" s="82"/>
      <c r="H840" s="82"/>
      <c r="I840" s="82"/>
      <c r="J840" s="82">
        <f t="shared" si="178"/>
        <v>3317</v>
      </c>
      <c r="K840" s="251" t="e">
        <f t="shared" si="166"/>
        <v>#DIV/0!</v>
      </c>
    </row>
    <row r="841" spans="1:11" s="61" customFormat="1" ht="15" hidden="1">
      <c r="A841" s="138" t="s">
        <v>283</v>
      </c>
      <c r="B841" s="37">
        <v>9900</v>
      </c>
      <c r="C841" s="37">
        <v>9999</v>
      </c>
      <c r="D841" s="37"/>
      <c r="E841" s="84"/>
      <c r="F841" s="34"/>
      <c r="G841" s="68"/>
      <c r="H841" s="68"/>
      <c r="I841" s="68"/>
      <c r="J841" s="68">
        <f t="shared" si="178"/>
        <v>3317</v>
      </c>
      <c r="K841" s="251" t="e">
        <f t="shared" si="166"/>
        <v>#DIV/0!</v>
      </c>
    </row>
    <row r="842" spans="1:11" s="61" customFormat="1" ht="15" hidden="1">
      <c r="A842" s="138" t="s">
        <v>16</v>
      </c>
      <c r="B842" s="37">
        <v>9900</v>
      </c>
      <c r="C842" s="37">
        <v>9999</v>
      </c>
      <c r="D842" s="37">
        <v>9000000000</v>
      </c>
      <c r="E842" s="84"/>
      <c r="F842" s="34"/>
      <c r="G842" s="68"/>
      <c r="H842" s="68"/>
      <c r="I842" s="68"/>
      <c r="J842" s="68">
        <f t="shared" si="178"/>
        <v>3317</v>
      </c>
      <c r="K842" s="251" t="e">
        <f t="shared" si="166"/>
        <v>#DIV/0!</v>
      </c>
    </row>
    <row r="843" spans="1:11" s="61" customFormat="1" ht="15" hidden="1">
      <c r="A843" s="138" t="s">
        <v>284</v>
      </c>
      <c r="B843" s="37">
        <v>9900</v>
      </c>
      <c r="C843" s="37">
        <v>9999</v>
      </c>
      <c r="D843" s="37">
        <v>9000099990</v>
      </c>
      <c r="E843" s="84"/>
      <c r="F843" s="34"/>
      <c r="G843" s="68"/>
      <c r="H843" s="68"/>
      <c r="I843" s="68"/>
      <c r="J843" s="68">
        <f t="shared" si="178"/>
        <v>3317</v>
      </c>
      <c r="K843" s="251" t="e">
        <f t="shared" si="166"/>
        <v>#DIV/0!</v>
      </c>
    </row>
    <row r="844" spans="1:11" s="61" customFormat="1" ht="15" hidden="1">
      <c r="A844" s="138" t="s">
        <v>21</v>
      </c>
      <c r="B844" s="37">
        <v>9900</v>
      </c>
      <c r="C844" s="37">
        <v>9999</v>
      </c>
      <c r="D844" s="37">
        <v>9000099990</v>
      </c>
      <c r="E844" s="84">
        <v>800</v>
      </c>
      <c r="F844" s="34"/>
      <c r="G844" s="68"/>
      <c r="H844" s="68"/>
      <c r="I844" s="68"/>
      <c r="J844" s="68">
        <f t="shared" si="178"/>
        <v>3317</v>
      </c>
      <c r="K844" s="251" t="e">
        <f t="shared" si="166"/>
        <v>#DIV/0!</v>
      </c>
    </row>
    <row r="845" spans="1:11" s="61" customFormat="1" ht="15" hidden="1">
      <c r="A845" s="138" t="s">
        <v>74</v>
      </c>
      <c r="B845" s="37">
        <v>9900</v>
      </c>
      <c r="C845" s="37">
        <v>9999</v>
      </c>
      <c r="D845" s="37">
        <v>9000099990</v>
      </c>
      <c r="E845" s="84">
        <v>870</v>
      </c>
      <c r="F845" s="34"/>
      <c r="G845" s="68"/>
      <c r="H845" s="68"/>
      <c r="I845" s="68"/>
      <c r="J845" s="68">
        <f t="shared" si="178"/>
        <v>3317</v>
      </c>
      <c r="K845" s="251" t="e">
        <f>J845/I845*100</f>
        <v>#DIV/0!</v>
      </c>
    </row>
    <row r="846" spans="1:11" s="61" customFormat="1" ht="18" customHeight="1" hidden="1">
      <c r="A846" s="85" t="s">
        <v>8</v>
      </c>
      <c r="B846" s="37">
        <v>9900</v>
      </c>
      <c r="C846" s="37">
        <v>9999</v>
      </c>
      <c r="D846" s="37">
        <v>9000099990</v>
      </c>
      <c r="E846" s="84">
        <v>870</v>
      </c>
      <c r="F846" s="34">
        <v>1</v>
      </c>
      <c r="G846" s="68"/>
      <c r="H846" s="68"/>
      <c r="I846" s="68"/>
      <c r="J846" s="68">
        <v>3317</v>
      </c>
      <c r="K846" s="251" t="e">
        <f>J846/I846*100</f>
        <v>#DIV/0!</v>
      </c>
    </row>
    <row r="847" spans="2:11" s="61" customFormat="1" ht="15">
      <c r="B847" s="62"/>
      <c r="C847" s="62"/>
      <c r="D847" s="63"/>
      <c r="E847" s="63"/>
      <c r="F847" s="63"/>
      <c r="G847" s="64"/>
      <c r="H847" s="64"/>
      <c r="I847" s="64"/>
      <c r="J847" s="64"/>
      <c r="K847" s="64"/>
    </row>
    <row r="848" spans="2:11" s="61" customFormat="1" ht="15">
      <c r="B848" s="62"/>
      <c r="C848" s="62"/>
      <c r="D848" s="63"/>
      <c r="E848" s="63"/>
      <c r="F848" s="63"/>
      <c r="G848" s="64"/>
      <c r="H848" s="64"/>
      <c r="I848" s="64"/>
      <c r="J848" s="64"/>
      <c r="K848" s="64"/>
    </row>
    <row r="849" spans="2:11" s="61" customFormat="1" ht="15">
      <c r="B849" s="62"/>
      <c r="C849" s="62"/>
      <c r="D849" s="63"/>
      <c r="E849" s="63"/>
      <c r="F849" s="63"/>
      <c r="G849" s="64"/>
      <c r="H849" s="64"/>
      <c r="I849" s="64"/>
      <c r="J849" s="64"/>
      <c r="K849" s="64"/>
    </row>
    <row r="850" spans="2:11" s="61" customFormat="1" ht="15">
      <c r="B850" s="62"/>
      <c r="C850" s="62"/>
      <c r="D850" s="63"/>
      <c r="E850" s="63"/>
      <c r="F850" s="63"/>
      <c r="G850" s="64"/>
      <c r="H850" s="64"/>
      <c r="I850" s="64"/>
      <c r="J850" s="64"/>
      <c r="K850" s="64"/>
    </row>
    <row r="851" spans="2:11" s="61" customFormat="1" ht="15">
      <c r="B851" s="62"/>
      <c r="C851" s="62"/>
      <c r="D851" s="63"/>
      <c r="E851" s="63"/>
      <c r="F851" s="63"/>
      <c r="G851" s="64"/>
      <c r="H851" s="64"/>
      <c r="I851" s="64"/>
      <c r="J851" s="64"/>
      <c r="K851" s="64"/>
    </row>
    <row r="852" spans="2:11" s="61" customFormat="1" ht="15">
      <c r="B852" s="62"/>
      <c r="C852" s="62"/>
      <c r="D852" s="63"/>
      <c r="E852" s="63"/>
      <c r="F852" s="63"/>
      <c r="G852" s="64"/>
      <c r="H852" s="64"/>
      <c r="I852" s="64"/>
      <c r="J852" s="64"/>
      <c r="K852" s="64"/>
    </row>
    <row r="853" spans="2:11" s="61" customFormat="1" ht="15">
      <c r="B853" s="62"/>
      <c r="C853" s="62"/>
      <c r="D853" s="63"/>
      <c r="E853" s="63"/>
      <c r="F853" s="63"/>
      <c r="G853" s="64"/>
      <c r="H853" s="64"/>
      <c r="I853" s="64"/>
      <c r="J853" s="64"/>
      <c r="K853" s="64"/>
    </row>
    <row r="854" spans="2:11" s="61" customFormat="1" ht="15">
      <c r="B854" s="62"/>
      <c r="C854" s="62"/>
      <c r="D854" s="63"/>
      <c r="E854" s="63"/>
      <c r="F854" s="63"/>
      <c r="G854" s="64"/>
      <c r="H854" s="64"/>
      <c r="I854" s="64"/>
      <c r="J854" s="64"/>
      <c r="K854" s="64"/>
    </row>
    <row r="855" spans="2:11" s="61" customFormat="1" ht="15">
      <c r="B855" s="62"/>
      <c r="C855" s="62"/>
      <c r="D855" s="63"/>
      <c r="E855" s="63"/>
      <c r="F855" s="63"/>
      <c r="G855" s="64"/>
      <c r="H855" s="64"/>
      <c r="I855" s="64"/>
      <c r="J855" s="64"/>
      <c r="K855" s="64"/>
    </row>
    <row r="856" spans="2:11" s="61" customFormat="1" ht="15">
      <c r="B856" s="62"/>
      <c r="C856" s="62"/>
      <c r="D856" s="63"/>
      <c r="E856" s="63"/>
      <c r="F856" s="63"/>
      <c r="G856" s="64"/>
      <c r="H856" s="64"/>
      <c r="I856" s="64"/>
      <c r="J856" s="64"/>
      <c r="K856" s="64"/>
    </row>
    <row r="857" spans="2:11" s="61" customFormat="1" ht="15">
      <c r="B857" s="62"/>
      <c r="C857" s="62"/>
      <c r="D857" s="63"/>
      <c r="E857" s="63"/>
      <c r="F857" s="63"/>
      <c r="G857" s="64"/>
      <c r="H857" s="64"/>
      <c r="I857" s="64"/>
      <c r="J857" s="64"/>
      <c r="K857" s="64"/>
    </row>
    <row r="858" spans="2:11" s="61" customFormat="1" ht="15">
      <c r="B858" s="62"/>
      <c r="C858" s="62"/>
      <c r="D858" s="63"/>
      <c r="E858" s="63"/>
      <c r="F858" s="63"/>
      <c r="G858" s="64"/>
      <c r="H858" s="64"/>
      <c r="I858" s="64"/>
      <c r="J858" s="64"/>
      <c r="K858" s="64"/>
    </row>
    <row r="859" spans="2:11" s="61" customFormat="1" ht="15">
      <c r="B859" s="62"/>
      <c r="C859" s="62"/>
      <c r="D859" s="63"/>
      <c r="E859" s="63"/>
      <c r="F859" s="63"/>
      <c r="G859" s="64"/>
      <c r="H859" s="64"/>
      <c r="I859" s="64"/>
      <c r="J859" s="64"/>
      <c r="K859" s="64"/>
    </row>
    <row r="860" spans="2:11" s="61" customFormat="1" ht="15">
      <c r="B860" s="62"/>
      <c r="C860" s="62"/>
      <c r="D860" s="63"/>
      <c r="E860" s="63"/>
      <c r="F860" s="63"/>
      <c r="G860" s="64"/>
      <c r="H860" s="64"/>
      <c r="I860" s="64"/>
      <c r="J860" s="64"/>
      <c r="K860" s="64"/>
    </row>
    <row r="861" spans="2:11" s="61" customFormat="1" ht="15">
      <c r="B861" s="62"/>
      <c r="C861" s="62"/>
      <c r="D861" s="63"/>
      <c r="E861" s="63"/>
      <c r="F861" s="63"/>
      <c r="G861" s="64"/>
      <c r="H861" s="64"/>
      <c r="I861" s="64"/>
      <c r="J861" s="64"/>
      <c r="K861" s="64"/>
    </row>
    <row r="862" spans="2:11" s="61" customFormat="1" ht="15">
      <c r="B862" s="62"/>
      <c r="C862" s="62"/>
      <c r="D862" s="63"/>
      <c r="E862" s="63"/>
      <c r="F862" s="63"/>
      <c r="G862" s="64"/>
      <c r="H862" s="64"/>
      <c r="I862" s="64"/>
      <c r="J862" s="64"/>
      <c r="K862" s="64"/>
    </row>
    <row r="863" spans="2:11" s="61" customFormat="1" ht="15">
      <c r="B863" s="62"/>
      <c r="C863" s="62"/>
      <c r="D863" s="63"/>
      <c r="E863" s="63"/>
      <c r="F863" s="63"/>
      <c r="G863" s="64"/>
      <c r="H863" s="64"/>
      <c r="I863" s="64"/>
      <c r="J863" s="64"/>
      <c r="K863" s="64"/>
    </row>
    <row r="864" spans="2:11" s="61" customFormat="1" ht="15">
      <c r="B864" s="63"/>
      <c r="C864" s="63"/>
      <c r="D864" s="63"/>
      <c r="E864" s="63"/>
      <c r="F864" s="63"/>
      <c r="G864" s="64"/>
      <c r="H864" s="63"/>
      <c r="I864" s="64"/>
      <c r="J864" s="64"/>
      <c r="K864" s="64"/>
    </row>
    <row r="865" spans="2:11" s="61" customFormat="1" ht="15">
      <c r="B865" s="63"/>
      <c r="C865" s="63"/>
      <c r="D865" s="63"/>
      <c r="E865" s="63"/>
      <c r="F865" s="63"/>
      <c r="G865" s="64"/>
      <c r="H865" s="63"/>
      <c r="I865" s="64"/>
      <c r="J865" s="64"/>
      <c r="K865" s="64"/>
    </row>
    <row r="866" spans="2:11" s="61" customFormat="1" ht="15">
      <c r="B866" s="63"/>
      <c r="C866" s="63"/>
      <c r="D866" s="63"/>
      <c r="E866" s="63"/>
      <c r="F866" s="63"/>
      <c r="G866" s="64"/>
      <c r="H866" s="63"/>
      <c r="I866" s="64"/>
      <c r="J866" s="64"/>
      <c r="K866" s="64"/>
    </row>
    <row r="867" spans="2:11" s="61" customFormat="1" ht="15">
      <c r="B867" s="63"/>
      <c r="C867" s="63"/>
      <c r="D867" s="63"/>
      <c r="E867" s="63"/>
      <c r="F867" s="63"/>
      <c r="G867" s="64"/>
      <c r="H867" s="63"/>
      <c r="I867" s="64"/>
      <c r="J867" s="64"/>
      <c r="K867" s="64"/>
    </row>
    <row r="868" spans="2:11" s="61" customFormat="1" ht="15">
      <c r="B868" s="63"/>
      <c r="C868" s="63"/>
      <c r="D868" s="63"/>
      <c r="E868" s="63"/>
      <c r="F868" s="63"/>
      <c r="G868" s="64"/>
      <c r="H868" s="63"/>
      <c r="I868" s="64"/>
      <c r="J868" s="64"/>
      <c r="K868" s="64"/>
    </row>
    <row r="869" spans="2:11" s="61" customFormat="1" ht="15">
      <c r="B869" s="63"/>
      <c r="C869" s="63"/>
      <c r="D869" s="63"/>
      <c r="E869" s="63"/>
      <c r="F869" s="63"/>
      <c r="G869" s="64"/>
      <c r="H869" s="63"/>
      <c r="I869" s="64"/>
      <c r="J869" s="64"/>
      <c r="K869" s="64"/>
    </row>
    <row r="870" spans="2:11" s="61" customFormat="1" ht="15">
      <c r="B870" s="63"/>
      <c r="C870" s="63"/>
      <c r="D870" s="63"/>
      <c r="E870" s="63"/>
      <c r="F870" s="63"/>
      <c r="G870" s="64"/>
      <c r="H870" s="63"/>
      <c r="I870" s="64"/>
      <c r="J870" s="64"/>
      <c r="K870" s="64"/>
    </row>
    <row r="871" spans="2:11" s="61" customFormat="1" ht="15">
      <c r="B871" s="63"/>
      <c r="C871" s="63"/>
      <c r="D871" s="63"/>
      <c r="E871" s="63"/>
      <c r="F871" s="63"/>
      <c r="G871" s="64"/>
      <c r="H871" s="63"/>
      <c r="I871" s="64"/>
      <c r="J871" s="64"/>
      <c r="K871" s="64"/>
    </row>
    <row r="872" spans="2:11" s="61" customFormat="1" ht="15">
      <c r="B872" s="63"/>
      <c r="C872" s="63"/>
      <c r="D872" s="63"/>
      <c r="E872" s="63"/>
      <c r="F872" s="63"/>
      <c r="G872" s="64"/>
      <c r="H872" s="63"/>
      <c r="I872" s="64"/>
      <c r="J872" s="64"/>
      <c r="K872" s="64"/>
    </row>
    <row r="873" spans="2:11" s="61" customFormat="1" ht="15">
      <c r="B873" s="63"/>
      <c r="C873" s="63"/>
      <c r="D873" s="63"/>
      <c r="E873" s="63"/>
      <c r="F873" s="63"/>
      <c r="G873" s="64"/>
      <c r="H873" s="63"/>
      <c r="I873" s="64"/>
      <c r="J873" s="64"/>
      <c r="K873" s="64"/>
    </row>
    <row r="874" spans="2:11" s="61" customFormat="1" ht="15">
      <c r="B874" s="63"/>
      <c r="C874" s="63"/>
      <c r="D874" s="63"/>
      <c r="E874" s="63"/>
      <c r="F874" s="63"/>
      <c r="G874" s="64"/>
      <c r="H874" s="63"/>
      <c r="I874" s="64"/>
      <c r="J874" s="64"/>
      <c r="K874" s="64"/>
    </row>
    <row r="875" spans="2:11" s="61" customFormat="1" ht="15">
      <c r="B875" s="63"/>
      <c r="C875" s="63"/>
      <c r="D875" s="63"/>
      <c r="E875" s="63"/>
      <c r="F875" s="63"/>
      <c r="G875" s="64"/>
      <c r="H875" s="63"/>
      <c r="I875" s="64"/>
      <c r="J875" s="64"/>
      <c r="K875" s="64"/>
    </row>
    <row r="876" spans="2:11" s="61" customFormat="1" ht="15">
      <c r="B876" s="63"/>
      <c r="C876" s="63"/>
      <c r="D876" s="63"/>
      <c r="E876" s="63"/>
      <c r="F876" s="63"/>
      <c r="G876" s="64"/>
      <c r="H876" s="63"/>
      <c r="I876" s="64"/>
      <c r="J876" s="64"/>
      <c r="K876" s="64"/>
    </row>
    <row r="877" spans="2:11" s="61" customFormat="1" ht="15">
      <c r="B877" s="63"/>
      <c r="C877" s="63"/>
      <c r="D877" s="63"/>
      <c r="E877" s="63"/>
      <c r="F877" s="63"/>
      <c r="G877" s="64"/>
      <c r="H877" s="63"/>
      <c r="I877" s="64"/>
      <c r="J877" s="64"/>
      <c r="K877" s="64"/>
    </row>
    <row r="878" spans="2:11" s="61" customFormat="1" ht="15">
      <c r="B878" s="63"/>
      <c r="C878" s="63"/>
      <c r="D878" s="63"/>
      <c r="E878" s="63"/>
      <c r="F878" s="63"/>
      <c r="G878" s="64"/>
      <c r="H878" s="63"/>
      <c r="I878" s="64"/>
      <c r="J878" s="64"/>
      <c r="K878" s="64"/>
    </row>
    <row r="879" spans="2:11" s="61" customFormat="1" ht="15">
      <c r="B879" s="63"/>
      <c r="C879" s="63"/>
      <c r="D879" s="63"/>
      <c r="E879" s="63"/>
      <c r="F879" s="63"/>
      <c r="G879" s="64"/>
      <c r="H879" s="63"/>
      <c r="I879" s="64"/>
      <c r="J879" s="64"/>
      <c r="K879" s="64"/>
    </row>
    <row r="880" spans="2:11" s="61" customFormat="1" ht="15">
      <c r="B880" s="63"/>
      <c r="C880" s="63"/>
      <c r="D880" s="63"/>
      <c r="E880" s="63"/>
      <c r="F880" s="63"/>
      <c r="G880" s="64"/>
      <c r="H880" s="63"/>
      <c r="I880" s="64"/>
      <c r="J880" s="64"/>
      <c r="K880" s="64"/>
    </row>
    <row r="881" spans="2:11" s="61" customFormat="1" ht="15">
      <c r="B881" s="63"/>
      <c r="C881" s="63"/>
      <c r="D881" s="63"/>
      <c r="E881" s="63"/>
      <c r="F881" s="63"/>
      <c r="G881" s="64"/>
      <c r="H881" s="63"/>
      <c r="I881" s="64"/>
      <c r="J881" s="64"/>
      <c r="K881" s="64"/>
    </row>
    <row r="882" spans="2:11" s="61" customFormat="1" ht="15">
      <c r="B882" s="63"/>
      <c r="C882" s="63"/>
      <c r="D882" s="63"/>
      <c r="E882" s="63"/>
      <c r="F882" s="63"/>
      <c r="G882" s="64"/>
      <c r="H882" s="63"/>
      <c r="I882" s="64"/>
      <c r="J882" s="64"/>
      <c r="K882" s="64"/>
    </row>
    <row r="883" spans="2:11" s="61" customFormat="1" ht="15">
      <c r="B883" s="63"/>
      <c r="C883" s="63"/>
      <c r="D883" s="63"/>
      <c r="E883" s="63"/>
      <c r="F883" s="63"/>
      <c r="G883" s="64"/>
      <c r="H883" s="63"/>
      <c r="I883" s="64"/>
      <c r="J883" s="64"/>
      <c r="K883" s="64"/>
    </row>
    <row r="884" spans="2:11" s="61" customFormat="1" ht="15">
      <c r="B884" s="63"/>
      <c r="C884" s="63"/>
      <c r="D884" s="63"/>
      <c r="E884" s="63"/>
      <c r="F884" s="63"/>
      <c r="G884" s="64"/>
      <c r="H884" s="63"/>
      <c r="I884" s="64"/>
      <c r="J884" s="64"/>
      <c r="K884" s="64"/>
    </row>
    <row r="885" spans="2:11" s="61" customFormat="1" ht="15">
      <c r="B885" s="63"/>
      <c r="C885" s="63"/>
      <c r="D885" s="63"/>
      <c r="E885" s="63"/>
      <c r="F885" s="63"/>
      <c r="G885" s="64"/>
      <c r="H885" s="63"/>
      <c r="I885" s="64"/>
      <c r="J885" s="64"/>
      <c r="K885" s="64"/>
    </row>
    <row r="886" spans="2:11" s="61" customFormat="1" ht="15">
      <c r="B886" s="63"/>
      <c r="C886" s="63"/>
      <c r="D886" s="63"/>
      <c r="E886" s="63"/>
      <c r="F886" s="63"/>
      <c r="G886" s="64"/>
      <c r="H886" s="63"/>
      <c r="I886" s="64"/>
      <c r="J886" s="64"/>
      <c r="K886" s="64"/>
    </row>
    <row r="887" spans="2:11" s="61" customFormat="1" ht="15">
      <c r="B887" s="63"/>
      <c r="C887" s="63"/>
      <c r="D887" s="63"/>
      <c r="E887" s="63"/>
      <c r="F887" s="63"/>
      <c r="G887" s="64"/>
      <c r="H887" s="63"/>
      <c r="I887" s="64"/>
      <c r="J887" s="64"/>
      <c r="K887" s="64"/>
    </row>
    <row r="888" spans="2:11" s="61" customFormat="1" ht="15">
      <c r="B888" s="63"/>
      <c r="C888" s="63"/>
      <c r="D888" s="63"/>
      <c r="E888" s="63"/>
      <c r="F888" s="63"/>
      <c r="G888" s="64"/>
      <c r="H888" s="63"/>
      <c r="I888" s="64"/>
      <c r="J888" s="64"/>
      <c r="K888" s="64"/>
    </row>
    <row r="889" spans="2:11" s="61" customFormat="1" ht="15">
      <c r="B889" s="63"/>
      <c r="C889" s="63"/>
      <c r="D889" s="63"/>
      <c r="E889" s="63"/>
      <c r="F889" s="63"/>
      <c r="G889" s="64"/>
      <c r="H889" s="63"/>
      <c r="I889" s="64"/>
      <c r="J889" s="64"/>
      <c r="K889" s="64"/>
    </row>
    <row r="890" spans="2:11" s="61" customFormat="1" ht="15">
      <c r="B890" s="63"/>
      <c r="C890" s="63"/>
      <c r="D890" s="63"/>
      <c r="E890" s="63"/>
      <c r="F890" s="63"/>
      <c r="G890" s="64"/>
      <c r="H890" s="63"/>
      <c r="I890" s="64"/>
      <c r="J890" s="64"/>
      <c r="K890" s="64"/>
    </row>
    <row r="891" spans="2:11" s="61" customFormat="1" ht="15">
      <c r="B891" s="63"/>
      <c r="C891" s="63"/>
      <c r="D891" s="63"/>
      <c r="E891" s="63"/>
      <c r="F891" s="63"/>
      <c r="G891" s="64"/>
      <c r="H891" s="63"/>
      <c r="I891" s="64"/>
      <c r="J891" s="64"/>
      <c r="K891" s="64"/>
    </row>
    <row r="892" spans="2:11" s="61" customFormat="1" ht="15">
      <c r="B892" s="63"/>
      <c r="C892" s="63"/>
      <c r="D892" s="63"/>
      <c r="E892" s="63"/>
      <c r="F892" s="63"/>
      <c r="G892" s="64"/>
      <c r="H892" s="63"/>
      <c r="I892" s="64"/>
      <c r="J892" s="64"/>
      <c r="K892" s="64"/>
    </row>
    <row r="893" spans="2:11" s="61" customFormat="1" ht="15">
      <c r="B893" s="63"/>
      <c r="C893" s="63"/>
      <c r="D893" s="63"/>
      <c r="E893" s="63"/>
      <c r="F893" s="63"/>
      <c r="G893" s="64"/>
      <c r="H893" s="63"/>
      <c r="I893" s="64"/>
      <c r="J893" s="64"/>
      <c r="K893" s="64"/>
    </row>
    <row r="894" spans="2:11" s="61" customFormat="1" ht="15">
      <c r="B894" s="62"/>
      <c r="C894" s="62"/>
      <c r="D894" s="63"/>
      <c r="E894" s="63"/>
      <c r="F894" s="63"/>
      <c r="G894" s="64"/>
      <c r="H894" s="64"/>
      <c r="I894" s="64"/>
      <c r="J894" s="64"/>
      <c r="K894" s="64"/>
    </row>
    <row r="895" spans="2:11" s="61" customFormat="1" ht="15">
      <c r="B895" s="62"/>
      <c r="C895" s="62"/>
      <c r="D895" s="63"/>
      <c r="E895" s="63"/>
      <c r="F895" s="63"/>
      <c r="G895" s="64"/>
      <c r="H895" s="64"/>
      <c r="I895" s="64"/>
      <c r="J895" s="64"/>
      <c r="K895" s="64"/>
    </row>
    <row r="896" spans="2:11" s="61" customFormat="1" ht="15">
      <c r="B896" s="62"/>
      <c r="C896" s="62"/>
      <c r="D896" s="63"/>
      <c r="E896" s="63"/>
      <c r="F896" s="63"/>
      <c r="G896" s="64"/>
      <c r="H896" s="64"/>
      <c r="I896" s="64"/>
      <c r="J896" s="64"/>
      <c r="K896" s="64"/>
    </row>
    <row r="897" spans="2:11" s="61" customFormat="1" ht="15">
      <c r="B897" s="62"/>
      <c r="C897" s="62"/>
      <c r="D897" s="63"/>
      <c r="E897" s="63"/>
      <c r="F897" s="63"/>
      <c r="G897" s="64"/>
      <c r="H897" s="64"/>
      <c r="I897" s="64"/>
      <c r="J897" s="64"/>
      <c r="K897" s="64"/>
    </row>
    <row r="898" spans="2:11" s="61" customFormat="1" ht="15">
      <c r="B898" s="62"/>
      <c r="C898" s="62"/>
      <c r="D898" s="63"/>
      <c r="E898" s="63"/>
      <c r="F898" s="63"/>
      <c r="G898" s="64"/>
      <c r="H898" s="64"/>
      <c r="I898" s="64"/>
      <c r="J898" s="64"/>
      <c r="K898" s="64"/>
    </row>
    <row r="899" spans="2:11" s="61" customFormat="1" ht="15">
      <c r="B899" s="62"/>
      <c r="C899" s="62"/>
      <c r="D899" s="63"/>
      <c r="E899" s="63"/>
      <c r="F899" s="63"/>
      <c r="G899" s="64"/>
      <c r="H899" s="64"/>
      <c r="I899" s="64"/>
      <c r="J899" s="64"/>
      <c r="K899" s="64"/>
    </row>
    <row r="900" spans="2:11" s="61" customFormat="1" ht="15">
      <c r="B900" s="62"/>
      <c r="C900" s="62"/>
      <c r="D900" s="63"/>
      <c r="E900" s="63"/>
      <c r="F900" s="63"/>
      <c r="G900" s="64"/>
      <c r="H900" s="64"/>
      <c r="I900" s="64"/>
      <c r="J900" s="64"/>
      <c r="K900" s="64"/>
    </row>
    <row r="901" spans="2:11" s="61" customFormat="1" ht="15">
      <c r="B901" s="62"/>
      <c r="C901" s="62"/>
      <c r="D901" s="63"/>
      <c r="E901" s="63"/>
      <c r="F901" s="63"/>
      <c r="G901" s="64"/>
      <c r="H901" s="64"/>
      <c r="I901" s="64"/>
      <c r="J901" s="64"/>
      <c r="K901" s="64"/>
    </row>
    <row r="902" spans="2:11" s="61" customFormat="1" ht="15">
      <c r="B902" s="62"/>
      <c r="C902" s="62"/>
      <c r="D902" s="63"/>
      <c r="E902" s="63"/>
      <c r="F902" s="63"/>
      <c r="G902" s="64"/>
      <c r="H902" s="64"/>
      <c r="I902" s="64"/>
      <c r="J902" s="64"/>
      <c r="K902" s="64"/>
    </row>
    <row r="903" spans="2:11" s="61" customFormat="1" ht="15">
      <c r="B903" s="62"/>
      <c r="C903" s="62"/>
      <c r="D903" s="63"/>
      <c r="E903" s="63"/>
      <c r="F903" s="63"/>
      <c r="G903" s="64"/>
      <c r="H903" s="64"/>
      <c r="I903" s="64"/>
      <c r="J903" s="64"/>
      <c r="K903" s="64"/>
    </row>
    <row r="904" spans="2:11" s="61" customFormat="1" ht="15">
      <c r="B904" s="62"/>
      <c r="C904" s="62"/>
      <c r="D904" s="63"/>
      <c r="E904" s="63"/>
      <c r="F904" s="63"/>
      <c r="G904" s="64"/>
      <c r="H904" s="64"/>
      <c r="I904" s="64"/>
      <c r="J904" s="64"/>
      <c r="K904" s="64"/>
    </row>
    <row r="905" spans="2:11" s="61" customFormat="1" ht="15">
      <c r="B905" s="62"/>
      <c r="C905" s="62"/>
      <c r="D905" s="63"/>
      <c r="E905" s="63"/>
      <c r="F905" s="63"/>
      <c r="G905" s="64"/>
      <c r="H905" s="64"/>
      <c r="I905" s="64"/>
      <c r="J905" s="64"/>
      <c r="K905" s="64"/>
    </row>
    <row r="906" spans="2:11" s="61" customFormat="1" ht="15">
      <c r="B906" s="62"/>
      <c r="C906" s="62"/>
      <c r="D906" s="63"/>
      <c r="E906" s="63"/>
      <c r="F906" s="63"/>
      <c r="G906" s="64"/>
      <c r="H906" s="64"/>
      <c r="I906" s="64"/>
      <c r="J906" s="64"/>
      <c r="K906" s="64"/>
    </row>
    <row r="907" spans="2:11" s="61" customFormat="1" ht="15">
      <c r="B907" s="62"/>
      <c r="C907" s="62"/>
      <c r="D907" s="63"/>
      <c r="E907" s="63"/>
      <c r="F907" s="63"/>
      <c r="G907" s="64"/>
      <c r="H907" s="64"/>
      <c r="I907" s="64"/>
      <c r="J907" s="64"/>
      <c r="K907" s="64"/>
    </row>
    <row r="908" spans="2:11" s="61" customFormat="1" ht="15">
      <c r="B908" s="62"/>
      <c r="C908" s="62"/>
      <c r="D908" s="63"/>
      <c r="E908" s="63"/>
      <c r="F908" s="63"/>
      <c r="G908" s="64"/>
      <c r="H908" s="64"/>
      <c r="I908" s="64"/>
      <c r="J908" s="64"/>
      <c r="K908" s="64"/>
    </row>
    <row r="909" spans="2:11" s="61" customFormat="1" ht="15">
      <c r="B909" s="62"/>
      <c r="C909" s="62"/>
      <c r="D909" s="63"/>
      <c r="E909" s="63"/>
      <c r="F909" s="63"/>
      <c r="G909" s="64"/>
      <c r="H909" s="64"/>
      <c r="I909" s="64"/>
      <c r="J909" s="64"/>
      <c r="K909" s="64"/>
    </row>
    <row r="910" spans="2:11" s="61" customFormat="1" ht="15">
      <c r="B910" s="62"/>
      <c r="C910" s="62"/>
      <c r="D910" s="63"/>
      <c r="E910" s="63"/>
      <c r="F910" s="63"/>
      <c r="G910" s="64"/>
      <c r="H910" s="64"/>
      <c r="I910" s="64"/>
      <c r="J910" s="64"/>
      <c r="K910" s="64"/>
    </row>
    <row r="911" spans="2:11" s="61" customFormat="1" ht="15">
      <c r="B911" s="62"/>
      <c r="C911" s="62"/>
      <c r="D911" s="63"/>
      <c r="E911" s="63"/>
      <c r="F911" s="63"/>
      <c r="G911" s="64"/>
      <c r="H911" s="64"/>
      <c r="I911" s="64"/>
      <c r="J911" s="64"/>
      <c r="K911" s="64"/>
    </row>
    <row r="912" spans="2:11" s="61" customFormat="1" ht="15">
      <c r="B912" s="62"/>
      <c r="C912" s="62"/>
      <c r="D912" s="63"/>
      <c r="E912" s="63"/>
      <c r="F912" s="63"/>
      <c r="G912" s="64"/>
      <c r="H912" s="64"/>
      <c r="I912" s="64"/>
      <c r="J912" s="64"/>
      <c r="K912" s="64"/>
    </row>
    <row r="913" spans="2:11" s="61" customFormat="1" ht="15">
      <c r="B913" s="62"/>
      <c r="C913" s="62"/>
      <c r="D913" s="63"/>
      <c r="E913" s="63"/>
      <c r="F913" s="63"/>
      <c r="G913" s="64"/>
      <c r="H913" s="64"/>
      <c r="I913" s="64"/>
      <c r="J913" s="64"/>
      <c r="K913" s="64"/>
    </row>
    <row r="914" spans="2:11" s="61" customFormat="1" ht="15">
      <c r="B914" s="62"/>
      <c r="C914" s="62"/>
      <c r="D914" s="63"/>
      <c r="E914" s="63"/>
      <c r="F914" s="63"/>
      <c r="G914" s="64"/>
      <c r="H914" s="64"/>
      <c r="I914" s="64"/>
      <c r="J914" s="64"/>
      <c r="K914" s="64"/>
    </row>
    <row r="915" spans="2:11" s="61" customFormat="1" ht="15">
      <c r="B915" s="62"/>
      <c r="C915" s="62"/>
      <c r="D915" s="63"/>
      <c r="E915" s="63"/>
      <c r="F915" s="63"/>
      <c r="G915" s="64"/>
      <c r="H915" s="64"/>
      <c r="I915" s="64"/>
      <c r="J915" s="64"/>
      <c r="K915" s="64"/>
    </row>
    <row r="916" spans="2:11" s="61" customFormat="1" ht="15">
      <c r="B916" s="62"/>
      <c r="C916" s="62"/>
      <c r="D916" s="63"/>
      <c r="E916" s="63"/>
      <c r="F916" s="63"/>
      <c r="G916" s="64"/>
      <c r="H916" s="64"/>
      <c r="I916" s="64"/>
      <c r="J916" s="64"/>
      <c r="K916" s="64"/>
    </row>
    <row r="917" spans="2:11" s="61" customFormat="1" ht="15">
      <c r="B917" s="62"/>
      <c r="C917" s="62"/>
      <c r="D917" s="63"/>
      <c r="E917" s="63"/>
      <c r="F917" s="63"/>
      <c r="G917" s="64"/>
      <c r="H917" s="64"/>
      <c r="I917" s="64"/>
      <c r="J917" s="64"/>
      <c r="K917" s="64"/>
    </row>
    <row r="918" spans="2:11" s="61" customFormat="1" ht="15">
      <c r="B918" s="62"/>
      <c r="C918" s="62"/>
      <c r="D918" s="63"/>
      <c r="E918" s="63"/>
      <c r="F918" s="63"/>
      <c r="G918" s="64"/>
      <c r="H918" s="64"/>
      <c r="I918" s="64"/>
      <c r="J918" s="64"/>
      <c r="K918" s="64"/>
    </row>
    <row r="919" spans="2:11" s="61" customFormat="1" ht="15">
      <c r="B919" s="62"/>
      <c r="C919" s="62"/>
      <c r="D919" s="63"/>
      <c r="E919" s="63"/>
      <c r="F919" s="63"/>
      <c r="G919" s="64"/>
      <c r="H919" s="64"/>
      <c r="I919" s="64"/>
      <c r="J919" s="64"/>
      <c r="K919" s="64"/>
    </row>
    <row r="920" spans="2:11" s="61" customFormat="1" ht="15">
      <c r="B920" s="62"/>
      <c r="C920" s="62"/>
      <c r="D920" s="63"/>
      <c r="E920" s="63"/>
      <c r="F920" s="63"/>
      <c r="G920" s="64"/>
      <c r="H920" s="64"/>
      <c r="I920" s="64"/>
      <c r="J920" s="64"/>
      <c r="K920" s="64"/>
    </row>
    <row r="921" spans="2:11" s="61" customFormat="1" ht="15">
      <c r="B921" s="62"/>
      <c r="C921" s="62"/>
      <c r="D921" s="63"/>
      <c r="E921" s="63"/>
      <c r="F921" s="63"/>
      <c r="G921" s="64"/>
      <c r="H921" s="64"/>
      <c r="I921" s="64"/>
      <c r="J921" s="64"/>
      <c r="K921" s="64"/>
    </row>
    <row r="922" spans="2:11" s="61" customFormat="1" ht="15">
      <c r="B922" s="62"/>
      <c r="C922" s="62"/>
      <c r="D922" s="63"/>
      <c r="E922" s="63"/>
      <c r="F922" s="63"/>
      <c r="G922" s="64"/>
      <c r="H922" s="64"/>
      <c r="I922" s="64"/>
      <c r="J922" s="64"/>
      <c r="K922" s="64"/>
    </row>
    <row r="923" spans="2:11" s="61" customFormat="1" ht="15">
      <c r="B923" s="62"/>
      <c r="C923" s="62"/>
      <c r="D923" s="63"/>
      <c r="E923" s="63"/>
      <c r="F923" s="63"/>
      <c r="G923" s="64"/>
      <c r="H923" s="64"/>
      <c r="I923" s="64"/>
      <c r="J923" s="64"/>
      <c r="K923" s="64"/>
    </row>
    <row r="924" spans="2:11" s="61" customFormat="1" ht="15">
      <c r="B924" s="62"/>
      <c r="C924" s="62"/>
      <c r="D924" s="63"/>
      <c r="E924" s="63"/>
      <c r="F924" s="63"/>
      <c r="G924" s="64"/>
      <c r="H924" s="64"/>
      <c r="I924" s="64"/>
      <c r="J924" s="64"/>
      <c r="K924" s="64"/>
    </row>
    <row r="925" spans="2:11" s="61" customFormat="1" ht="15">
      <c r="B925" s="62"/>
      <c r="C925" s="62"/>
      <c r="D925" s="63"/>
      <c r="E925" s="63"/>
      <c r="F925" s="63"/>
      <c r="G925" s="64"/>
      <c r="H925" s="64"/>
      <c r="I925" s="64"/>
      <c r="J925" s="64"/>
      <c r="K925" s="64"/>
    </row>
    <row r="926" spans="2:11" s="61" customFormat="1" ht="15">
      <c r="B926" s="62"/>
      <c r="C926" s="62"/>
      <c r="D926" s="63"/>
      <c r="E926" s="63"/>
      <c r="F926" s="63"/>
      <c r="G926" s="64"/>
      <c r="H926" s="64"/>
      <c r="I926" s="64"/>
      <c r="J926" s="64"/>
      <c r="K926" s="64"/>
    </row>
    <row r="927" spans="2:11" s="61" customFormat="1" ht="15">
      <c r="B927" s="62"/>
      <c r="C927" s="62"/>
      <c r="D927" s="63"/>
      <c r="E927" s="63"/>
      <c r="F927" s="63"/>
      <c r="G927" s="64"/>
      <c r="H927" s="64"/>
      <c r="I927" s="64"/>
      <c r="J927" s="64"/>
      <c r="K927" s="64"/>
    </row>
    <row r="928" spans="2:11" s="61" customFormat="1" ht="15">
      <c r="B928" s="62"/>
      <c r="C928" s="62"/>
      <c r="D928" s="63"/>
      <c r="E928" s="63"/>
      <c r="F928" s="63"/>
      <c r="G928" s="64"/>
      <c r="H928" s="64"/>
      <c r="I928" s="64"/>
      <c r="J928" s="64"/>
      <c r="K928" s="64"/>
    </row>
    <row r="929" spans="2:11" s="61" customFormat="1" ht="15">
      <c r="B929" s="62"/>
      <c r="C929" s="62"/>
      <c r="D929" s="63"/>
      <c r="E929" s="63"/>
      <c r="F929" s="63"/>
      <c r="G929" s="64"/>
      <c r="H929" s="64"/>
      <c r="I929" s="64"/>
      <c r="J929" s="64"/>
      <c r="K929" s="64"/>
    </row>
    <row r="930" spans="2:11" s="61" customFormat="1" ht="15">
      <c r="B930" s="62"/>
      <c r="C930" s="62"/>
      <c r="D930" s="63"/>
      <c r="E930" s="63"/>
      <c r="F930" s="63"/>
      <c r="G930" s="64"/>
      <c r="H930" s="64"/>
      <c r="I930" s="64"/>
      <c r="J930" s="64"/>
      <c r="K930" s="64"/>
    </row>
    <row r="931" spans="2:11" s="61" customFormat="1" ht="15">
      <c r="B931" s="62"/>
      <c r="C931" s="62"/>
      <c r="D931" s="63"/>
      <c r="E931" s="63"/>
      <c r="F931" s="63"/>
      <c r="G931" s="64"/>
      <c r="H931" s="64"/>
      <c r="I931" s="64"/>
      <c r="J931" s="64"/>
      <c r="K931" s="64"/>
    </row>
    <row r="932" spans="2:11" s="61" customFormat="1" ht="15">
      <c r="B932" s="62"/>
      <c r="C932" s="62"/>
      <c r="D932" s="63"/>
      <c r="E932" s="63"/>
      <c r="F932" s="63"/>
      <c r="G932" s="64"/>
      <c r="H932" s="64"/>
      <c r="I932" s="64"/>
      <c r="J932" s="64"/>
      <c r="K932" s="64"/>
    </row>
    <row r="933" spans="2:11" s="61" customFormat="1" ht="15">
      <c r="B933" s="62"/>
      <c r="C933" s="62"/>
      <c r="D933" s="63"/>
      <c r="E933" s="63"/>
      <c r="F933" s="63"/>
      <c r="G933" s="64"/>
      <c r="H933" s="64"/>
      <c r="I933" s="64"/>
      <c r="J933" s="64"/>
      <c r="K933" s="64"/>
    </row>
    <row r="934" spans="2:11" s="61" customFormat="1" ht="15">
      <c r="B934" s="62"/>
      <c r="C934" s="62"/>
      <c r="D934" s="63"/>
      <c r="E934" s="63"/>
      <c r="F934" s="63"/>
      <c r="G934" s="64"/>
      <c r="H934" s="64"/>
      <c r="I934" s="64"/>
      <c r="J934" s="64"/>
      <c r="K934" s="64"/>
    </row>
    <row r="935" spans="2:11" s="61" customFormat="1" ht="15">
      <c r="B935" s="62"/>
      <c r="C935" s="62"/>
      <c r="D935" s="63"/>
      <c r="E935" s="63"/>
      <c r="F935" s="63"/>
      <c r="G935" s="64"/>
      <c r="H935" s="64"/>
      <c r="I935" s="64"/>
      <c r="J935" s="64"/>
      <c r="K935" s="64"/>
    </row>
    <row r="936" spans="2:11" s="61" customFormat="1" ht="15">
      <c r="B936" s="62"/>
      <c r="C936" s="62"/>
      <c r="D936" s="63"/>
      <c r="E936" s="63"/>
      <c r="F936" s="63"/>
      <c r="G936" s="64"/>
      <c r="H936" s="64"/>
      <c r="I936" s="64"/>
      <c r="J936" s="64"/>
      <c r="K936" s="64"/>
    </row>
    <row r="937" spans="2:11" s="61" customFormat="1" ht="15">
      <c r="B937" s="62"/>
      <c r="C937" s="62"/>
      <c r="D937" s="63"/>
      <c r="E937" s="63"/>
      <c r="F937" s="63"/>
      <c r="G937" s="64"/>
      <c r="H937" s="64"/>
      <c r="I937" s="64"/>
      <c r="J937" s="64"/>
      <c r="K937" s="64"/>
    </row>
    <row r="938" spans="2:11" s="61" customFormat="1" ht="15">
      <c r="B938" s="62"/>
      <c r="C938" s="62"/>
      <c r="D938" s="63"/>
      <c r="E938" s="63"/>
      <c r="F938" s="63"/>
      <c r="G938" s="64"/>
      <c r="H938" s="64"/>
      <c r="I938" s="64"/>
      <c r="J938" s="64"/>
      <c r="K938" s="64"/>
    </row>
    <row r="939" spans="2:11" s="61" customFormat="1" ht="15">
      <c r="B939" s="62"/>
      <c r="C939" s="62"/>
      <c r="D939" s="63"/>
      <c r="E939" s="63"/>
      <c r="F939" s="63"/>
      <c r="G939" s="64"/>
      <c r="H939" s="64"/>
      <c r="I939" s="64"/>
      <c r="J939" s="64"/>
      <c r="K939" s="64"/>
    </row>
    <row r="940" spans="2:11" s="61" customFormat="1" ht="15">
      <c r="B940" s="62"/>
      <c r="C940" s="62"/>
      <c r="D940" s="63"/>
      <c r="E940" s="63"/>
      <c r="F940" s="63"/>
      <c r="G940" s="64"/>
      <c r="H940" s="64"/>
      <c r="I940" s="64"/>
      <c r="J940" s="64"/>
      <c r="K940" s="64"/>
    </row>
    <row r="941" spans="2:11" s="61" customFormat="1" ht="15">
      <c r="B941" s="62"/>
      <c r="C941" s="62"/>
      <c r="D941" s="63"/>
      <c r="E941" s="63"/>
      <c r="F941" s="63"/>
      <c r="G941" s="64"/>
      <c r="H941" s="64"/>
      <c r="I941" s="64"/>
      <c r="J941" s="64"/>
      <c r="K941" s="64"/>
    </row>
    <row r="942" spans="2:11" s="61" customFormat="1" ht="15">
      <c r="B942" s="62"/>
      <c r="C942" s="62"/>
      <c r="D942" s="63"/>
      <c r="E942" s="63"/>
      <c r="F942" s="63"/>
      <c r="G942" s="64"/>
      <c r="H942" s="64"/>
      <c r="I942" s="64"/>
      <c r="J942" s="64"/>
      <c r="K942" s="64"/>
    </row>
    <row r="943" spans="2:11" s="61" customFormat="1" ht="15">
      <c r="B943" s="62"/>
      <c r="C943" s="62"/>
      <c r="D943" s="63"/>
      <c r="E943" s="63"/>
      <c r="F943" s="63"/>
      <c r="G943" s="64"/>
      <c r="H943" s="64"/>
      <c r="I943" s="64"/>
      <c r="J943" s="64"/>
      <c r="K943" s="64"/>
    </row>
    <row r="944" spans="2:11" s="61" customFormat="1" ht="15">
      <c r="B944" s="62"/>
      <c r="C944" s="62"/>
      <c r="D944" s="63"/>
      <c r="E944" s="63"/>
      <c r="F944" s="63"/>
      <c r="G944" s="64"/>
      <c r="H944" s="64"/>
      <c r="I944" s="64"/>
      <c r="J944" s="64"/>
      <c r="K944" s="64"/>
    </row>
    <row r="945" spans="2:11" s="61" customFormat="1" ht="15">
      <c r="B945" s="62"/>
      <c r="C945" s="62"/>
      <c r="D945" s="63"/>
      <c r="E945" s="63"/>
      <c r="F945" s="63"/>
      <c r="G945" s="64"/>
      <c r="H945" s="64"/>
      <c r="I945" s="64"/>
      <c r="J945" s="64"/>
      <c r="K945" s="64"/>
    </row>
    <row r="946" spans="2:11" s="61" customFormat="1" ht="15">
      <c r="B946" s="62"/>
      <c r="C946" s="62"/>
      <c r="D946" s="63"/>
      <c r="E946" s="63"/>
      <c r="F946" s="63"/>
      <c r="G946" s="64"/>
      <c r="H946" s="64"/>
      <c r="I946" s="64"/>
      <c r="J946" s="64"/>
      <c r="K946" s="64"/>
    </row>
    <row r="947" spans="2:11" s="61" customFormat="1" ht="15">
      <c r="B947" s="62"/>
      <c r="C947" s="62"/>
      <c r="D947" s="63"/>
      <c r="E947" s="63"/>
      <c r="F947" s="63"/>
      <c r="G947" s="64"/>
      <c r="H947" s="64"/>
      <c r="I947" s="64"/>
      <c r="J947" s="64"/>
      <c r="K947" s="64"/>
    </row>
    <row r="948" spans="2:11" s="61" customFormat="1" ht="15">
      <c r="B948" s="62"/>
      <c r="C948" s="62"/>
      <c r="D948" s="63"/>
      <c r="E948" s="63"/>
      <c r="F948" s="63"/>
      <c r="G948" s="64"/>
      <c r="H948" s="64"/>
      <c r="I948" s="64"/>
      <c r="J948" s="64"/>
      <c r="K948" s="64"/>
    </row>
    <row r="949" spans="2:11" s="61" customFormat="1" ht="15">
      <c r="B949" s="62"/>
      <c r="C949" s="62"/>
      <c r="D949" s="63"/>
      <c r="E949" s="63"/>
      <c r="F949" s="63"/>
      <c r="G949" s="64"/>
      <c r="H949" s="64"/>
      <c r="I949" s="64"/>
      <c r="J949" s="64"/>
      <c r="K949" s="64"/>
    </row>
    <row r="950" spans="2:11" s="61" customFormat="1" ht="15">
      <c r="B950" s="62"/>
      <c r="C950" s="62"/>
      <c r="D950" s="63"/>
      <c r="E950" s="63"/>
      <c r="F950" s="63"/>
      <c r="G950" s="64"/>
      <c r="H950" s="64"/>
      <c r="I950" s="64"/>
      <c r="J950" s="64"/>
      <c r="K950" s="64"/>
    </row>
    <row r="951" spans="2:11" s="61" customFormat="1" ht="15">
      <c r="B951" s="62"/>
      <c r="C951" s="62"/>
      <c r="D951" s="63"/>
      <c r="E951" s="63"/>
      <c r="F951" s="63"/>
      <c r="G951" s="64"/>
      <c r="H951" s="64"/>
      <c r="I951" s="64"/>
      <c r="J951" s="64"/>
      <c r="K951" s="64"/>
    </row>
    <row r="952" spans="2:11" s="61" customFormat="1" ht="15">
      <c r="B952" s="62"/>
      <c r="C952" s="62"/>
      <c r="D952" s="63"/>
      <c r="E952" s="63"/>
      <c r="F952" s="63"/>
      <c r="G952" s="64"/>
      <c r="H952" s="64"/>
      <c r="I952" s="64"/>
      <c r="J952" s="64"/>
      <c r="K952" s="64"/>
    </row>
    <row r="953" spans="2:11" s="61" customFormat="1" ht="15">
      <c r="B953" s="62"/>
      <c r="C953" s="62"/>
      <c r="D953" s="63"/>
      <c r="E953" s="63"/>
      <c r="F953" s="63"/>
      <c r="G953" s="64"/>
      <c r="H953" s="64"/>
      <c r="I953" s="64"/>
      <c r="J953" s="64"/>
      <c r="K953" s="64"/>
    </row>
    <row r="954" spans="2:11" s="61" customFormat="1" ht="15">
      <c r="B954" s="62"/>
      <c r="C954" s="62"/>
      <c r="D954" s="63"/>
      <c r="E954" s="63"/>
      <c r="F954" s="63"/>
      <c r="G954" s="64"/>
      <c r="H954" s="64"/>
      <c r="I954" s="64"/>
      <c r="J954" s="64"/>
      <c r="K954" s="64"/>
    </row>
    <row r="955" spans="2:11" s="61" customFormat="1" ht="15">
      <c r="B955" s="62"/>
      <c r="C955" s="62"/>
      <c r="D955" s="63"/>
      <c r="E955" s="63"/>
      <c r="F955" s="63"/>
      <c r="G955" s="64"/>
      <c r="H955" s="64"/>
      <c r="I955" s="64"/>
      <c r="J955" s="64"/>
      <c r="K955" s="64"/>
    </row>
    <row r="956" spans="2:11" s="61" customFormat="1" ht="15">
      <c r="B956" s="62"/>
      <c r="C956" s="62"/>
      <c r="D956" s="63"/>
      <c r="E956" s="63"/>
      <c r="F956" s="63"/>
      <c r="G956" s="64"/>
      <c r="H956" s="64"/>
      <c r="I956" s="64"/>
      <c r="J956" s="64"/>
      <c r="K956" s="64"/>
    </row>
    <row r="957" spans="2:11" s="61" customFormat="1" ht="15">
      <c r="B957" s="62"/>
      <c r="C957" s="62"/>
      <c r="D957" s="63"/>
      <c r="E957" s="63"/>
      <c r="F957" s="63"/>
      <c r="G957" s="64"/>
      <c r="H957" s="64"/>
      <c r="I957" s="64"/>
      <c r="J957" s="64"/>
      <c r="K957" s="64"/>
    </row>
    <row r="958" spans="2:11" s="61" customFormat="1" ht="15">
      <c r="B958" s="62"/>
      <c r="C958" s="62"/>
      <c r="D958" s="63"/>
      <c r="E958" s="63"/>
      <c r="F958" s="63"/>
      <c r="G958" s="64"/>
      <c r="H958" s="64"/>
      <c r="I958" s="64"/>
      <c r="J958" s="64"/>
      <c r="K958" s="64"/>
    </row>
    <row r="959" spans="2:11" s="61" customFormat="1" ht="15">
      <c r="B959" s="62"/>
      <c r="C959" s="62"/>
      <c r="D959" s="63"/>
      <c r="E959" s="63"/>
      <c r="F959" s="63"/>
      <c r="G959" s="64"/>
      <c r="H959" s="64"/>
      <c r="I959" s="64"/>
      <c r="J959" s="64"/>
      <c r="K959" s="64"/>
    </row>
    <row r="960" spans="2:11" s="61" customFormat="1" ht="15">
      <c r="B960" s="62"/>
      <c r="C960" s="62"/>
      <c r="D960" s="63"/>
      <c r="E960" s="63"/>
      <c r="F960" s="63"/>
      <c r="G960" s="64"/>
      <c r="H960" s="64"/>
      <c r="I960" s="64"/>
      <c r="J960" s="64"/>
      <c r="K960" s="64"/>
    </row>
    <row r="961" spans="2:11" s="61" customFormat="1" ht="15">
      <c r="B961" s="62"/>
      <c r="C961" s="62"/>
      <c r="D961" s="63"/>
      <c r="E961" s="63"/>
      <c r="F961" s="63"/>
      <c r="G961" s="64"/>
      <c r="H961" s="64"/>
      <c r="I961" s="64"/>
      <c r="J961" s="64"/>
      <c r="K961" s="64"/>
    </row>
    <row r="962" spans="2:11" s="61" customFormat="1" ht="15">
      <c r="B962" s="62"/>
      <c r="C962" s="62"/>
      <c r="D962" s="63"/>
      <c r="E962" s="63"/>
      <c r="F962" s="63"/>
      <c r="G962" s="64"/>
      <c r="H962" s="64"/>
      <c r="I962" s="64"/>
      <c r="J962" s="64"/>
      <c r="K962" s="64"/>
    </row>
    <row r="963" spans="2:11" s="61" customFormat="1" ht="15">
      <c r="B963" s="62"/>
      <c r="C963" s="62"/>
      <c r="D963" s="63"/>
      <c r="E963" s="63"/>
      <c r="F963" s="63"/>
      <c r="G963" s="64"/>
      <c r="H963" s="64"/>
      <c r="I963" s="64"/>
      <c r="J963" s="64"/>
      <c r="K963" s="64"/>
    </row>
    <row r="964" spans="2:11" s="61" customFormat="1" ht="15">
      <c r="B964" s="62"/>
      <c r="C964" s="62"/>
      <c r="D964" s="63"/>
      <c r="E964" s="63"/>
      <c r="F964" s="63"/>
      <c r="G964" s="64"/>
      <c r="H964" s="64"/>
      <c r="I964" s="64"/>
      <c r="J964" s="64"/>
      <c r="K964" s="64"/>
    </row>
    <row r="965" spans="2:11" s="61" customFormat="1" ht="15">
      <c r="B965" s="62"/>
      <c r="C965" s="62"/>
      <c r="D965" s="63"/>
      <c r="E965" s="63"/>
      <c r="F965" s="63"/>
      <c r="G965" s="64"/>
      <c r="H965" s="64"/>
      <c r="I965" s="64"/>
      <c r="J965" s="64"/>
      <c r="K965" s="64"/>
    </row>
    <row r="966" spans="2:11" s="61" customFormat="1" ht="15">
      <c r="B966" s="62"/>
      <c r="C966" s="62"/>
      <c r="D966" s="63"/>
      <c r="E966" s="63"/>
      <c r="F966" s="63"/>
      <c r="G966" s="64"/>
      <c r="H966" s="64"/>
      <c r="I966" s="64"/>
      <c r="J966" s="64"/>
      <c r="K966" s="64"/>
    </row>
    <row r="967" spans="2:11" s="61" customFormat="1" ht="15">
      <c r="B967" s="62"/>
      <c r="C967" s="62"/>
      <c r="D967" s="63"/>
      <c r="E967" s="63"/>
      <c r="F967" s="63"/>
      <c r="G967" s="64"/>
      <c r="H967" s="64"/>
      <c r="I967" s="64"/>
      <c r="J967" s="64"/>
      <c r="K967" s="64"/>
    </row>
    <row r="968" spans="2:11" s="61" customFormat="1" ht="15">
      <c r="B968" s="62"/>
      <c r="C968" s="62"/>
      <c r="D968" s="63"/>
      <c r="E968" s="63"/>
      <c r="F968" s="63"/>
      <c r="G968" s="64"/>
      <c r="H968" s="64"/>
      <c r="I968" s="64"/>
      <c r="J968" s="64"/>
      <c r="K968" s="64"/>
    </row>
    <row r="969" spans="2:11" s="61" customFormat="1" ht="15">
      <c r="B969" s="62"/>
      <c r="C969" s="62"/>
      <c r="D969" s="63"/>
      <c r="E969" s="63"/>
      <c r="F969" s="63"/>
      <c r="G969" s="64"/>
      <c r="H969" s="64"/>
      <c r="I969" s="64"/>
      <c r="J969" s="64"/>
      <c r="K969" s="64"/>
    </row>
    <row r="970" spans="2:11" s="61" customFormat="1" ht="15">
      <c r="B970" s="62"/>
      <c r="C970" s="62"/>
      <c r="D970" s="63"/>
      <c r="E970" s="63"/>
      <c r="F970" s="63"/>
      <c r="G970" s="64"/>
      <c r="H970" s="64"/>
      <c r="I970" s="64"/>
      <c r="J970" s="64"/>
      <c r="K970" s="64"/>
    </row>
    <row r="971" spans="2:11" s="61" customFormat="1" ht="15">
      <c r="B971" s="62"/>
      <c r="C971" s="62"/>
      <c r="D971" s="63"/>
      <c r="E971" s="63"/>
      <c r="F971" s="63"/>
      <c r="G971" s="64"/>
      <c r="H971" s="64"/>
      <c r="I971" s="64"/>
      <c r="J971" s="64"/>
      <c r="K971" s="64"/>
    </row>
    <row r="972" spans="2:11" s="61" customFormat="1" ht="15">
      <c r="B972" s="62"/>
      <c r="C972" s="62"/>
      <c r="D972" s="63"/>
      <c r="E972" s="63"/>
      <c r="F972" s="63"/>
      <c r="G972" s="64"/>
      <c r="H972" s="64"/>
      <c r="I972" s="64"/>
      <c r="J972" s="64"/>
      <c r="K972" s="64"/>
    </row>
    <row r="973" spans="2:11" s="61" customFormat="1" ht="15">
      <c r="B973" s="62"/>
      <c r="C973" s="62"/>
      <c r="D973" s="63"/>
      <c r="E973" s="63"/>
      <c r="F973" s="63"/>
      <c r="G973" s="64"/>
      <c r="H973" s="64"/>
      <c r="I973" s="64"/>
      <c r="J973" s="64"/>
      <c r="K973" s="64"/>
    </row>
    <row r="974" spans="2:11" s="61" customFormat="1" ht="15">
      <c r="B974" s="62"/>
      <c r="C974" s="62"/>
      <c r="D974" s="63"/>
      <c r="E974" s="63"/>
      <c r="F974" s="63"/>
      <c r="G974" s="64"/>
      <c r="H974" s="64"/>
      <c r="I974" s="64"/>
      <c r="J974" s="64"/>
      <c r="K974" s="64"/>
    </row>
    <row r="975" spans="2:11" s="61" customFormat="1" ht="15">
      <c r="B975" s="62"/>
      <c r="C975" s="62"/>
      <c r="D975" s="63"/>
      <c r="E975" s="63"/>
      <c r="F975" s="63"/>
      <c r="G975" s="64"/>
      <c r="H975" s="64"/>
      <c r="I975" s="64"/>
      <c r="J975" s="64"/>
      <c r="K975" s="64"/>
    </row>
    <row r="976" spans="2:11" s="61" customFormat="1" ht="15">
      <c r="B976" s="62"/>
      <c r="C976" s="62"/>
      <c r="D976" s="63"/>
      <c r="E976" s="63"/>
      <c r="F976" s="63"/>
      <c r="G976" s="64"/>
      <c r="H976" s="64"/>
      <c r="I976" s="64"/>
      <c r="J976" s="64"/>
      <c r="K976" s="64"/>
    </row>
    <row r="977" spans="2:11" s="61" customFormat="1" ht="15">
      <c r="B977" s="62"/>
      <c r="C977" s="62"/>
      <c r="D977" s="63"/>
      <c r="E977" s="63"/>
      <c r="F977" s="63"/>
      <c r="G977" s="64"/>
      <c r="H977" s="64"/>
      <c r="I977" s="64"/>
      <c r="J977" s="64"/>
      <c r="K977" s="64"/>
    </row>
    <row r="978" spans="2:11" s="61" customFormat="1" ht="15">
      <c r="B978" s="62"/>
      <c r="C978" s="62"/>
      <c r="D978" s="63"/>
      <c r="E978" s="63"/>
      <c r="F978" s="63"/>
      <c r="G978" s="64"/>
      <c r="H978" s="64"/>
      <c r="I978" s="64"/>
      <c r="J978" s="64"/>
      <c r="K978" s="64"/>
    </row>
    <row r="979" spans="2:11" s="61" customFormat="1" ht="15">
      <c r="B979" s="62"/>
      <c r="C979" s="62"/>
      <c r="D979" s="63"/>
      <c r="E979" s="63"/>
      <c r="F979" s="63"/>
      <c r="G979" s="64"/>
      <c r="H979" s="64"/>
      <c r="I979" s="64"/>
      <c r="J979" s="64"/>
      <c r="K979" s="64"/>
    </row>
    <row r="980" spans="2:11" s="61" customFormat="1" ht="15">
      <c r="B980" s="62"/>
      <c r="C980" s="62"/>
      <c r="D980" s="63"/>
      <c r="E980" s="63"/>
      <c r="F980" s="63"/>
      <c r="G980" s="64"/>
      <c r="H980" s="64"/>
      <c r="I980" s="64"/>
      <c r="J980" s="64"/>
      <c r="K980" s="64"/>
    </row>
    <row r="981" spans="2:11" s="61" customFormat="1" ht="15">
      <c r="B981" s="62"/>
      <c r="C981" s="62"/>
      <c r="D981" s="63"/>
      <c r="E981" s="63"/>
      <c r="F981" s="63"/>
      <c r="G981" s="64"/>
      <c r="H981" s="64"/>
      <c r="I981" s="64"/>
      <c r="J981" s="64"/>
      <c r="K981" s="64"/>
    </row>
    <row r="982" spans="2:11" s="61" customFormat="1" ht="15">
      <c r="B982" s="62"/>
      <c r="C982" s="62"/>
      <c r="D982" s="63"/>
      <c r="E982" s="63"/>
      <c r="F982" s="63"/>
      <c r="G982" s="64"/>
      <c r="H982" s="64"/>
      <c r="I982" s="64"/>
      <c r="J982" s="64"/>
      <c r="K982" s="64"/>
    </row>
    <row r="983" spans="2:11" s="61" customFormat="1" ht="15">
      <c r="B983" s="62"/>
      <c r="C983" s="62"/>
      <c r="D983" s="63"/>
      <c r="E983" s="63"/>
      <c r="F983" s="63"/>
      <c r="G983" s="64"/>
      <c r="H983" s="64"/>
      <c r="I983" s="64"/>
      <c r="J983" s="64"/>
      <c r="K983" s="64"/>
    </row>
    <row r="984" spans="2:11" s="61" customFormat="1" ht="15">
      <c r="B984" s="62"/>
      <c r="C984" s="62"/>
      <c r="D984" s="63"/>
      <c r="E984" s="63"/>
      <c r="F984" s="63"/>
      <c r="G984" s="64"/>
      <c r="H984" s="64"/>
      <c r="I984" s="64"/>
      <c r="J984" s="64"/>
      <c r="K984" s="64"/>
    </row>
    <row r="985" spans="2:11" s="61" customFormat="1" ht="15">
      <c r="B985" s="62"/>
      <c r="C985" s="62"/>
      <c r="D985" s="63"/>
      <c r="E985" s="63"/>
      <c r="F985" s="63"/>
      <c r="G985" s="64"/>
      <c r="H985" s="64"/>
      <c r="I985" s="64"/>
      <c r="J985" s="64"/>
      <c r="K985" s="64"/>
    </row>
    <row r="986" spans="2:11" s="61" customFormat="1" ht="15">
      <c r="B986" s="62"/>
      <c r="C986" s="62"/>
      <c r="D986" s="63"/>
      <c r="E986" s="63"/>
      <c r="F986" s="63"/>
      <c r="G986" s="64"/>
      <c r="H986" s="64"/>
      <c r="I986" s="64"/>
      <c r="J986" s="64"/>
      <c r="K986" s="64"/>
    </row>
    <row r="987" spans="2:11" s="61" customFormat="1" ht="15">
      <c r="B987" s="62"/>
      <c r="C987" s="62"/>
      <c r="D987" s="63"/>
      <c r="E987" s="63"/>
      <c r="F987" s="63"/>
      <c r="G987" s="64"/>
      <c r="H987" s="64"/>
      <c r="I987" s="64"/>
      <c r="J987" s="64"/>
      <c r="K987" s="64"/>
    </row>
    <row r="988" spans="2:11" s="61" customFormat="1" ht="15">
      <c r="B988" s="62"/>
      <c r="C988" s="62"/>
      <c r="D988" s="63"/>
      <c r="E988" s="63"/>
      <c r="F988" s="63"/>
      <c r="G988" s="64"/>
      <c r="H988" s="64"/>
      <c r="I988" s="64"/>
      <c r="J988" s="64"/>
      <c r="K988" s="64"/>
    </row>
    <row r="989" spans="2:11" s="61" customFormat="1" ht="15">
      <c r="B989" s="62"/>
      <c r="C989" s="62"/>
      <c r="D989" s="63"/>
      <c r="E989" s="63"/>
      <c r="F989" s="63"/>
      <c r="G989" s="64"/>
      <c r="H989" s="64"/>
      <c r="I989" s="64"/>
      <c r="J989" s="64"/>
      <c r="K989" s="64"/>
    </row>
    <row r="990" spans="2:11" s="61" customFormat="1" ht="15">
      <c r="B990" s="62"/>
      <c r="C990" s="62"/>
      <c r="D990" s="63"/>
      <c r="E990" s="63"/>
      <c r="F990" s="63"/>
      <c r="G990" s="64"/>
      <c r="H990" s="64"/>
      <c r="I990" s="64"/>
      <c r="J990" s="64"/>
      <c r="K990" s="64"/>
    </row>
    <row r="991" spans="2:11" s="61" customFormat="1" ht="15">
      <c r="B991" s="62"/>
      <c r="C991" s="62"/>
      <c r="D991" s="63"/>
      <c r="E991" s="63"/>
      <c r="F991" s="63"/>
      <c r="G991" s="64"/>
      <c r="H991" s="64"/>
      <c r="I991" s="64"/>
      <c r="J991" s="64"/>
      <c r="K991" s="64"/>
    </row>
    <row r="992" spans="2:11" s="61" customFormat="1" ht="15">
      <c r="B992" s="62"/>
      <c r="C992" s="62"/>
      <c r="D992" s="63"/>
      <c r="E992" s="63"/>
      <c r="F992" s="63"/>
      <c r="G992" s="64"/>
      <c r="H992" s="64"/>
      <c r="I992" s="64"/>
      <c r="J992" s="64"/>
      <c r="K992" s="64"/>
    </row>
    <row r="993" spans="2:11" s="61" customFormat="1" ht="15">
      <c r="B993" s="62"/>
      <c r="C993" s="62"/>
      <c r="D993" s="63"/>
      <c r="E993" s="63"/>
      <c r="F993" s="63"/>
      <c r="G993" s="64"/>
      <c r="H993" s="64"/>
      <c r="I993" s="64"/>
      <c r="J993" s="64"/>
      <c r="K993" s="64"/>
    </row>
    <row r="994" spans="2:11" s="61" customFormat="1" ht="15">
      <c r="B994" s="62"/>
      <c r="C994" s="62"/>
      <c r="D994" s="63"/>
      <c r="E994" s="63"/>
      <c r="F994" s="63"/>
      <c r="G994" s="64"/>
      <c r="H994" s="64"/>
      <c r="I994" s="64"/>
      <c r="J994" s="64"/>
      <c r="K994" s="64"/>
    </row>
    <row r="995" spans="2:11" s="61" customFormat="1" ht="15">
      <c r="B995" s="62"/>
      <c r="C995" s="62"/>
      <c r="D995" s="63"/>
      <c r="E995" s="63"/>
      <c r="F995" s="63"/>
      <c r="G995" s="64"/>
      <c r="H995" s="64"/>
      <c r="I995" s="64"/>
      <c r="J995" s="64"/>
      <c r="K995" s="64"/>
    </row>
    <row r="996" spans="2:11" s="61" customFormat="1" ht="15">
      <c r="B996" s="62"/>
      <c r="C996" s="62"/>
      <c r="D996" s="63"/>
      <c r="E996" s="63"/>
      <c r="F996" s="63"/>
      <c r="G996" s="64"/>
      <c r="H996" s="64"/>
      <c r="I996" s="64"/>
      <c r="J996" s="64"/>
      <c r="K996" s="64"/>
    </row>
    <row r="997" spans="2:11" s="61" customFormat="1" ht="15">
      <c r="B997" s="62"/>
      <c r="C997" s="62"/>
      <c r="D997" s="63"/>
      <c r="E997" s="63"/>
      <c r="F997" s="63"/>
      <c r="G997" s="64"/>
      <c r="H997" s="64"/>
      <c r="I997" s="64"/>
      <c r="J997" s="64"/>
      <c r="K997" s="64"/>
    </row>
    <row r="998" spans="2:11" s="61" customFormat="1" ht="15">
      <c r="B998" s="62"/>
      <c r="C998" s="62"/>
      <c r="D998" s="63"/>
      <c r="E998" s="63"/>
      <c r="F998" s="63"/>
      <c r="G998" s="64"/>
      <c r="H998" s="64"/>
      <c r="I998" s="64"/>
      <c r="J998" s="64"/>
      <c r="K998" s="64"/>
    </row>
    <row r="999" spans="2:11" s="61" customFormat="1" ht="15">
      <c r="B999" s="62"/>
      <c r="C999" s="62"/>
      <c r="D999" s="63"/>
      <c r="E999" s="63"/>
      <c r="F999" s="63"/>
      <c r="G999" s="64"/>
      <c r="H999" s="64"/>
      <c r="I999" s="64"/>
      <c r="J999" s="64"/>
      <c r="K999" s="64"/>
    </row>
    <row r="1000" spans="2:11" s="61" customFormat="1" ht="15">
      <c r="B1000" s="62"/>
      <c r="C1000" s="62"/>
      <c r="D1000" s="63"/>
      <c r="E1000" s="63"/>
      <c r="F1000" s="63"/>
      <c r="G1000" s="64"/>
      <c r="H1000" s="64"/>
      <c r="I1000" s="64"/>
      <c r="J1000" s="64"/>
      <c r="K1000" s="64"/>
    </row>
    <row r="1001" spans="2:11" s="61" customFormat="1" ht="15">
      <c r="B1001" s="62"/>
      <c r="C1001" s="62"/>
      <c r="D1001" s="63"/>
      <c r="E1001" s="63"/>
      <c r="F1001" s="63"/>
      <c r="G1001" s="64"/>
      <c r="H1001" s="64"/>
      <c r="I1001" s="64"/>
      <c r="J1001" s="64"/>
      <c r="K1001" s="64"/>
    </row>
    <row r="1002" spans="2:11" s="61" customFormat="1" ht="15">
      <c r="B1002" s="62"/>
      <c r="C1002" s="62"/>
      <c r="D1002" s="63"/>
      <c r="E1002" s="63"/>
      <c r="F1002" s="63"/>
      <c r="G1002" s="64"/>
      <c r="H1002" s="64"/>
      <c r="I1002" s="64"/>
      <c r="J1002" s="64"/>
      <c r="K1002" s="64"/>
    </row>
    <row r="1003" spans="2:11" s="61" customFormat="1" ht="15">
      <c r="B1003" s="62"/>
      <c r="C1003" s="62"/>
      <c r="D1003" s="63"/>
      <c r="E1003" s="63"/>
      <c r="F1003" s="63"/>
      <c r="G1003" s="64"/>
      <c r="H1003" s="64"/>
      <c r="I1003" s="64"/>
      <c r="J1003" s="64"/>
      <c r="K1003" s="64"/>
    </row>
    <row r="1004" spans="2:11" s="61" customFormat="1" ht="15">
      <c r="B1004" s="62"/>
      <c r="C1004" s="62"/>
      <c r="D1004" s="63"/>
      <c r="E1004" s="63"/>
      <c r="F1004" s="63"/>
      <c r="G1004" s="64"/>
      <c r="H1004" s="64"/>
      <c r="I1004" s="64"/>
      <c r="J1004" s="64"/>
      <c r="K1004" s="64"/>
    </row>
    <row r="1005" spans="2:11" s="61" customFormat="1" ht="15">
      <c r="B1005" s="62"/>
      <c r="C1005" s="62"/>
      <c r="D1005" s="63"/>
      <c r="E1005" s="63"/>
      <c r="F1005" s="63"/>
      <c r="G1005" s="64"/>
      <c r="H1005" s="64"/>
      <c r="I1005" s="64"/>
      <c r="J1005" s="64"/>
      <c r="K1005" s="64"/>
    </row>
    <row r="1006" spans="2:11" s="61" customFormat="1" ht="15">
      <c r="B1006" s="62"/>
      <c r="C1006" s="62"/>
      <c r="D1006" s="63"/>
      <c r="E1006" s="63"/>
      <c r="F1006" s="63"/>
      <c r="G1006" s="64"/>
      <c r="H1006" s="64"/>
      <c r="I1006" s="64"/>
      <c r="J1006" s="64"/>
      <c r="K1006" s="64"/>
    </row>
    <row r="1007" spans="2:11" s="61" customFormat="1" ht="15">
      <c r="B1007" s="62"/>
      <c r="C1007" s="62"/>
      <c r="D1007" s="63"/>
      <c r="E1007" s="63"/>
      <c r="F1007" s="63"/>
      <c r="G1007" s="64"/>
      <c r="H1007" s="64"/>
      <c r="I1007" s="64"/>
      <c r="J1007" s="64"/>
      <c r="K1007" s="64"/>
    </row>
    <row r="1008" spans="2:11" s="61" customFormat="1" ht="15">
      <c r="B1008" s="62"/>
      <c r="C1008" s="62"/>
      <c r="D1008" s="63"/>
      <c r="E1008" s="63"/>
      <c r="F1008" s="63"/>
      <c r="G1008" s="64"/>
      <c r="H1008" s="64"/>
      <c r="I1008" s="64"/>
      <c r="J1008" s="64"/>
      <c r="K1008" s="64"/>
    </row>
    <row r="1009" spans="2:11" s="61" customFormat="1" ht="15">
      <c r="B1009" s="62"/>
      <c r="C1009" s="62"/>
      <c r="D1009" s="63"/>
      <c r="E1009" s="63"/>
      <c r="F1009" s="63"/>
      <c r="G1009" s="64"/>
      <c r="H1009" s="64"/>
      <c r="I1009" s="64"/>
      <c r="J1009" s="64"/>
      <c r="K1009" s="64"/>
    </row>
    <row r="1010" spans="2:11" s="61" customFormat="1" ht="15">
      <c r="B1010" s="62"/>
      <c r="C1010" s="62"/>
      <c r="D1010" s="63"/>
      <c r="E1010" s="63"/>
      <c r="F1010" s="63"/>
      <c r="G1010" s="64"/>
      <c r="H1010" s="64"/>
      <c r="I1010" s="64"/>
      <c r="J1010" s="64"/>
      <c r="K1010" s="64"/>
    </row>
    <row r="1011" spans="2:11" s="61" customFormat="1" ht="15">
      <c r="B1011" s="62"/>
      <c r="C1011" s="62"/>
      <c r="D1011" s="63"/>
      <c r="E1011" s="63"/>
      <c r="F1011" s="63"/>
      <c r="G1011" s="64"/>
      <c r="H1011" s="64"/>
      <c r="I1011" s="64"/>
      <c r="J1011" s="64"/>
      <c r="K1011" s="64"/>
    </row>
    <row r="1012" spans="2:11" s="61" customFormat="1" ht="15">
      <c r="B1012" s="62"/>
      <c r="C1012" s="62"/>
      <c r="D1012" s="63"/>
      <c r="E1012" s="63"/>
      <c r="F1012" s="63"/>
      <c r="G1012" s="64"/>
      <c r="H1012" s="64"/>
      <c r="I1012" s="64"/>
      <c r="J1012" s="64"/>
      <c r="K1012" s="64"/>
    </row>
    <row r="1013" spans="2:11" s="61" customFormat="1" ht="15">
      <c r="B1013" s="62"/>
      <c r="C1013" s="62"/>
      <c r="D1013" s="63"/>
      <c r="E1013" s="63"/>
      <c r="F1013" s="63"/>
      <c r="G1013" s="64"/>
      <c r="H1013" s="64"/>
      <c r="I1013" s="64"/>
      <c r="J1013" s="64"/>
      <c r="K1013" s="64"/>
    </row>
    <row r="1014" spans="2:11" s="61" customFormat="1" ht="15">
      <c r="B1014" s="62"/>
      <c r="C1014" s="62"/>
      <c r="D1014" s="63"/>
      <c r="E1014" s="63"/>
      <c r="F1014" s="63"/>
      <c r="G1014" s="64"/>
      <c r="H1014" s="64"/>
      <c r="I1014" s="64"/>
      <c r="J1014" s="64"/>
      <c r="K1014" s="64"/>
    </row>
    <row r="1015" spans="2:11" s="61" customFormat="1" ht="15">
      <c r="B1015" s="62"/>
      <c r="C1015" s="62"/>
      <c r="D1015" s="63"/>
      <c r="E1015" s="63"/>
      <c r="F1015" s="63"/>
      <c r="G1015" s="64"/>
      <c r="H1015" s="64"/>
      <c r="I1015" s="64"/>
      <c r="J1015" s="64"/>
      <c r="K1015" s="64"/>
    </row>
    <row r="1016" spans="2:11" s="61" customFormat="1" ht="15">
      <c r="B1016" s="62"/>
      <c r="C1016" s="62"/>
      <c r="D1016" s="63"/>
      <c r="E1016" s="63"/>
      <c r="F1016" s="63"/>
      <c r="G1016" s="64"/>
      <c r="H1016" s="64"/>
      <c r="I1016" s="64"/>
      <c r="J1016" s="64"/>
      <c r="K1016" s="64"/>
    </row>
    <row r="1017" spans="2:11" s="61" customFormat="1" ht="15">
      <c r="B1017" s="62"/>
      <c r="C1017" s="62"/>
      <c r="D1017" s="63"/>
      <c r="E1017" s="63"/>
      <c r="F1017" s="63"/>
      <c r="G1017" s="64"/>
      <c r="H1017" s="64"/>
      <c r="I1017" s="64"/>
      <c r="J1017" s="64"/>
      <c r="K1017" s="64"/>
    </row>
    <row r="1018" spans="2:11" s="61" customFormat="1" ht="15">
      <c r="B1018" s="62"/>
      <c r="C1018" s="62"/>
      <c r="D1018" s="63"/>
      <c r="E1018" s="63"/>
      <c r="F1018" s="63"/>
      <c r="G1018" s="64"/>
      <c r="H1018" s="64"/>
      <c r="I1018" s="64"/>
      <c r="J1018" s="64"/>
      <c r="K1018" s="64"/>
    </row>
    <row r="1019" spans="2:11" s="61" customFormat="1" ht="15">
      <c r="B1019" s="62"/>
      <c r="C1019" s="62"/>
      <c r="D1019" s="63"/>
      <c r="E1019" s="63"/>
      <c r="F1019" s="63"/>
      <c r="G1019" s="64"/>
      <c r="H1019" s="64"/>
      <c r="I1019" s="64"/>
      <c r="J1019" s="64"/>
      <c r="K1019" s="64"/>
    </row>
    <row r="1020" spans="2:11" s="61" customFormat="1" ht="15">
      <c r="B1020" s="62"/>
      <c r="C1020" s="62"/>
      <c r="D1020" s="63"/>
      <c r="E1020" s="63"/>
      <c r="F1020" s="63"/>
      <c r="G1020" s="64"/>
      <c r="H1020" s="64"/>
      <c r="I1020" s="64"/>
      <c r="J1020" s="64"/>
      <c r="K1020" s="64"/>
    </row>
    <row r="1021" spans="2:11" s="61" customFormat="1" ht="15">
      <c r="B1021" s="62"/>
      <c r="C1021" s="62"/>
      <c r="D1021" s="63"/>
      <c r="E1021" s="63"/>
      <c r="F1021" s="63"/>
      <c r="G1021" s="64"/>
      <c r="H1021" s="64"/>
      <c r="I1021" s="64"/>
      <c r="J1021" s="64"/>
      <c r="K1021" s="64"/>
    </row>
    <row r="1022" spans="2:11" s="61" customFormat="1" ht="15">
      <c r="B1022" s="62"/>
      <c r="C1022" s="62"/>
      <c r="D1022" s="63"/>
      <c r="E1022" s="63"/>
      <c r="F1022" s="63"/>
      <c r="G1022" s="64"/>
      <c r="H1022" s="64"/>
      <c r="I1022" s="64"/>
      <c r="J1022" s="64"/>
      <c r="K1022" s="64"/>
    </row>
    <row r="1023" spans="2:11" s="61" customFormat="1" ht="15">
      <c r="B1023" s="62"/>
      <c r="C1023" s="62"/>
      <c r="D1023" s="63"/>
      <c r="E1023" s="63"/>
      <c r="F1023" s="63"/>
      <c r="G1023" s="64"/>
      <c r="H1023" s="64"/>
      <c r="I1023" s="64"/>
      <c r="J1023" s="64"/>
      <c r="K1023" s="64"/>
    </row>
    <row r="1024" spans="2:11" s="61" customFormat="1" ht="15">
      <c r="B1024" s="62"/>
      <c r="C1024" s="62"/>
      <c r="D1024" s="63"/>
      <c r="E1024" s="63"/>
      <c r="F1024" s="63"/>
      <c r="G1024" s="64"/>
      <c r="H1024" s="64"/>
      <c r="I1024" s="64"/>
      <c r="J1024" s="64"/>
      <c r="K1024" s="64"/>
    </row>
    <row r="1025" spans="2:11" s="61" customFormat="1" ht="15">
      <c r="B1025" s="62"/>
      <c r="C1025" s="62"/>
      <c r="D1025" s="63"/>
      <c r="E1025" s="63"/>
      <c r="F1025" s="63"/>
      <c r="G1025" s="64"/>
      <c r="H1025" s="64"/>
      <c r="I1025" s="64"/>
      <c r="J1025" s="64"/>
      <c r="K1025" s="64"/>
    </row>
    <row r="1026" spans="2:11" s="61" customFormat="1" ht="15">
      <c r="B1026" s="62"/>
      <c r="C1026" s="62"/>
      <c r="D1026" s="63"/>
      <c r="E1026" s="63"/>
      <c r="F1026" s="63"/>
      <c r="G1026" s="64"/>
      <c r="H1026" s="64"/>
      <c r="I1026" s="64"/>
      <c r="J1026" s="64"/>
      <c r="K1026" s="64"/>
    </row>
    <row r="1027" spans="2:11" s="61" customFormat="1" ht="15">
      <c r="B1027" s="62"/>
      <c r="C1027" s="62"/>
      <c r="D1027" s="63"/>
      <c r="E1027" s="63"/>
      <c r="F1027" s="63"/>
      <c r="G1027" s="64"/>
      <c r="H1027" s="64"/>
      <c r="I1027" s="64"/>
      <c r="J1027" s="64"/>
      <c r="K1027" s="64"/>
    </row>
    <row r="1028" spans="2:11" s="61" customFormat="1" ht="15">
      <c r="B1028" s="62"/>
      <c r="C1028" s="62"/>
      <c r="D1028" s="63"/>
      <c r="E1028" s="63"/>
      <c r="F1028" s="63"/>
      <c r="G1028" s="64"/>
      <c r="H1028" s="64"/>
      <c r="I1028" s="64"/>
      <c r="J1028" s="64"/>
      <c r="K1028" s="64"/>
    </row>
    <row r="1029" spans="2:11" s="61" customFormat="1" ht="15">
      <c r="B1029" s="62"/>
      <c r="C1029" s="62"/>
      <c r="D1029" s="63"/>
      <c r="E1029" s="63"/>
      <c r="F1029" s="63"/>
      <c r="G1029" s="64"/>
      <c r="H1029" s="64"/>
      <c r="I1029" s="64"/>
      <c r="J1029" s="64"/>
      <c r="K1029" s="64"/>
    </row>
    <row r="1030" spans="2:11" s="61" customFormat="1" ht="15">
      <c r="B1030" s="62"/>
      <c r="C1030" s="62"/>
      <c r="D1030" s="63"/>
      <c r="E1030" s="63"/>
      <c r="F1030" s="63"/>
      <c r="G1030" s="64"/>
      <c r="H1030" s="64"/>
      <c r="I1030" s="64"/>
      <c r="J1030" s="64"/>
      <c r="K1030" s="64"/>
    </row>
    <row r="1031" spans="2:11" s="61" customFormat="1" ht="15">
      <c r="B1031" s="62"/>
      <c r="C1031" s="62"/>
      <c r="D1031" s="63"/>
      <c r="E1031" s="63"/>
      <c r="F1031" s="63"/>
      <c r="G1031" s="64"/>
      <c r="H1031" s="64"/>
      <c r="I1031" s="64"/>
      <c r="J1031" s="64"/>
      <c r="K1031" s="64"/>
    </row>
    <row r="1032" spans="2:11" s="61" customFormat="1" ht="15">
      <c r="B1032" s="62"/>
      <c r="C1032" s="62"/>
      <c r="D1032" s="63"/>
      <c r="E1032" s="63"/>
      <c r="F1032" s="63"/>
      <c r="G1032" s="64"/>
      <c r="H1032" s="64"/>
      <c r="I1032" s="64"/>
      <c r="J1032" s="64"/>
      <c r="K1032" s="64"/>
    </row>
    <row r="1033" spans="2:11" s="61" customFormat="1" ht="15">
      <c r="B1033" s="62"/>
      <c r="C1033" s="62"/>
      <c r="D1033" s="63"/>
      <c r="E1033" s="63"/>
      <c r="F1033" s="63"/>
      <c r="G1033" s="64"/>
      <c r="H1033" s="64"/>
      <c r="I1033" s="64"/>
      <c r="J1033" s="64"/>
      <c r="K1033" s="64"/>
    </row>
    <row r="1034" spans="2:11" s="61" customFormat="1" ht="15">
      <c r="B1034" s="62"/>
      <c r="C1034" s="62"/>
      <c r="D1034" s="63"/>
      <c r="E1034" s="63"/>
      <c r="F1034" s="63"/>
      <c r="G1034" s="64"/>
      <c r="H1034" s="64"/>
      <c r="I1034" s="64"/>
      <c r="J1034" s="64"/>
      <c r="K1034" s="64"/>
    </row>
    <row r="1035" spans="2:11" s="61" customFormat="1" ht="15">
      <c r="B1035" s="62"/>
      <c r="C1035" s="62"/>
      <c r="D1035" s="63"/>
      <c r="E1035" s="63"/>
      <c r="F1035" s="63"/>
      <c r="G1035" s="64"/>
      <c r="H1035" s="64"/>
      <c r="I1035" s="64"/>
      <c r="J1035" s="64"/>
      <c r="K1035" s="64"/>
    </row>
    <row r="1036" spans="2:11" s="61" customFormat="1" ht="15">
      <c r="B1036" s="62"/>
      <c r="C1036" s="62"/>
      <c r="D1036" s="63"/>
      <c r="E1036" s="63"/>
      <c r="F1036" s="63"/>
      <c r="G1036" s="64"/>
      <c r="H1036" s="64"/>
      <c r="I1036" s="64"/>
      <c r="J1036" s="64"/>
      <c r="K1036" s="64"/>
    </row>
    <row r="1037" spans="2:11" s="61" customFormat="1" ht="15">
      <c r="B1037" s="62"/>
      <c r="C1037" s="62"/>
      <c r="D1037" s="63"/>
      <c r="E1037" s="63"/>
      <c r="F1037" s="63"/>
      <c r="G1037" s="64"/>
      <c r="H1037" s="64"/>
      <c r="I1037" s="64"/>
      <c r="J1037" s="64"/>
      <c r="K1037" s="64"/>
    </row>
    <row r="1038" spans="2:11" s="61" customFormat="1" ht="15">
      <c r="B1038" s="62"/>
      <c r="C1038" s="62"/>
      <c r="D1038" s="63"/>
      <c r="E1038" s="63"/>
      <c r="F1038" s="63"/>
      <c r="G1038" s="64"/>
      <c r="H1038" s="64"/>
      <c r="I1038" s="64"/>
      <c r="J1038" s="64"/>
      <c r="K1038" s="64"/>
    </row>
    <row r="1039" spans="2:11" s="61" customFormat="1" ht="15">
      <c r="B1039" s="62"/>
      <c r="C1039" s="62"/>
      <c r="D1039" s="63"/>
      <c r="E1039" s="63"/>
      <c r="F1039" s="63"/>
      <c r="G1039" s="64"/>
      <c r="H1039" s="64"/>
      <c r="I1039" s="64"/>
      <c r="J1039" s="64"/>
      <c r="K1039" s="64"/>
    </row>
    <row r="1040" spans="2:11" s="61" customFormat="1" ht="15">
      <c r="B1040" s="62"/>
      <c r="C1040" s="62"/>
      <c r="D1040" s="63"/>
      <c r="E1040" s="63"/>
      <c r="F1040" s="63"/>
      <c r="G1040" s="64"/>
      <c r="H1040" s="64"/>
      <c r="I1040" s="64"/>
      <c r="J1040" s="64"/>
      <c r="K1040" s="64"/>
    </row>
    <row r="1041" spans="2:11" s="61" customFormat="1" ht="15">
      <c r="B1041" s="62"/>
      <c r="C1041" s="62"/>
      <c r="D1041" s="63"/>
      <c r="E1041" s="63"/>
      <c r="F1041" s="63"/>
      <c r="G1041" s="64"/>
      <c r="H1041" s="64"/>
      <c r="I1041" s="64"/>
      <c r="J1041" s="64"/>
      <c r="K1041" s="64"/>
    </row>
    <row r="1042" spans="2:11" s="61" customFormat="1" ht="15">
      <c r="B1042" s="62"/>
      <c r="C1042" s="62"/>
      <c r="D1042" s="63"/>
      <c r="E1042" s="63"/>
      <c r="F1042" s="63"/>
      <c r="G1042" s="64"/>
      <c r="H1042" s="64"/>
      <c r="I1042" s="64"/>
      <c r="J1042" s="64"/>
      <c r="K1042" s="64"/>
    </row>
    <row r="1043" spans="2:11" s="61" customFormat="1" ht="15">
      <c r="B1043" s="62"/>
      <c r="C1043" s="62"/>
      <c r="D1043" s="63"/>
      <c r="E1043" s="63"/>
      <c r="F1043" s="63"/>
      <c r="G1043" s="64"/>
      <c r="H1043" s="64"/>
      <c r="I1043" s="64"/>
      <c r="J1043" s="64"/>
      <c r="K1043" s="64"/>
    </row>
    <row r="1044" spans="2:11" s="61" customFormat="1" ht="15">
      <c r="B1044" s="62"/>
      <c r="C1044" s="62"/>
      <c r="D1044" s="63"/>
      <c r="E1044" s="63"/>
      <c r="F1044" s="63"/>
      <c r="G1044" s="64"/>
      <c r="H1044" s="64"/>
      <c r="I1044" s="64"/>
      <c r="J1044" s="64"/>
      <c r="K1044" s="64"/>
    </row>
    <row r="1045" spans="2:11" s="61" customFormat="1" ht="15">
      <c r="B1045" s="62"/>
      <c r="C1045" s="62"/>
      <c r="D1045" s="63"/>
      <c r="E1045" s="63"/>
      <c r="F1045" s="63"/>
      <c r="G1045" s="64"/>
      <c r="H1045" s="64"/>
      <c r="I1045" s="64"/>
      <c r="J1045" s="64"/>
      <c r="K1045" s="64"/>
    </row>
    <row r="1046" spans="2:11" s="61" customFormat="1" ht="15">
      <c r="B1046" s="62"/>
      <c r="C1046" s="62"/>
      <c r="D1046" s="63"/>
      <c r="E1046" s="63"/>
      <c r="F1046" s="63"/>
      <c r="G1046" s="64"/>
      <c r="H1046" s="64"/>
      <c r="I1046" s="64"/>
      <c r="J1046" s="64"/>
      <c r="K1046" s="64"/>
    </row>
    <row r="1047" spans="2:11" s="61" customFormat="1" ht="15">
      <c r="B1047" s="62"/>
      <c r="C1047" s="62"/>
      <c r="D1047" s="63"/>
      <c r="E1047" s="63"/>
      <c r="F1047" s="63"/>
      <c r="G1047" s="64"/>
      <c r="H1047" s="64"/>
      <c r="I1047" s="64"/>
      <c r="J1047" s="64"/>
      <c r="K1047" s="64"/>
    </row>
    <row r="1048" spans="2:11" s="61" customFormat="1" ht="15">
      <c r="B1048" s="62"/>
      <c r="C1048" s="62"/>
      <c r="D1048" s="63"/>
      <c r="E1048" s="63"/>
      <c r="F1048" s="63"/>
      <c r="G1048" s="64"/>
      <c r="H1048" s="64"/>
      <c r="I1048" s="64"/>
      <c r="J1048" s="64"/>
      <c r="K1048" s="64"/>
    </row>
    <row r="1049" spans="2:11" s="61" customFormat="1" ht="15">
      <c r="B1049" s="62"/>
      <c r="C1049" s="62"/>
      <c r="D1049" s="63"/>
      <c r="E1049" s="63"/>
      <c r="F1049" s="63"/>
      <c r="G1049" s="64"/>
      <c r="H1049" s="64"/>
      <c r="I1049" s="64"/>
      <c r="J1049" s="64"/>
      <c r="K1049" s="64"/>
    </row>
    <row r="1050" spans="2:11" s="61" customFormat="1" ht="15">
      <c r="B1050" s="62"/>
      <c r="C1050" s="62"/>
      <c r="D1050" s="63"/>
      <c r="E1050" s="63"/>
      <c r="F1050" s="63"/>
      <c r="G1050" s="64"/>
      <c r="H1050" s="64"/>
      <c r="I1050" s="64"/>
      <c r="J1050" s="64"/>
      <c r="K1050" s="64"/>
    </row>
    <row r="1051" spans="2:11" s="61" customFormat="1" ht="15">
      <c r="B1051" s="62"/>
      <c r="C1051" s="62"/>
      <c r="D1051" s="63"/>
      <c r="E1051" s="63"/>
      <c r="F1051" s="63"/>
      <c r="G1051" s="64"/>
      <c r="H1051" s="64"/>
      <c r="I1051" s="64"/>
      <c r="J1051" s="64"/>
      <c r="K1051" s="64"/>
    </row>
    <row r="1052" spans="2:11" s="61" customFormat="1" ht="15">
      <c r="B1052" s="62"/>
      <c r="C1052" s="62"/>
      <c r="D1052" s="63"/>
      <c r="E1052" s="63"/>
      <c r="F1052" s="63"/>
      <c r="G1052" s="64"/>
      <c r="H1052" s="64"/>
      <c r="I1052" s="64"/>
      <c r="J1052" s="64"/>
      <c r="K1052" s="64"/>
    </row>
    <row r="1053" spans="2:11" s="61" customFormat="1" ht="15">
      <c r="B1053" s="62"/>
      <c r="C1053" s="62"/>
      <c r="D1053" s="63"/>
      <c r="E1053" s="63"/>
      <c r="F1053" s="63"/>
      <c r="G1053" s="64"/>
      <c r="H1053" s="64"/>
      <c r="I1053" s="64"/>
      <c r="J1053" s="64"/>
      <c r="K1053" s="64"/>
    </row>
    <row r="1054" spans="2:11" s="61" customFormat="1" ht="15">
      <c r="B1054" s="62"/>
      <c r="C1054" s="62"/>
      <c r="D1054" s="63"/>
      <c r="E1054" s="63"/>
      <c r="F1054" s="63"/>
      <c r="G1054" s="64"/>
      <c r="H1054" s="64"/>
      <c r="I1054" s="64"/>
      <c r="J1054" s="64"/>
      <c r="K1054" s="64"/>
    </row>
    <row r="1055" spans="2:11" s="61" customFormat="1" ht="15">
      <c r="B1055" s="62"/>
      <c r="C1055" s="62"/>
      <c r="D1055" s="63"/>
      <c r="E1055" s="63"/>
      <c r="F1055" s="63"/>
      <c r="G1055" s="64"/>
      <c r="H1055" s="64"/>
      <c r="I1055" s="64"/>
      <c r="J1055" s="64"/>
      <c r="K1055" s="64"/>
    </row>
    <row r="1056" spans="2:11" s="61" customFormat="1" ht="15">
      <c r="B1056" s="62"/>
      <c r="C1056" s="62"/>
      <c r="D1056" s="63"/>
      <c r="E1056" s="63"/>
      <c r="F1056" s="63"/>
      <c r="G1056" s="64"/>
      <c r="H1056" s="64"/>
      <c r="I1056" s="64"/>
      <c r="J1056" s="64"/>
      <c r="K1056" s="64"/>
    </row>
    <row r="1057" spans="2:11" s="61" customFormat="1" ht="15">
      <c r="B1057" s="62"/>
      <c r="C1057" s="62"/>
      <c r="D1057" s="63"/>
      <c r="E1057" s="63"/>
      <c r="F1057" s="63"/>
      <c r="G1057" s="64"/>
      <c r="H1057" s="64"/>
      <c r="I1057" s="64"/>
      <c r="J1057" s="64"/>
      <c r="K1057" s="64"/>
    </row>
    <row r="1058" spans="2:11" s="61" customFormat="1" ht="15">
      <c r="B1058" s="62"/>
      <c r="C1058" s="62"/>
      <c r="D1058" s="63"/>
      <c r="E1058" s="63"/>
      <c r="F1058" s="63"/>
      <c r="G1058" s="64"/>
      <c r="H1058" s="64"/>
      <c r="I1058" s="64"/>
      <c r="J1058" s="64"/>
      <c r="K1058" s="64"/>
    </row>
    <row r="1059" spans="2:11" s="61" customFormat="1" ht="15">
      <c r="B1059" s="62"/>
      <c r="C1059" s="62"/>
      <c r="D1059" s="63"/>
      <c r="E1059" s="63"/>
      <c r="F1059" s="63"/>
      <c r="G1059" s="64"/>
      <c r="H1059" s="64"/>
      <c r="I1059" s="64"/>
      <c r="J1059" s="64"/>
      <c r="K1059" s="64"/>
    </row>
    <row r="1060" spans="2:11" s="61" customFormat="1" ht="15">
      <c r="B1060" s="62"/>
      <c r="C1060" s="62"/>
      <c r="D1060" s="63"/>
      <c r="E1060" s="63"/>
      <c r="F1060" s="63"/>
      <c r="G1060" s="64"/>
      <c r="H1060" s="64"/>
      <c r="I1060" s="64"/>
      <c r="J1060" s="64"/>
      <c r="K1060" s="64"/>
    </row>
    <row r="1061" spans="2:11" s="61" customFormat="1" ht="15">
      <c r="B1061" s="62"/>
      <c r="C1061" s="62"/>
      <c r="D1061" s="63"/>
      <c r="E1061" s="63"/>
      <c r="F1061" s="63"/>
      <c r="G1061" s="64"/>
      <c r="H1061" s="64"/>
      <c r="I1061" s="64"/>
      <c r="J1061" s="64"/>
      <c r="K1061" s="64"/>
    </row>
    <row r="1062" spans="2:11" s="61" customFormat="1" ht="15">
      <c r="B1062" s="62"/>
      <c r="C1062" s="62"/>
      <c r="D1062" s="63"/>
      <c r="E1062" s="63"/>
      <c r="F1062" s="63"/>
      <c r="G1062" s="64"/>
      <c r="H1062" s="64"/>
      <c r="I1062" s="64"/>
      <c r="J1062" s="64"/>
      <c r="K1062" s="64"/>
    </row>
    <row r="1063" spans="2:11" s="61" customFormat="1" ht="15">
      <c r="B1063" s="62"/>
      <c r="C1063" s="62"/>
      <c r="D1063" s="63"/>
      <c r="E1063" s="63"/>
      <c r="F1063" s="63"/>
      <c r="G1063" s="64"/>
      <c r="H1063" s="64"/>
      <c r="I1063" s="64"/>
      <c r="J1063" s="64"/>
      <c r="K1063" s="64"/>
    </row>
    <row r="1064" spans="2:11" s="61" customFormat="1" ht="15">
      <c r="B1064" s="62"/>
      <c r="C1064" s="62"/>
      <c r="D1064" s="63"/>
      <c r="E1064" s="63"/>
      <c r="F1064" s="63"/>
      <c r="G1064" s="64"/>
      <c r="H1064" s="64"/>
      <c r="I1064" s="64"/>
      <c r="J1064" s="64"/>
      <c r="K1064" s="64"/>
    </row>
    <row r="1065" spans="2:11" s="61" customFormat="1" ht="15">
      <c r="B1065" s="62"/>
      <c r="C1065" s="62"/>
      <c r="D1065" s="63"/>
      <c r="E1065" s="63"/>
      <c r="F1065" s="63"/>
      <c r="G1065" s="64"/>
      <c r="H1065" s="64"/>
      <c r="I1065" s="64"/>
      <c r="J1065" s="64"/>
      <c r="K1065" s="64"/>
    </row>
    <row r="1066" spans="2:11" s="61" customFormat="1" ht="15">
      <c r="B1066" s="62"/>
      <c r="C1066" s="62"/>
      <c r="D1066" s="63"/>
      <c r="E1066" s="63"/>
      <c r="F1066" s="63"/>
      <c r="G1066" s="64"/>
      <c r="H1066" s="64"/>
      <c r="I1066" s="64"/>
      <c r="J1066" s="64"/>
      <c r="K1066" s="64"/>
    </row>
    <row r="1067" spans="2:11" s="61" customFormat="1" ht="15">
      <c r="B1067" s="62"/>
      <c r="C1067" s="62"/>
      <c r="D1067" s="63"/>
      <c r="E1067" s="63"/>
      <c r="F1067" s="63"/>
      <c r="G1067" s="64"/>
      <c r="H1067" s="64"/>
      <c r="I1067" s="64"/>
      <c r="J1067" s="64"/>
      <c r="K1067" s="64"/>
    </row>
    <row r="1068" spans="2:11" s="61" customFormat="1" ht="15">
      <c r="B1068" s="62"/>
      <c r="C1068" s="62"/>
      <c r="D1068" s="63"/>
      <c r="E1068" s="63"/>
      <c r="F1068" s="63"/>
      <c r="G1068" s="64"/>
      <c r="H1068" s="64"/>
      <c r="I1068" s="64"/>
      <c r="J1068" s="64"/>
      <c r="K1068" s="64"/>
    </row>
    <row r="1069" spans="2:11" s="61" customFormat="1" ht="15">
      <c r="B1069" s="62"/>
      <c r="C1069" s="62"/>
      <c r="D1069" s="63"/>
      <c r="E1069" s="63"/>
      <c r="F1069" s="63"/>
      <c r="G1069" s="64"/>
      <c r="H1069" s="64"/>
      <c r="I1069" s="64"/>
      <c r="J1069" s="64"/>
      <c r="K1069" s="64"/>
    </row>
    <row r="1070" spans="2:11" s="61" customFormat="1" ht="15">
      <c r="B1070" s="62"/>
      <c r="C1070" s="62"/>
      <c r="D1070" s="63"/>
      <c r="E1070" s="63"/>
      <c r="F1070" s="63"/>
      <c r="G1070" s="64"/>
      <c r="H1070" s="64"/>
      <c r="I1070" s="64"/>
      <c r="J1070" s="64"/>
      <c r="K1070" s="64"/>
    </row>
    <row r="1071" spans="2:11" s="61" customFormat="1" ht="15">
      <c r="B1071" s="62"/>
      <c r="C1071" s="62"/>
      <c r="D1071" s="63"/>
      <c r="E1071" s="63"/>
      <c r="F1071" s="63"/>
      <c r="G1071" s="64"/>
      <c r="H1071" s="64"/>
      <c r="I1071" s="64"/>
      <c r="J1071" s="64"/>
      <c r="K1071" s="64"/>
    </row>
    <row r="1072" spans="2:11" s="61" customFormat="1" ht="15">
      <c r="B1072" s="62"/>
      <c r="C1072" s="62"/>
      <c r="D1072" s="63"/>
      <c r="E1072" s="63"/>
      <c r="F1072" s="63"/>
      <c r="G1072" s="64"/>
      <c r="H1072" s="64"/>
      <c r="I1072" s="64"/>
      <c r="J1072" s="64"/>
      <c r="K1072" s="64"/>
    </row>
    <row r="1073" spans="2:11" s="61" customFormat="1" ht="15">
      <c r="B1073" s="62"/>
      <c r="C1073" s="62"/>
      <c r="D1073" s="63"/>
      <c r="E1073" s="63"/>
      <c r="F1073" s="63"/>
      <c r="G1073" s="64"/>
      <c r="H1073" s="64"/>
      <c r="I1073" s="64"/>
      <c r="J1073" s="64"/>
      <c r="K1073" s="64"/>
    </row>
    <row r="1074" spans="2:11" s="61" customFormat="1" ht="15">
      <c r="B1074" s="62"/>
      <c r="C1074" s="62"/>
      <c r="D1074" s="63"/>
      <c r="E1074" s="63"/>
      <c r="F1074" s="63"/>
      <c r="G1074" s="64"/>
      <c r="H1074" s="64"/>
      <c r="I1074" s="64"/>
      <c r="J1074" s="64"/>
      <c r="K1074" s="64"/>
    </row>
    <row r="1075" spans="2:11" s="61" customFormat="1" ht="15">
      <c r="B1075" s="62"/>
      <c r="C1075" s="62"/>
      <c r="D1075" s="63"/>
      <c r="E1075" s="63"/>
      <c r="F1075" s="63"/>
      <c r="G1075" s="64"/>
      <c r="H1075" s="64"/>
      <c r="I1075" s="64"/>
      <c r="J1075" s="64"/>
      <c r="K1075" s="64"/>
    </row>
    <row r="1076" spans="2:11" s="61" customFormat="1" ht="15">
      <c r="B1076" s="62"/>
      <c r="C1076" s="62"/>
      <c r="D1076" s="63"/>
      <c r="E1076" s="63"/>
      <c r="F1076" s="63"/>
      <c r="G1076" s="64"/>
      <c r="H1076" s="64"/>
      <c r="I1076" s="64"/>
      <c r="J1076" s="64"/>
      <c r="K1076" s="64"/>
    </row>
    <row r="1077" spans="2:11" s="61" customFormat="1" ht="15">
      <c r="B1077" s="62"/>
      <c r="C1077" s="62"/>
      <c r="D1077" s="63"/>
      <c r="E1077" s="63"/>
      <c r="F1077" s="63"/>
      <c r="G1077" s="64"/>
      <c r="H1077" s="64"/>
      <c r="I1077" s="64"/>
      <c r="J1077" s="64"/>
      <c r="K1077" s="64"/>
    </row>
    <row r="1078" spans="2:11" s="61" customFormat="1" ht="15">
      <c r="B1078" s="62"/>
      <c r="C1078" s="62"/>
      <c r="D1078" s="63"/>
      <c r="E1078" s="63"/>
      <c r="F1078" s="63"/>
      <c r="G1078" s="64"/>
      <c r="H1078" s="64"/>
      <c r="I1078" s="64"/>
      <c r="J1078" s="64"/>
      <c r="K1078" s="64"/>
    </row>
    <row r="1079" spans="2:11" s="61" customFormat="1" ht="15">
      <c r="B1079" s="62"/>
      <c r="C1079" s="62"/>
      <c r="D1079" s="63"/>
      <c r="E1079" s="63"/>
      <c r="F1079" s="63"/>
      <c r="G1079" s="64"/>
      <c r="H1079" s="64"/>
      <c r="I1079" s="64"/>
      <c r="J1079" s="64"/>
      <c r="K1079" s="64"/>
    </row>
    <row r="1080" spans="2:11" s="61" customFormat="1" ht="15">
      <c r="B1080" s="62"/>
      <c r="C1080" s="62"/>
      <c r="D1080" s="63"/>
      <c r="E1080" s="63"/>
      <c r="F1080" s="63"/>
      <c r="G1080" s="64"/>
      <c r="H1080" s="64"/>
      <c r="I1080" s="64"/>
      <c r="J1080" s="64"/>
      <c r="K1080" s="64"/>
    </row>
    <row r="1081" spans="2:11" s="61" customFormat="1" ht="15">
      <c r="B1081" s="62"/>
      <c r="C1081" s="62"/>
      <c r="D1081" s="63"/>
      <c r="E1081" s="63"/>
      <c r="F1081" s="63"/>
      <c r="G1081" s="64"/>
      <c r="H1081" s="64"/>
      <c r="I1081" s="64"/>
      <c r="J1081" s="64"/>
      <c r="K1081" s="64"/>
    </row>
    <row r="1082" spans="2:11" s="61" customFormat="1" ht="15">
      <c r="B1082" s="62"/>
      <c r="C1082" s="62"/>
      <c r="D1082" s="63"/>
      <c r="E1082" s="63"/>
      <c r="F1082" s="63"/>
      <c r="G1082" s="64"/>
      <c r="H1082" s="64"/>
      <c r="I1082" s="64"/>
      <c r="J1082" s="64"/>
      <c r="K1082" s="64"/>
    </row>
    <row r="1083" spans="2:11" s="61" customFormat="1" ht="15">
      <c r="B1083" s="62"/>
      <c r="C1083" s="62"/>
      <c r="D1083" s="63"/>
      <c r="E1083" s="63"/>
      <c r="F1083" s="63"/>
      <c r="G1083" s="64"/>
      <c r="H1083" s="64"/>
      <c r="I1083" s="64"/>
      <c r="J1083" s="64"/>
      <c r="K1083" s="64"/>
    </row>
    <row r="1084" spans="2:11" s="61" customFormat="1" ht="15">
      <c r="B1084" s="62"/>
      <c r="C1084" s="62"/>
      <c r="D1084" s="63"/>
      <c r="E1084" s="63"/>
      <c r="F1084" s="63"/>
      <c r="G1084" s="64"/>
      <c r="H1084" s="64"/>
      <c r="I1084" s="64"/>
      <c r="J1084" s="64"/>
      <c r="K1084" s="64"/>
    </row>
    <row r="1085" spans="2:11" s="61" customFormat="1" ht="15">
      <c r="B1085" s="62"/>
      <c r="C1085" s="62"/>
      <c r="D1085" s="63"/>
      <c r="E1085" s="63"/>
      <c r="F1085" s="63"/>
      <c r="G1085" s="64"/>
      <c r="H1085" s="64"/>
      <c r="I1085" s="64"/>
      <c r="J1085" s="64"/>
      <c r="K1085" s="64"/>
    </row>
    <row r="1086" spans="2:11" s="61" customFormat="1" ht="15">
      <c r="B1086" s="62"/>
      <c r="C1086" s="62"/>
      <c r="D1086" s="63"/>
      <c r="E1086" s="63"/>
      <c r="F1086" s="63"/>
      <c r="G1086" s="64"/>
      <c r="H1086" s="64"/>
      <c r="I1086" s="64"/>
      <c r="J1086" s="64"/>
      <c r="K1086" s="64"/>
    </row>
    <row r="1087" spans="2:11" s="61" customFormat="1" ht="15">
      <c r="B1087" s="62"/>
      <c r="C1087" s="62"/>
      <c r="D1087" s="63"/>
      <c r="E1087" s="63"/>
      <c r="F1087" s="63"/>
      <c r="G1087" s="64"/>
      <c r="H1087" s="64"/>
      <c r="I1087" s="64"/>
      <c r="J1087" s="64"/>
      <c r="K1087" s="64"/>
    </row>
    <row r="1088" spans="2:11" s="61" customFormat="1" ht="15">
      <c r="B1088" s="62"/>
      <c r="C1088" s="62"/>
      <c r="D1088" s="63"/>
      <c r="E1088" s="63"/>
      <c r="F1088" s="63"/>
      <c r="G1088" s="64"/>
      <c r="H1088" s="64"/>
      <c r="I1088" s="64"/>
      <c r="J1088" s="64"/>
      <c r="K1088" s="64"/>
    </row>
    <row r="1089" spans="2:11" s="61" customFormat="1" ht="15">
      <c r="B1089" s="62"/>
      <c r="C1089" s="62"/>
      <c r="D1089" s="63"/>
      <c r="E1089" s="63"/>
      <c r="F1089" s="63"/>
      <c r="G1089" s="64"/>
      <c r="H1089" s="64"/>
      <c r="I1089" s="64"/>
      <c r="J1089" s="64"/>
      <c r="K1089" s="64"/>
    </row>
    <row r="1090" spans="2:11" s="61" customFormat="1" ht="15">
      <c r="B1090" s="62"/>
      <c r="C1090" s="62"/>
      <c r="D1090" s="63"/>
      <c r="E1090" s="63"/>
      <c r="F1090" s="63"/>
      <c r="G1090" s="64"/>
      <c r="H1090" s="64"/>
      <c r="I1090" s="64"/>
      <c r="J1090" s="64"/>
      <c r="K1090" s="64"/>
    </row>
    <row r="1091" spans="2:11" s="61" customFormat="1" ht="15">
      <c r="B1091" s="62"/>
      <c r="C1091" s="62"/>
      <c r="D1091" s="63"/>
      <c r="E1091" s="63"/>
      <c r="F1091" s="63"/>
      <c r="G1091" s="64"/>
      <c r="H1091" s="64"/>
      <c r="I1091" s="64"/>
      <c r="J1091" s="64"/>
      <c r="K1091" s="64"/>
    </row>
    <row r="1092" spans="2:11" s="61" customFormat="1" ht="15">
      <c r="B1092" s="62"/>
      <c r="C1092" s="62"/>
      <c r="D1092" s="63"/>
      <c r="E1092" s="63"/>
      <c r="F1092" s="63"/>
      <c r="G1092" s="64"/>
      <c r="H1092" s="64"/>
      <c r="I1092" s="64"/>
      <c r="J1092" s="64"/>
      <c r="K1092" s="64"/>
    </row>
    <row r="1093" spans="2:11" s="61" customFormat="1" ht="15">
      <c r="B1093" s="62"/>
      <c r="C1093" s="62"/>
      <c r="D1093" s="63"/>
      <c r="E1093" s="63"/>
      <c r="F1093" s="63"/>
      <c r="G1093" s="64"/>
      <c r="H1093" s="64"/>
      <c r="I1093" s="64"/>
      <c r="J1093" s="64"/>
      <c r="K1093" s="64"/>
    </row>
    <row r="1094" spans="2:11" s="61" customFormat="1" ht="15">
      <c r="B1094" s="62"/>
      <c r="C1094" s="62"/>
      <c r="D1094" s="63"/>
      <c r="E1094" s="63"/>
      <c r="F1094" s="63"/>
      <c r="G1094" s="64"/>
      <c r="H1094" s="64"/>
      <c r="I1094" s="64"/>
      <c r="J1094" s="64"/>
      <c r="K1094" s="64"/>
    </row>
    <row r="1095" spans="2:11" s="61" customFormat="1" ht="15">
      <c r="B1095" s="62"/>
      <c r="C1095" s="62"/>
      <c r="D1095" s="63"/>
      <c r="E1095" s="63"/>
      <c r="F1095" s="63"/>
      <c r="G1095" s="64"/>
      <c r="H1095" s="64"/>
      <c r="I1095" s="64"/>
      <c r="J1095" s="64"/>
      <c r="K1095" s="64"/>
    </row>
    <row r="1096" spans="2:11" s="61" customFormat="1" ht="15">
      <c r="B1096" s="62"/>
      <c r="C1096" s="62"/>
      <c r="D1096" s="63"/>
      <c r="E1096" s="63"/>
      <c r="F1096" s="63"/>
      <c r="G1096" s="64"/>
      <c r="H1096" s="64"/>
      <c r="I1096" s="64"/>
      <c r="J1096" s="64"/>
      <c r="K1096" s="64"/>
    </row>
    <row r="1097" spans="2:11" s="61" customFormat="1" ht="15">
      <c r="B1097" s="62"/>
      <c r="C1097" s="62"/>
      <c r="D1097" s="63"/>
      <c r="E1097" s="63"/>
      <c r="F1097" s="63"/>
      <c r="G1097" s="64"/>
      <c r="H1097" s="64"/>
      <c r="I1097" s="64"/>
      <c r="J1097" s="64"/>
      <c r="K1097" s="64"/>
    </row>
    <row r="1098" spans="2:11" s="61" customFormat="1" ht="15">
      <c r="B1098" s="62"/>
      <c r="C1098" s="62"/>
      <c r="D1098" s="63"/>
      <c r="E1098" s="63"/>
      <c r="F1098" s="63"/>
      <c r="G1098" s="64"/>
      <c r="H1098" s="64"/>
      <c r="I1098" s="64"/>
      <c r="J1098" s="64"/>
      <c r="K1098" s="64"/>
    </row>
    <row r="1099" spans="2:11" s="61" customFormat="1" ht="15">
      <c r="B1099" s="62"/>
      <c r="C1099" s="62"/>
      <c r="D1099" s="63"/>
      <c r="E1099" s="63"/>
      <c r="F1099" s="63"/>
      <c r="G1099" s="64"/>
      <c r="H1099" s="64"/>
      <c r="I1099" s="64"/>
      <c r="J1099" s="64"/>
      <c r="K1099" s="64"/>
    </row>
    <row r="1100" spans="2:11" s="61" customFormat="1" ht="15">
      <c r="B1100" s="62"/>
      <c r="C1100" s="62"/>
      <c r="D1100" s="63"/>
      <c r="E1100" s="63"/>
      <c r="F1100" s="63"/>
      <c r="G1100" s="64"/>
      <c r="H1100" s="64"/>
      <c r="I1100" s="64"/>
      <c r="J1100" s="64"/>
      <c r="K1100" s="64"/>
    </row>
    <row r="1101" spans="2:11" s="61" customFormat="1" ht="15">
      <c r="B1101" s="62"/>
      <c r="C1101" s="62"/>
      <c r="D1101" s="63"/>
      <c r="E1101" s="63"/>
      <c r="F1101" s="63"/>
      <c r="G1101" s="64"/>
      <c r="H1101" s="64"/>
      <c r="I1101" s="64"/>
      <c r="J1101" s="64"/>
      <c r="K1101" s="64"/>
    </row>
    <row r="1102" spans="2:11" s="61" customFormat="1" ht="15">
      <c r="B1102" s="62"/>
      <c r="C1102" s="62"/>
      <c r="D1102" s="63"/>
      <c r="E1102" s="63"/>
      <c r="F1102" s="63"/>
      <c r="G1102" s="64"/>
      <c r="H1102" s="64"/>
      <c r="I1102" s="64"/>
      <c r="J1102" s="64"/>
      <c r="K1102" s="64"/>
    </row>
    <row r="1103" spans="2:11" s="61" customFormat="1" ht="15">
      <c r="B1103" s="62"/>
      <c r="C1103" s="62"/>
      <c r="D1103" s="63"/>
      <c r="E1103" s="63"/>
      <c r="F1103" s="63"/>
      <c r="G1103" s="64"/>
      <c r="H1103" s="64"/>
      <c r="I1103" s="64"/>
      <c r="J1103" s="64"/>
      <c r="K1103" s="64"/>
    </row>
    <row r="1104" spans="2:11" s="61" customFormat="1" ht="15">
      <c r="B1104" s="62"/>
      <c r="C1104" s="62"/>
      <c r="D1104" s="63"/>
      <c r="E1104" s="63"/>
      <c r="F1104" s="63"/>
      <c r="G1104" s="64"/>
      <c r="H1104" s="64"/>
      <c r="I1104" s="64"/>
      <c r="J1104" s="64"/>
      <c r="K1104" s="64"/>
    </row>
    <row r="1105" spans="2:11" s="61" customFormat="1" ht="15">
      <c r="B1105" s="62"/>
      <c r="C1105" s="62"/>
      <c r="D1105" s="63"/>
      <c r="E1105" s="63"/>
      <c r="F1105" s="63"/>
      <c r="G1105" s="64"/>
      <c r="H1105" s="64"/>
      <c r="I1105" s="64"/>
      <c r="J1105" s="64"/>
      <c r="K1105" s="64"/>
    </row>
    <row r="1106" spans="2:11" s="61" customFormat="1" ht="15">
      <c r="B1106" s="62"/>
      <c r="C1106" s="62"/>
      <c r="D1106" s="63"/>
      <c r="E1106" s="63"/>
      <c r="F1106" s="63"/>
      <c r="G1106" s="64"/>
      <c r="H1106" s="64"/>
      <c r="I1106" s="64"/>
      <c r="J1106" s="64"/>
      <c r="K1106" s="64"/>
    </row>
    <row r="1107" spans="2:11" s="61" customFormat="1" ht="15">
      <c r="B1107" s="62"/>
      <c r="C1107" s="62"/>
      <c r="D1107" s="63"/>
      <c r="E1107" s="63"/>
      <c r="F1107" s="63"/>
      <c r="G1107" s="64"/>
      <c r="H1107" s="64"/>
      <c r="I1107" s="64"/>
      <c r="J1107" s="64"/>
      <c r="K1107" s="64"/>
    </row>
    <row r="1108" spans="2:11" s="61" customFormat="1" ht="15">
      <c r="B1108" s="62"/>
      <c r="C1108" s="62"/>
      <c r="D1108" s="63"/>
      <c r="E1108" s="63"/>
      <c r="F1108" s="63"/>
      <c r="G1108" s="64"/>
      <c r="H1108" s="64"/>
      <c r="I1108" s="64"/>
      <c r="J1108" s="64"/>
      <c r="K1108" s="64"/>
    </row>
    <row r="1109" spans="2:11" s="61" customFormat="1" ht="15">
      <c r="B1109" s="62"/>
      <c r="C1109" s="62"/>
      <c r="D1109" s="63"/>
      <c r="E1109" s="63"/>
      <c r="F1109" s="63"/>
      <c r="G1109" s="64"/>
      <c r="H1109" s="64"/>
      <c r="I1109" s="64"/>
      <c r="J1109" s="64"/>
      <c r="K1109" s="64"/>
    </row>
    <row r="1110" spans="2:11" s="61" customFormat="1" ht="15">
      <c r="B1110" s="62"/>
      <c r="C1110" s="62"/>
      <c r="D1110" s="63"/>
      <c r="E1110" s="63"/>
      <c r="F1110" s="63"/>
      <c r="G1110" s="64"/>
      <c r="H1110" s="64"/>
      <c r="I1110" s="64"/>
      <c r="J1110" s="64"/>
      <c r="K1110" s="64"/>
    </row>
    <row r="1111" spans="2:11" s="61" customFormat="1" ht="15">
      <c r="B1111" s="62"/>
      <c r="C1111" s="62"/>
      <c r="D1111" s="63"/>
      <c r="E1111" s="63"/>
      <c r="F1111" s="63"/>
      <c r="G1111" s="64"/>
      <c r="H1111" s="64"/>
      <c r="I1111" s="64"/>
      <c r="J1111" s="64"/>
      <c r="K1111" s="64"/>
    </row>
    <row r="1112" spans="2:11" s="61" customFormat="1" ht="15">
      <c r="B1112" s="62"/>
      <c r="C1112" s="62"/>
      <c r="D1112" s="63"/>
      <c r="E1112" s="63"/>
      <c r="F1112" s="63"/>
      <c r="G1112" s="64"/>
      <c r="H1112" s="64"/>
      <c r="I1112" s="64"/>
      <c r="J1112" s="64"/>
      <c r="K1112" s="64"/>
    </row>
    <row r="1113" spans="2:11" s="61" customFormat="1" ht="15">
      <c r="B1113" s="62"/>
      <c r="C1113" s="62"/>
      <c r="D1113" s="63"/>
      <c r="E1113" s="63"/>
      <c r="F1113" s="63"/>
      <c r="G1113" s="64"/>
      <c r="H1113" s="64"/>
      <c r="I1113" s="64"/>
      <c r="J1113" s="64"/>
      <c r="K1113" s="64"/>
    </row>
    <row r="1114" spans="2:11" s="61" customFormat="1" ht="15">
      <c r="B1114" s="62"/>
      <c r="C1114" s="62"/>
      <c r="D1114" s="63"/>
      <c r="E1114" s="63"/>
      <c r="F1114" s="63"/>
      <c r="G1114" s="64"/>
      <c r="H1114" s="64"/>
      <c r="I1114" s="64"/>
      <c r="J1114" s="64"/>
      <c r="K1114" s="64"/>
    </row>
    <row r="1115" spans="2:11" s="61" customFormat="1" ht="15">
      <c r="B1115" s="62"/>
      <c r="C1115" s="62"/>
      <c r="D1115" s="63"/>
      <c r="E1115" s="63"/>
      <c r="F1115" s="63"/>
      <c r="G1115" s="64"/>
      <c r="H1115" s="64"/>
      <c r="I1115" s="64"/>
      <c r="J1115" s="64"/>
      <c r="K1115" s="64"/>
    </row>
    <row r="1116" spans="2:11" s="61" customFormat="1" ht="15">
      <c r="B1116" s="62"/>
      <c r="C1116" s="62"/>
      <c r="D1116" s="63"/>
      <c r="E1116" s="63"/>
      <c r="F1116" s="63"/>
      <c r="G1116" s="64"/>
      <c r="H1116" s="64"/>
      <c r="I1116" s="64"/>
      <c r="J1116" s="64"/>
      <c r="K1116" s="64"/>
    </row>
    <row r="1117" spans="2:11" s="61" customFormat="1" ht="15">
      <c r="B1117" s="62"/>
      <c r="C1117" s="62"/>
      <c r="D1117" s="63"/>
      <c r="E1117" s="63"/>
      <c r="F1117" s="63"/>
      <c r="G1117" s="64"/>
      <c r="H1117" s="64"/>
      <c r="I1117" s="64"/>
      <c r="J1117" s="64"/>
      <c r="K1117" s="64"/>
    </row>
    <row r="1118" spans="2:11" s="61" customFormat="1" ht="15">
      <c r="B1118" s="62"/>
      <c r="C1118" s="62"/>
      <c r="D1118" s="63"/>
      <c r="E1118" s="63"/>
      <c r="F1118" s="63"/>
      <c r="G1118" s="64"/>
      <c r="H1118" s="64"/>
      <c r="I1118" s="64"/>
      <c r="J1118" s="64"/>
      <c r="K1118" s="64"/>
    </row>
    <row r="1119" spans="2:11" s="61" customFormat="1" ht="15">
      <c r="B1119" s="62"/>
      <c r="C1119" s="62"/>
      <c r="D1119" s="63"/>
      <c r="E1119" s="63"/>
      <c r="F1119" s="63"/>
      <c r="G1119" s="64"/>
      <c r="H1119" s="64"/>
      <c r="I1119" s="64"/>
      <c r="J1119" s="64"/>
      <c r="K1119" s="64"/>
    </row>
    <row r="1120" spans="2:11" s="61" customFormat="1" ht="15">
      <c r="B1120" s="62"/>
      <c r="C1120" s="62"/>
      <c r="D1120" s="63"/>
      <c r="E1120" s="63"/>
      <c r="F1120" s="63"/>
      <c r="G1120" s="64"/>
      <c r="H1120" s="64"/>
      <c r="I1120" s="64"/>
      <c r="J1120" s="64"/>
      <c r="K1120" s="64"/>
    </row>
    <row r="1121" spans="2:11" s="61" customFormat="1" ht="15">
      <c r="B1121" s="62"/>
      <c r="C1121" s="62"/>
      <c r="D1121" s="63"/>
      <c r="E1121" s="63"/>
      <c r="F1121" s="63"/>
      <c r="G1121" s="64"/>
      <c r="H1121" s="64"/>
      <c r="I1121" s="64"/>
      <c r="J1121" s="64"/>
      <c r="K1121" s="64"/>
    </row>
    <row r="1122" spans="2:11" s="61" customFormat="1" ht="15">
      <c r="B1122" s="62"/>
      <c r="C1122" s="62"/>
      <c r="D1122" s="63"/>
      <c r="E1122" s="63"/>
      <c r="F1122" s="63"/>
      <c r="G1122" s="64"/>
      <c r="H1122" s="64"/>
      <c r="I1122" s="64"/>
      <c r="J1122" s="64"/>
      <c r="K1122" s="64"/>
    </row>
    <row r="1123" spans="2:11" s="61" customFormat="1" ht="15">
      <c r="B1123" s="62"/>
      <c r="C1123" s="62"/>
      <c r="D1123" s="63"/>
      <c r="E1123" s="63"/>
      <c r="F1123" s="63"/>
      <c r="G1123" s="64"/>
      <c r="H1123" s="64"/>
      <c r="I1123" s="64"/>
      <c r="J1123" s="64"/>
      <c r="K1123" s="64"/>
    </row>
    <row r="1124" spans="2:11" s="61" customFormat="1" ht="15">
      <c r="B1124" s="62"/>
      <c r="C1124" s="62"/>
      <c r="D1124" s="63"/>
      <c r="E1124" s="63"/>
      <c r="F1124" s="63"/>
      <c r="G1124" s="64"/>
      <c r="H1124" s="64"/>
      <c r="I1124" s="64"/>
      <c r="J1124" s="64"/>
      <c r="K1124" s="64"/>
    </row>
    <row r="1125" spans="2:11" s="61" customFormat="1" ht="15">
      <c r="B1125" s="62"/>
      <c r="C1125" s="62"/>
      <c r="D1125" s="63"/>
      <c r="E1125" s="63"/>
      <c r="F1125" s="63"/>
      <c r="G1125" s="64"/>
      <c r="H1125" s="64"/>
      <c r="I1125" s="64"/>
      <c r="J1125" s="64"/>
      <c r="K1125" s="64"/>
    </row>
    <row r="1126" spans="2:11" s="61" customFormat="1" ht="15">
      <c r="B1126" s="62"/>
      <c r="C1126" s="62"/>
      <c r="D1126" s="63"/>
      <c r="E1126" s="63"/>
      <c r="F1126" s="63"/>
      <c r="G1126" s="64"/>
      <c r="H1126" s="64"/>
      <c r="I1126" s="64"/>
      <c r="J1126" s="64"/>
      <c r="K1126" s="64"/>
    </row>
    <row r="1127" spans="2:11" s="61" customFormat="1" ht="15">
      <c r="B1127" s="62"/>
      <c r="C1127" s="62"/>
      <c r="D1127" s="63"/>
      <c r="E1127" s="63"/>
      <c r="F1127" s="63"/>
      <c r="G1127" s="64"/>
      <c r="H1127" s="64"/>
      <c r="I1127" s="64"/>
      <c r="J1127" s="64"/>
      <c r="K1127" s="64"/>
    </row>
    <row r="1128" spans="2:11" s="61" customFormat="1" ht="15">
      <c r="B1128" s="62"/>
      <c r="C1128" s="62"/>
      <c r="D1128" s="63"/>
      <c r="E1128" s="63"/>
      <c r="F1128" s="63"/>
      <c r="G1128" s="64"/>
      <c r="H1128" s="64"/>
      <c r="I1128" s="64"/>
      <c r="J1128" s="64"/>
      <c r="K1128" s="64"/>
    </row>
    <row r="1129" spans="2:11" s="61" customFormat="1" ht="15">
      <c r="B1129" s="62"/>
      <c r="C1129" s="62"/>
      <c r="D1129" s="63"/>
      <c r="E1129" s="63"/>
      <c r="F1129" s="63"/>
      <c r="G1129" s="64"/>
      <c r="H1129" s="64"/>
      <c r="I1129" s="64"/>
      <c r="J1129" s="64"/>
      <c r="K1129" s="64"/>
    </row>
    <row r="1130" spans="2:11" s="61" customFormat="1" ht="15">
      <c r="B1130" s="62"/>
      <c r="C1130" s="62"/>
      <c r="D1130" s="63"/>
      <c r="E1130" s="63"/>
      <c r="F1130" s="63"/>
      <c r="G1130" s="64"/>
      <c r="H1130" s="64"/>
      <c r="I1130" s="64"/>
      <c r="J1130" s="64"/>
      <c r="K1130" s="64"/>
    </row>
    <row r="1131" spans="2:11" s="61" customFormat="1" ht="15">
      <c r="B1131" s="62"/>
      <c r="C1131" s="62"/>
      <c r="D1131" s="63"/>
      <c r="E1131" s="63"/>
      <c r="F1131" s="63"/>
      <c r="G1131" s="64"/>
      <c r="H1131" s="64"/>
      <c r="I1131" s="64"/>
      <c r="J1131" s="64"/>
      <c r="K1131" s="64"/>
    </row>
    <row r="1132" spans="2:11" s="61" customFormat="1" ht="15">
      <c r="B1132" s="62"/>
      <c r="C1132" s="62"/>
      <c r="D1132" s="63"/>
      <c r="E1132" s="63"/>
      <c r="F1132" s="63"/>
      <c r="G1132" s="64"/>
      <c r="H1132" s="64"/>
      <c r="I1132" s="64"/>
      <c r="J1132" s="64"/>
      <c r="K1132" s="64"/>
    </row>
    <row r="1133" spans="2:11" s="61" customFormat="1" ht="15">
      <c r="B1133" s="62"/>
      <c r="C1133" s="62"/>
      <c r="D1133" s="63"/>
      <c r="E1133" s="63"/>
      <c r="F1133" s="63"/>
      <c r="G1133" s="64"/>
      <c r="H1133" s="64"/>
      <c r="I1133" s="64"/>
      <c r="J1133" s="64"/>
      <c r="K1133" s="64"/>
    </row>
    <row r="1134" spans="2:11" s="61" customFormat="1" ht="15">
      <c r="B1134" s="62"/>
      <c r="C1134" s="62"/>
      <c r="D1134" s="63"/>
      <c r="E1134" s="63"/>
      <c r="F1134" s="63"/>
      <c r="G1134" s="64"/>
      <c r="H1134" s="64"/>
      <c r="I1134" s="64"/>
      <c r="J1134" s="64"/>
      <c r="K1134" s="64"/>
    </row>
    <row r="1135" spans="2:11" s="61" customFormat="1" ht="15">
      <c r="B1135" s="62"/>
      <c r="C1135" s="62"/>
      <c r="D1135" s="63"/>
      <c r="E1135" s="63"/>
      <c r="F1135" s="63"/>
      <c r="G1135" s="64"/>
      <c r="H1135" s="64"/>
      <c r="I1135" s="64"/>
      <c r="J1135" s="64"/>
      <c r="K1135" s="64"/>
    </row>
    <row r="1136" spans="2:11" s="61" customFormat="1" ht="15">
      <c r="B1136" s="62"/>
      <c r="C1136" s="62"/>
      <c r="D1136" s="63"/>
      <c r="E1136" s="63"/>
      <c r="F1136" s="63"/>
      <c r="G1136" s="64"/>
      <c r="H1136" s="64"/>
      <c r="I1136" s="64"/>
      <c r="J1136" s="64"/>
      <c r="K1136" s="64"/>
    </row>
    <row r="1137" spans="2:11" s="61" customFormat="1" ht="15">
      <c r="B1137" s="62"/>
      <c r="C1137" s="62"/>
      <c r="D1137" s="63"/>
      <c r="E1137" s="63"/>
      <c r="F1137" s="63"/>
      <c r="G1137" s="64"/>
      <c r="H1137" s="64"/>
      <c r="I1137" s="64"/>
      <c r="J1137" s="64"/>
      <c r="K1137" s="64"/>
    </row>
    <row r="1138" spans="2:11" s="61" customFormat="1" ht="15">
      <c r="B1138" s="62"/>
      <c r="C1138" s="62"/>
      <c r="D1138" s="63"/>
      <c r="E1138" s="63"/>
      <c r="F1138" s="63"/>
      <c r="G1138" s="64"/>
      <c r="H1138" s="64"/>
      <c r="I1138" s="64"/>
      <c r="J1138" s="64"/>
      <c r="K1138" s="64"/>
    </row>
    <row r="1139" spans="2:11" s="61" customFormat="1" ht="15">
      <c r="B1139" s="62"/>
      <c r="C1139" s="62"/>
      <c r="D1139" s="63"/>
      <c r="E1139" s="63"/>
      <c r="F1139" s="63"/>
      <c r="G1139" s="64"/>
      <c r="H1139" s="64"/>
      <c r="I1139" s="64"/>
      <c r="J1139" s="64"/>
      <c r="K1139" s="64"/>
    </row>
    <row r="1140" spans="2:11" s="61" customFormat="1" ht="15">
      <c r="B1140" s="62"/>
      <c r="C1140" s="62"/>
      <c r="D1140" s="63"/>
      <c r="E1140" s="63"/>
      <c r="F1140" s="63"/>
      <c r="G1140" s="64"/>
      <c r="H1140" s="64"/>
      <c r="I1140" s="64"/>
      <c r="J1140" s="64"/>
      <c r="K1140" s="64"/>
    </row>
    <row r="1141" spans="2:11" s="61" customFormat="1" ht="15">
      <c r="B1141" s="62"/>
      <c r="C1141" s="62"/>
      <c r="D1141" s="63"/>
      <c r="E1141" s="63"/>
      <c r="F1141" s="63"/>
      <c r="G1141" s="64"/>
      <c r="H1141" s="64"/>
      <c r="I1141" s="64"/>
      <c r="J1141" s="64"/>
      <c r="K1141" s="64"/>
    </row>
    <row r="1142" spans="2:11" s="61" customFormat="1" ht="15">
      <c r="B1142" s="62"/>
      <c r="C1142" s="62"/>
      <c r="D1142" s="63"/>
      <c r="E1142" s="63"/>
      <c r="F1142" s="63"/>
      <c r="G1142" s="64"/>
      <c r="H1142" s="64"/>
      <c r="I1142" s="64"/>
      <c r="J1142" s="64"/>
      <c r="K1142" s="64"/>
    </row>
    <row r="1143" spans="2:11" s="61" customFormat="1" ht="15">
      <c r="B1143" s="62"/>
      <c r="C1143" s="62"/>
      <c r="D1143" s="63"/>
      <c r="E1143" s="63"/>
      <c r="F1143" s="63"/>
      <c r="G1143" s="64"/>
      <c r="H1143" s="64"/>
      <c r="I1143" s="64"/>
      <c r="J1143" s="64"/>
      <c r="K1143" s="64"/>
    </row>
    <row r="1144" spans="2:11" s="61" customFormat="1" ht="15">
      <c r="B1144" s="62"/>
      <c r="C1144" s="62"/>
      <c r="D1144" s="63"/>
      <c r="E1144" s="63"/>
      <c r="F1144" s="63"/>
      <c r="G1144" s="64"/>
      <c r="H1144" s="64"/>
      <c r="I1144" s="64"/>
      <c r="J1144" s="64"/>
      <c r="K1144" s="64"/>
    </row>
    <row r="1145" spans="2:11" s="61" customFormat="1" ht="15">
      <c r="B1145" s="62"/>
      <c r="C1145" s="62"/>
      <c r="D1145" s="63"/>
      <c r="E1145" s="63"/>
      <c r="F1145" s="63"/>
      <c r="G1145" s="64"/>
      <c r="H1145" s="64"/>
      <c r="I1145" s="64"/>
      <c r="J1145" s="64"/>
      <c r="K1145" s="64"/>
    </row>
    <row r="1146" spans="2:11" s="61" customFormat="1" ht="15">
      <c r="B1146" s="62"/>
      <c r="C1146" s="62"/>
      <c r="D1146" s="63"/>
      <c r="E1146" s="63"/>
      <c r="F1146" s="63"/>
      <c r="G1146" s="64"/>
      <c r="H1146" s="64"/>
      <c r="I1146" s="64"/>
      <c r="J1146" s="64"/>
      <c r="K1146" s="64"/>
    </row>
    <row r="1147" spans="2:11" s="61" customFormat="1" ht="15">
      <c r="B1147" s="62"/>
      <c r="C1147" s="62"/>
      <c r="D1147" s="63"/>
      <c r="E1147" s="63"/>
      <c r="F1147" s="63"/>
      <c r="G1147" s="64"/>
      <c r="H1147" s="64"/>
      <c r="I1147" s="64"/>
      <c r="J1147" s="64"/>
      <c r="K1147" s="64"/>
    </row>
    <row r="1148" spans="2:11" s="61" customFormat="1" ht="15">
      <c r="B1148" s="62"/>
      <c r="C1148" s="62"/>
      <c r="D1148" s="63"/>
      <c r="E1148" s="63"/>
      <c r="F1148" s="63"/>
      <c r="G1148" s="64"/>
      <c r="H1148" s="64"/>
      <c r="I1148" s="64"/>
      <c r="J1148" s="64"/>
      <c r="K1148" s="64"/>
    </row>
    <row r="1149" spans="2:11" s="61" customFormat="1" ht="15">
      <c r="B1149" s="62"/>
      <c r="C1149" s="62"/>
      <c r="D1149" s="63"/>
      <c r="E1149" s="63"/>
      <c r="F1149" s="63"/>
      <c r="G1149" s="64"/>
      <c r="H1149" s="64"/>
      <c r="I1149" s="64"/>
      <c r="J1149" s="64"/>
      <c r="K1149" s="64"/>
    </row>
    <row r="1150" spans="2:11" s="61" customFormat="1" ht="15">
      <c r="B1150" s="62"/>
      <c r="C1150" s="62"/>
      <c r="D1150" s="63"/>
      <c r="E1150" s="63"/>
      <c r="F1150" s="63"/>
      <c r="G1150" s="64"/>
      <c r="H1150" s="64"/>
      <c r="I1150" s="64"/>
      <c r="J1150" s="64"/>
      <c r="K1150" s="64"/>
    </row>
    <row r="1151" spans="2:11" s="61" customFormat="1" ht="15">
      <c r="B1151" s="62"/>
      <c r="C1151" s="62"/>
      <c r="D1151" s="63"/>
      <c r="E1151" s="63"/>
      <c r="F1151" s="63"/>
      <c r="G1151" s="64"/>
      <c r="H1151" s="64"/>
      <c r="I1151" s="64"/>
      <c r="J1151" s="64"/>
      <c r="K1151" s="64"/>
    </row>
    <row r="1152" spans="2:11" s="61" customFormat="1" ht="15">
      <c r="B1152" s="62"/>
      <c r="C1152" s="62"/>
      <c r="D1152" s="63"/>
      <c r="E1152" s="63"/>
      <c r="F1152" s="63"/>
      <c r="G1152" s="64"/>
      <c r="H1152" s="64"/>
      <c r="I1152" s="64"/>
      <c r="J1152" s="64"/>
      <c r="K1152" s="64"/>
    </row>
    <row r="1153" spans="2:11" s="61" customFormat="1" ht="15">
      <c r="B1153" s="62"/>
      <c r="C1153" s="62"/>
      <c r="D1153" s="63"/>
      <c r="E1153" s="63"/>
      <c r="F1153" s="63"/>
      <c r="G1153" s="64"/>
      <c r="H1153" s="64"/>
      <c r="I1153" s="64"/>
      <c r="J1153" s="64"/>
      <c r="K1153" s="64"/>
    </row>
    <row r="1154" spans="2:11" s="61" customFormat="1" ht="15">
      <c r="B1154" s="62"/>
      <c r="C1154" s="62"/>
      <c r="D1154" s="63"/>
      <c r="E1154" s="63"/>
      <c r="F1154" s="63"/>
      <c r="G1154" s="64"/>
      <c r="H1154" s="64"/>
      <c r="I1154" s="64"/>
      <c r="J1154" s="64"/>
      <c r="K1154" s="64"/>
    </row>
    <row r="1155" spans="2:11" s="61" customFormat="1" ht="15">
      <c r="B1155" s="62"/>
      <c r="C1155" s="62"/>
      <c r="D1155" s="63"/>
      <c r="E1155" s="63"/>
      <c r="F1155" s="63"/>
      <c r="G1155" s="64"/>
      <c r="H1155" s="64"/>
      <c r="I1155" s="64"/>
      <c r="J1155" s="64"/>
      <c r="K1155" s="64"/>
    </row>
    <row r="1156" spans="2:11" s="61" customFormat="1" ht="15">
      <c r="B1156" s="62"/>
      <c r="C1156" s="62"/>
      <c r="D1156" s="63"/>
      <c r="E1156" s="63"/>
      <c r="F1156" s="63"/>
      <c r="G1156" s="64"/>
      <c r="H1156" s="64"/>
      <c r="I1156" s="64"/>
      <c r="J1156" s="64"/>
      <c r="K1156" s="64"/>
    </row>
    <row r="1157" spans="2:11" s="61" customFormat="1" ht="15">
      <c r="B1157" s="62"/>
      <c r="C1157" s="62"/>
      <c r="D1157" s="63"/>
      <c r="E1157" s="63"/>
      <c r="F1157" s="63"/>
      <c r="G1157" s="64"/>
      <c r="H1157" s="64"/>
      <c r="I1157" s="64"/>
      <c r="J1157" s="64"/>
      <c r="K1157" s="64"/>
    </row>
    <row r="1158" spans="2:11" s="61" customFormat="1" ht="15">
      <c r="B1158" s="62"/>
      <c r="C1158" s="62"/>
      <c r="D1158" s="63"/>
      <c r="E1158" s="63"/>
      <c r="F1158" s="63"/>
      <c r="G1158" s="64"/>
      <c r="H1158" s="64"/>
      <c r="I1158" s="64"/>
      <c r="J1158" s="64"/>
      <c r="K1158" s="64"/>
    </row>
    <row r="1159" spans="2:11" s="61" customFormat="1" ht="15">
      <c r="B1159" s="62"/>
      <c r="C1159" s="62"/>
      <c r="D1159" s="63"/>
      <c r="E1159" s="63"/>
      <c r="F1159" s="63"/>
      <c r="G1159" s="64"/>
      <c r="H1159" s="64"/>
      <c r="I1159" s="64"/>
      <c r="J1159" s="64"/>
      <c r="K1159" s="64"/>
    </row>
    <row r="1160" spans="2:11" s="61" customFormat="1" ht="15">
      <c r="B1160" s="62"/>
      <c r="C1160" s="62"/>
      <c r="D1160" s="63"/>
      <c r="E1160" s="63"/>
      <c r="F1160" s="63"/>
      <c r="G1160" s="64"/>
      <c r="H1160" s="64"/>
      <c r="I1160" s="64"/>
      <c r="J1160" s="64"/>
      <c r="K1160" s="64"/>
    </row>
    <row r="1161" spans="2:11" s="61" customFormat="1" ht="15">
      <c r="B1161" s="62"/>
      <c r="C1161" s="62"/>
      <c r="D1161" s="63"/>
      <c r="E1161" s="63"/>
      <c r="F1161" s="63"/>
      <c r="G1161" s="64"/>
      <c r="H1161" s="64"/>
      <c r="I1161" s="64"/>
      <c r="J1161" s="64"/>
      <c r="K1161" s="64"/>
    </row>
    <row r="1162" spans="2:11" s="61" customFormat="1" ht="15">
      <c r="B1162" s="62"/>
      <c r="C1162" s="62"/>
      <c r="D1162" s="63"/>
      <c r="E1162" s="63"/>
      <c r="F1162" s="63"/>
      <c r="G1162" s="64"/>
      <c r="H1162" s="64"/>
      <c r="I1162" s="64"/>
      <c r="J1162" s="64"/>
      <c r="K1162" s="64"/>
    </row>
    <row r="1163" spans="2:11" s="61" customFormat="1" ht="15">
      <c r="B1163" s="62"/>
      <c r="C1163" s="62"/>
      <c r="D1163" s="63"/>
      <c r="E1163" s="63"/>
      <c r="F1163" s="63"/>
      <c r="G1163" s="64"/>
      <c r="H1163" s="64"/>
      <c r="I1163" s="64"/>
      <c r="J1163" s="64"/>
      <c r="K1163" s="64"/>
    </row>
    <row r="1164" spans="2:11" s="61" customFormat="1" ht="15">
      <c r="B1164" s="62"/>
      <c r="C1164" s="62"/>
      <c r="D1164" s="63"/>
      <c r="E1164" s="63"/>
      <c r="F1164" s="63"/>
      <c r="G1164" s="64"/>
      <c r="H1164" s="64"/>
      <c r="I1164" s="64"/>
      <c r="J1164" s="64"/>
      <c r="K1164" s="64"/>
    </row>
    <row r="1165" spans="2:11" s="61" customFormat="1" ht="15">
      <c r="B1165" s="62"/>
      <c r="C1165" s="62"/>
      <c r="D1165" s="63"/>
      <c r="E1165" s="63"/>
      <c r="F1165" s="63"/>
      <c r="G1165" s="64"/>
      <c r="H1165" s="64"/>
      <c r="I1165" s="64"/>
      <c r="J1165" s="64"/>
      <c r="K1165" s="64"/>
    </row>
    <row r="1166" spans="2:11" s="61" customFormat="1" ht="15">
      <c r="B1166" s="62"/>
      <c r="C1166" s="62"/>
      <c r="D1166" s="63"/>
      <c r="E1166" s="63"/>
      <c r="F1166" s="63"/>
      <c r="G1166" s="64"/>
      <c r="H1166" s="64"/>
      <c r="I1166" s="64"/>
      <c r="J1166" s="64"/>
      <c r="K1166" s="64"/>
    </row>
    <row r="1167" spans="2:11" s="61" customFormat="1" ht="15">
      <c r="B1167" s="62"/>
      <c r="C1167" s="62"/>
      <c r="D1167" s="63"/>
      <c r="E1167" s="63"/>
      <c r="F1167" s="63"/>
      <c r="G1167" s="64"/>
      <c r="H1167" s="64"/>
      <c r="I1167" s="64"/>
      <c r="J1167" s="64"/>
      <c r="K1167" s="64"/>
    </row>
    <row r="1168" spans="2:11" s="61" customFormat="1" ht="15">
      <c r="B1168" s="62"/>
      <c r="C1168" s="62"/>
      <c r="D1168" s="63"/>
      <c r="E1168" s="63"/>
      <c r="F1168" s="63"/>
      <c r="G1168" s="64"/>
      <c r="H1168" s="64"/>
      <c r="I1168" s="64"/>
      <c r="J1168" s="64"/>
      <c r="K1168" s="64"/>
    </row>
    <row r="1169" spans="2:11" s="61" customFormat="1" ht="15">
      <c r="B1169" s="62"/>
      <c r="C1169" s="62"/>
      <c r="D1169" s="63"/>
      <c r="E1169" s="63"/>
      <c r="F1169" s="63"/>
      <c r="G1169" s="64"/>
      <c r="H1169" s="64"/>
      <c r="I1169" s="64"/>
      <c r="J1169" s="64"/>
      <c r="K1169" s="64"/>
    </row>
    <row r="1170" spans="2:11" s="61" customFormat="1" ht="15">
      <c r="B1170" s="62"/>
      <c r="C1170" s="62"/>
      <c r="D1170" s="63"/>
      <c r="E1170" s="63"/>
      <c r="F1170" s="63"/>
      <c r="G1170" s="64"/>
      <c r="H1170" s="64"/>
      <c r="I1170" s="64"/>
      <c r="J1170" s="64"/>
      <c r="K1170" s="64"/>
    </row>
    <row r="1171" spans="2:11" s="61" customFormat="1" ht="15">
      <c r="B1171" s="62"/>
      <c r="C1171" s="62"/>
      <c r="D1171" s="63"/>
      <c r="E1171" s="63"/>
      <c r="F1171" s="63"/>
      <c r="G1171" s="64"/>
      <c r="H1171" s="64"/>
      <c r="I1171" s="64"/>
      <c r="J1171" s="64"/>
      <c r="K1171" s="64"/>
    </row>
    <row r="1183" spans="2:11" ht="15">
      <c r="B1183" s="65"/>
      <c r="C1183" s="65"/>
      <c r="G1183" s="67"/>
      <c r="H1183" s="65"/>
      <c r="I1183" s="67"/>
      <c r="J1183" s="67"/>
      <c r="K1183" s="67"/>
    </row>
    <row r="1184" spans="2:11" ht="15">
      <c r="B1184" s="65"/>
      <c r="C1184" s="65"/>
      <c r="G1184" s="67"/>
      <c r="H1184" s="65"/>
      <c r="I1184" s="67"/>
      <c r="J1184" s="67"/>
      <c r="K1184" s="67"/>
    </row>
    <row r="1185" spans="2:11" ht="15">
      <c r="B1185" s="65"/>
      <c r="C1185" s="65"/>
      <c r="G1185" s="67"/>
      <c r="H1185" s="65"/>
      <c r="I1185" s="67"/>
      <c r="J1185" s="67"/>
      <c r="K1185" s="67"/>
    </row>
    <row r="1186" spans="2:11" ht="15">
      <c r="B1186" s="65"/>
      <c r="C1186" s="65"/>
      <c r="G1186" s="67"/>
      <c r="H1186" s="65"/>
      <c r="I1186" s="67"/>
      <c r="J1186" s="67"/>
      <c r="K1186" s="67"/>
    </row>
    <row r="1187" spans="2:11" ht="15">
      <c r="B1187" s="65"/>
      <c r="C1187" s="65"/>
      <c r="G1187" s="67"/>
      <c r="H1187" s="65"/>
      <c r="I1187" s="67"/>
      <c r="J1187" s="67"/>
      <c r="K1187" s="67"/>
    </row>
    <row r="1188" spans="2:11" ht="15">
      <c r="B1188" s="65"/>
      <c r="C1188" s="65"/>
      <c r="G1188" s="67"/>
      <c r="H1188" s="65"/>
      <c r="I1188" s="67"/>
      <c r="J1188" s="67"/>
      <c r="K1188" s="67"/>
    </row>
    <row r="1189" spans="2:11" ht="15">
      <c r="B1189" s="65"/>
      <c r="C1189" s="65"/>
      <c r="G1189" s="67"/>
      <c r="H1189" s="65"/>
      <c r="I1189" s="67"/>
      <c r="J1189" s="67"/>
      <c r="K1189" s="67"/>
    </row>
    <row r="1190" spans="2:11" ht="15">
      <c r="B1190" s="65"/>
      <c r="C1190" s="65"/>
      <c r="G1190" s="67"/>
      <c r="H1190" s="65"/>
      <c r="I1190" s="67"/>
      <c r="J1190" s="67"/>
      <c r="K1190" s="67"/>
    </row>
    <row r="1191" spans="2:11" ht="15">
      <c r="B1191" s="65"/>
      <c r="C1191" s="65"/>
      <c r="G1191" s="67"/>
      <c r="H1191" s="65"/>
      <c r="I1191" s="67"/>
      <c r="J1191" s="67"/>
      <c r="K1191" s="67"/>
    </row>
    <row r="1192" spans="2:11" ht="15">
      <c r="B1192" s="65"/>
      <c r="C1192" s="65"/>
      <c r="G1192" s="67"/>
      <c r="H1192" s="65"/>
      <c r="I1192" s="67"/>
      <c r="J1192" s="67"/>
      <c r="K1192" s="67"/>
    </row>
    <row r="1193" spans="2:11" ht="15">
      <c r="B1193" s="65"/>
      <c r="C1193" s="65"/>
      <c r="G1193" s="67"/>
      <c r="H1193" s="65"/>
      <c r="I1193" s="67"/>
      <c r="J1193" s="67"/>
      <c r="K1193" s="67"/>
    </row>
    <row r="1194" spans="2:11" ht="15">
      <c r="B1194" s="65"/>
      <c r="C1194" s="65"/>
      <c r="G1194" s="67"/>
      <c r="H1194" s="65"/>
      <c r="I1194" s="67"/>
      <c r="J1194" s="67"/>
      <c r="K1194" s="67"/>
    </row>
    <row r="1195" spans="2:11" ht="15">
      <c r="B1195" s="65"/>
      <c r="C1195" s="65"/>
      <c r="G1195" s="67"/>
      <c r="H1195" s="65"/>
      <c r="I1195" s="67"/>
      <c r="J1195" s="67"/>
      <c r="K1195" s="67"/>
    </row>
    <row r="1196" spans="2:11" ht="15">
      <c r="B1196" s="65"/>
      <c r="C1196" s="65"/>
      <c r="G1196" s="67"/>
      <c r="H1196" s="65"/>
      <c r="I1196" s="67"/>
      <c r="J1196" s="67"/>
      <c r="K1196" s="67"/>
    </row>
    <row r="1197" spans="2:11" ht="15">
      <c r="B1197" s="65"/>
      <c r="C1197" s="65"/>
      <c r="G1197" s="67"/>
      <c r="H1197" s="65"/>
      <c r="I1197" s="67"/>
      <c r="J1197" s="67"/>
      <c r="K1197" s="67"/>
    </row>
    <row r="1198" spans="2:11" ht="15">
      <c r="B1198" s="65"/>
      <c r="C1198" s="65"/>
      <c r="G1198" s="67"/>
      <c r="H1198" s="65"/>
      <c r="I1198" s="67"/>
      <c r="J1198" s="67"/>
      <c r="K1198" s="67"/>
    </row>
    <row r="1199" spans="2:11" ht="15">
      <c r="B1199" s="65"/>
      <c r="C1199" s="65"/>
      <c r="G1199" s="67"/>
      <c r="H1199" s="65"/>
      <c r="I1199" s="67"/>
      <c r="J1199" s="67"/>
      <c r="K1199" s="67"/>
    </row>
    <row r="1200" spans="2:11" ht="15">
      <c r="B1200" s="65"/>
      <c r="C1200" s="65"/>
      <c r="G1200" s="67"/>
      <c r="H1200" s="65"/>
      <c r="I1200" s="67"/>
      <c r="J1200" s="67"/>
      <c r="K1200" s="67"/>
    </row>
    <row r="1201" spans="2:11" ht="15">
      <c r="B1201" s="65"/>
      <c r="C1201" s="65"/>
      <c r="G1201" s="67"/>
      <c r="H1201" s="65"/>
      <c r="I1201" s="67"/>
      <c r="J1201" s="67"/>
      <c r="K1201" s="67"/>
    </row>
    <row r="1202" spans="2:11" ht="15">
      <c r="B1202" s="65"/>
      <c r="C1202" s="65"/>
      <c r="G1202" s="67"/>
      <c r="H1202" s="65"/>
      <c r="I1202" s="67"/>
      <c r="J1202" s="67"/>
      <c r="K1202" s="67"/>
    </row>
    <row r="1203" spans="2:11" ht="15">
      <c r="B1203" s="65"/>
      <c r="C1203" s="65"/>
      <c r="G1203" s="67"/>
      <c r="H1203" s="65"/>
      <c r="I1203" s="67"/>
      <c r="J1203" s="67"/>
      <c r="K1203" s="67"/>
    </row>
    <row r="1204" spans="2:11" ht="15">
      <c r="B1204" s="65"/>
      <c r="C1204" s="65"/>
      <c r="G1204" s="67"/>
      <c r="H1204" s="65"/>
      <c r="I1204" s="67"/>
      <c r="J1204" s="67"/>
      <c r="K1204" s="67"/>
    </row>
    <row r="1205" spans="2:11" ht="15">
      <c r="B1205" s="65"/>
      <c r="C1205" s="65"/>
      <c r="G1205" s="67"/>
      <c r="H1205" s="65"/>
      <c r="I1205" s="67"/>
      <c r="J1205" s="67"/>
      <c r="K1205" s="67"/>
    </row>
    <row r="1206" spans="2:11" ht="15">
      <c r="B1206" s="65"/>
      <c r="C1206" s="65"/>
      <c r="G1206" s="67"/>
      <c r="H1206" s="65"/>
      <c r="I1206" s="67"/>
      <c r="J1206" s="67"/>
      <c r="K1206" s="67"/>
    </row>
    <row r="1207" spans="2:11" ht="15">
      <c r="B1207" s="65"/>
      <c r="C1207" s="65"/>
      <c r="G1207" s="67"/>
      <c r="H1207" s="65"/>
      <c r="I1207" s="67"/>
      <c r="J1207" s="67"/>
      <c r="K1207" s="67"/>
    </row>
    <row r="1208" spans="2:11" ht="15">
      <c r="B1208" s="65"/>
      <c r="C1208" s="65"/>
      <c r="G1208" s="67"/>
      <c r="H1208" s="65"/>
      <c r="I1208" s="67"/>
      <c r="J1208" s="67"/>
      <c r="K1208" s="67"/>
    </row>
    <row r="1209" spans="2:11" ht="15">
      <c r="B1209" s="65"/>
      <c r="C1209" s="65"/>
      <c r="G1209" s="67"/>
      <c r="H1209" s="65"/>
      <c r="I1209" s="67"/>
      <c r="J1209" s="67"/>
      <c r="K1209" s="67"/>
    </row>
    <row r="1210" spans="2:11" ht="15">
      <c r="B1210" s="65"/>
      <c r="C1210" s="65"/>
      <c r="G1210" s="67"/>
      <c r="H1210" s="65"/>
      <c r="I1210" s="67"/>
      <c r="J1210" s="67"/>
      <c r="K1210" s="67"/>
    </row>
    <row r="1211" spans="2:11" ht="15">
      <c r="B1211" s="65"/>
      <c r="C1211" s="65"/>
      <c r="G1211" s="67"/>
      <c r="H1211" s="65"/>
      <c r="I1211" s="67"/>
      <c r="J1211" s="67"/>
      <c r="K1211" s="67"/>
    </row>
    <row r="1212" spans="2:11" ht="15">
      <c r="B1212" s="65"/>
      <c r="C1212" s="65"/>
      <c r="G1212" s="67"/>
      <c r="H1212" s="65"/>
      <c r="I1212" s="67"/>
      <c r="J1212" s="67"/>
      <c r="K1212" s="67"/>
    </row>
    <row r="1213" spans="2:11" ht="15">
      <c r="B1213" s="65"/>
      <c r="C1213" s="65"/>
      <c r="G1213" s="67"/>
      <c r="H1213" s="65"/>
      <c r="I1213" s="67"/>
      <c r="J1213" s="67"/>
      <c r="K1213" s="67"/>
    </row>
    <row r="1214" spans="2:11" ht="15">
      <c r="B1214" s="65"/>
      <c r="C1214" s="65"/>
      <c r="G1214" s="67"/>
      <c r="H1214" s="65"/>
      <c r="I1214" s="67"/>
      <c r="J1214" s="67"/>
      <c r="K1214" s="67"/>
    </row>
    <row r="1215" spans="2:11" ht="15">
      <c r="B1215" s="65"/>
      <c r="C1215" s="65"/>
      <c r="G1215" s="67"/>
      <c r="H1215" s="65"/>
      <c r="I1215" s="67"/>
      <c r="J1215" s="67"/>
      <c r="K1215" s="67"/>
    </row>
    <row r="1216" spans="2:11" ht="15">
      <c r="B1216" s="65"/>
      <c r="C1216" s="65"/>
      <c r="G1216" s="67"/>
      <c r="H1216" s="65"/>
      <c r="I1216" s="67"/>
      <c r="J1216" s="67"/>
      <c r="K1216" s="67"/>
    </row>
    <row r="1217" spans="2:11" ht="15">
      <c r="B1217" s="65"/>
      <c r="C1217" s="65"/>
      <c r="G1217" s="67"/>
      <c r="H1217" s="65"/>
      <c r="I1217" s="67"/>
      <c r="J1217" s="67"/>
      <c r="K1217" s="67"/>
    </row>
    <row r="1218" spans="2:11" ht="15">
      <c r="B1218" s="65"/>
      <c r="C1218" s="65"/>
      <c r="G1218" s="67"/>
      <c r="H1218" s="65"/>
      <c r="I1218" s="67"/>
      <c r="J1218" s="67"/>
      <c r="K1218" s="67"/>
    </row>
    <row r="1219" spans="2:11" ht="15">
      <c r="B1219" s="65"/>
      <c r="C1219" s="65"/>
      <c r="G1219" s="67"/>
      <c r="H1219" s="65"/>
      <c r="I1219" s="67"/>
      <c r="J1219" s="67"/>
      <c r="K1219" s="67"/>
    </row>
    <row r="1220" spans="2:11" ht="15">
      <c r="B1220" s="65"/>
      <c r="C1220" s="65"/>
      <c r="G1220" s="67"/>
      <c r="H1220" s="65"/>
      <c r="I1220" s="67"/>
      <c r="J1220" s="67"/>
      <c r="K1220" s="67"/>
    </row>
    <row r="1221" spans="2:11" ht="15">
      <c r="B1221" s="65"/>
      <c r="C1221" s="65"/>
      <c r="G1221" s="67"/>
      <c r="H1221" s="65"/>
      <c r="I1221" s="67"/>
      <c r="J1221" s="67"/>
      <c r="K1221" s="67"/>
    </row>
    <row r="1222" spans="2:11" ht="15">
      <c r="B1222" s="65"/>
      <c r="C1222" s="65"/>
      <c r="G1222" s="67"/>
      <c r="H1222" s="65"/>
      <c r="I1222" s="67"/>
      <c r="J1222" s="67"/>
      <c r="K1222" s="67"/>
    </row>
    <row r="1223" spans="2:11" ht="15">
      <c r="B1223" s="65"/>
      <c r="C1223" s="65"/>
      <c r="G1223" s="67"/>
      <c r="H1223" s="65"/>
      <c r="I1223" s="67"/>
      <c r="J1223" s="67"/>
      <c r="K1223" s="67"/>
    </row>
    <row r="1224" spans="2:11" ht="15">
      <c r="B1224" s="65"/>
      <c r="C1224" s="65"/>
      <c r="G1224" s="67"/>
      <c r="H1224" s="65"/>
      <c r="I1224" s="67"/>
      <c r="J1224" s="67"/>
      <c r="K1224" s="67"/>
    </row>
    <row r="1225" spans="2:11" ht="15">
      <c r="B1225" s="65"/>
      <c r="C1225" s="65"/>
      <c r="G1225" s="67"/>
      <c r="H1225" s="65"/>
      <c r="I1225" s="67"/>
      <c r="J1225" s="67"/>
      <c r="K1225" s="67"/>
    </row>
    <row r="1226" spans="2:11" ht="15">
      <c r="B1226" s="65"/>
      <c r="C1226" s="65"/>
      <c r="G1226" s="67"/>
      <c r="H1226" s="65"/>
      <c r="I1226" s="67"/>
      <c r="J1226" s="67"/>
      <c r="K1226" s="67"/>
    </row>
    <row r="1227" spans="2:11" ht="15">
      <c r="B1227" s="65"/>
      <c r="C1227" s="65"/>
      <c r="G1227" s="67"/>
      <c r="H1227" s="65"/>
      <c r="I1227" s="67"/>
      <c r="J1227" s="67"/>
      <c r="K1227" s="67"/>
    </row>
    <row r="1228" spans="2:11" ht="15">
      <c r="B1228" s="65"/>
      <c r="C1228" s="65"/>
      <c r="G1228" s="67"/>
      <c r="H1228" s="65"/>
      <c r="I1228" s="67"/>
      <c r="J1228" s="67"/>
      <c r="K1228" s="67"/>
    </row>
    <row r="1229" spans="2:11" ht="15">
      <c r="B1229" s="65"/>
      <c r="C1229" s="65"/>
      <c r="G1229" s="67"/>
      <c r="H1229" s="65"/>
      <c r="I1229" s="67"/>
      <c r="J1229" s="67"/>
      <c r="K1229" s="67"/>
    </row>
    <row r="1230" spans="2:11" ht="15">
      <c r="B1230" s="65"/>
      <c r="C1230" s="65"/>
      <c r="G1230" s="67"/>
      <c r="H1230" s="65"/>
      <c r="I1230" s="67"/>
      <c r="J1230" s="67"/>
      <c r="K1230" s="67"/>
    </row>
    <row r="1231" spans="2:11" ht="15">
      <c r="B1231" s="65"/>
      <c r="C1231" s="65"/>
      <c r="G1231" s="67"/>
      <c r="H1231" s="65"/>
      <c r="I1231" s="67"/>
      <c r="J1231" s="67"/>
      <c r="K1231" s="67"/>
    </row>
    <row r="1232" spans="2:11" ht="15">
      <c r="B1232" s="65"/>
      <c r="C1232" s="65"/>
      <c r="G1232" s="67"/>
      <c r="H1232" s="65"/>
      <c r="I1232" s="67"/>
      <c r="J1232" s="67"/>
      <c r="K1232" s="67"/>
    </row>
    <row r="1233" spans="2:11" ht="15">
      <c r="B1233" s="65"/>
      <c r="C1233" s="65"/>
      <c r="G1233" s="67"/>
      <c r="H1233" s="65"/>
      <c r="I1233" s="67"/>
      <c r="J1233" s="67"/>
      <c r="K1233" s="67"/>
    </row>
    <row r="1234" spans="2:11" ht="15">
      <c r="B1234" s="65"/>
      <c r="C1234" s="65"/>
      <c r="G1234" s="67"/>
      <c r="H1234" s="65"/>
      <c r="I1234" s="67"/>
      <c r="J1234" s="67"/>
      <c r="K1234" s="67"/>
    </row>
    <row r="1235" spans="2:11" ht="15">
      <c r="B1235" s="65"/>
      <c r="C1235" s="65"/>
      <c r="G1235" s="67"/>
      <c r="H1235" s="65"/>
      <c r="I1235" s="67"/>
      <c r="J1235" s="67"/>
      <c r="K1235" s="67"/>
    </row>
    <row r="1236" spans="2:11" ht="15">
      <c r="B1236" s="65"/>
      <c r="C1236" s="65"/>
      <c r="G1236" s="67"/>
      <c r="H1236" s="65"/>
      <c r="I1236" s="67"/>
      <c r="J1236" s="67"/>
      <c r="K1236" s="67"/>
    </row>
    <row r="1237" spans="2:11" ht="15">
      <c r="B1237" s="65"/>
      <c r="C1237" s="65"/>
      <c r="G1237" s="67"/>
      <c r="H1237" s="65"/>
      <c r="I1237" s="67"/>
      <c r="J1237" s="67"/>
      <c r="K1237" s="67"/>
    </row>
    <row r="1238" spans="2:11" ht="15">
      <c r="B1238" s="65"/>
      <c r="C1238" s="65"/>
      <c r="G1238" s="67"/>
      <c r="H1238" s="65"/>
      <c r="I1238" s="67"/>
      <c r="J1238" s="67"/>
      <c r="K1238" s="67"/>
    </row>
    <row r="1239" spans="2:11" ht="15">
      <c r="B1239" s="65"/>
      <c r="C1239" s="65"/>
      <c r="G1239" s="67"/>
      <c r="H1239" s="65"/>
      <c r="I1239" s="67"/>
      <c r="J1239" s="67"/>
      <c r="K1239" s="67"/>
    </row>
    <row r="1240" spans="2:11" ht="15">
      <c r="B1240" s="65"/>
      <c r="C1240" s="65"/>
      <c r="G1240" s="67"/>
      <c r="H1240" s="65"/>
      <c r="I1240" s="67"/>
      <c r="J1240" s="67"/>
      <c r="K1240" s="67"/>
    </row>
    <row r="1241" spans="2:11" ht="15">
      <c r="B1241" s="65"/>
      <c r="C1241" s="65"/>
      <c r="G1241" s="67"/>
      <c r="H1241" s="65"/>
      <c r="I1241" s="67"/>
      <c r="J1241" s="67"/>
      <c r="K1241" s="67"/>
    </row>
    <row r="1242" spans="2:11" ht="15">
      <c r="B1242" s="65"/>
      <c r="C1242" s="65"/>
      <c r="G1242" s="67"/>
      <c r="H1242" s="65"/>
      <c r="I1242" s="67"/>
      <c r="J1242" s="67"/>
      <c r="K1242" s="67"/>
    </row>
    <row r="1243" spans="2:11" ht="15">
      <c r="B1243" s="65"/>
      <c r="C1243" s="65"/>
      <c r="G1243" s="67"/>
      <c r="H1243" s="65"/>
      <c r="I1243" s="67"/>
      <c r="J1243" s="67"/>
      <c r="K1243" s="67"/>
    </row>
    <row r="1244" spans="2:11" ht="15">
      <c r="B1244" s="65"/>
      <c r="C1244" s="65"/>
      <c r="G1244" s="67"/>
      <c r="H1244" s="65"/>
      <c r="I1244" s="67"/>
      <c r="J1244" s="67"/>
      <c r="K1244" s="67"/>
    </row>
    <row r="1245" spans="2:11" ht="15">
      <c r="B1245" s="65"/>
      <c r="C1245" s="65"/>
      <c r="G1245" s="67"/>
      <c r="H1245" s="65"/>
      <c r="I1245" s="67"/>
      <c r="J1245" s="67"/>
      <c r="K1245" s="67"/>
    </row>
    <row r="1246" spans="2:11" ht="15">
      <c r="B1246" s="65"/>
      <c r="C1246" s="65"/>
      <c r="G1246" s="67"/>
      <c r="H1246" s="65"/>
      <c r="I1246" s="67"/>
      <c r="J1246" s="67"/>
      <c r="K1246" s="67"/>
    </row>
    <row r="1247" spans="2:11" ht="15">
      <c r="B1247" s="65"/>
      <c r="C1247" s="65"/>
      <c r="G1247" s="67"/>
      <c r="H1247" s="65"/>
      <c r="I1247" s="67"/>
      <c r="J1247" s="67"/>
      <c r="K1247" s="67"/>
    </row>
    <row r="1248" spans="2:11" ht="15">
      <c r="B1248" s="65"/>
      <c r="C1248" s="65"/>
      <c r="G1248" s="67"/>
      <c r="H1248" s="65"/>
      <c r="I1248" s="67"/>
      <c r="J1248" s="67"/>
      <c r="K1248" s="67"/>
    </row>
    <row r="1249" spans="2:11" ht="15">
      <c r="B1249" s="65"/>
      <c r="C1249" s="65"/>
      <c r="G1249" s="67"/>
      <c r="H1249" s="65"/>
      <c r="I1249" s="67"/>
      <c r="J1249" s="67"/>
      <c r="K1249" s="67"/>
    </row>
    <row r="1250" spans="2:11" ht="15">
      <c r="B1250" s="65"/>
      <c r="C1250" s="65"/>
      <c r="G1250" s="67"/>
      <c r="H1250" s="65"/>
      <c r="I1250" s="67"/>
      <c r="J1250" s="67"/>
      <c r="K1250" s="67"/>
    </row>
    <row r="1251" spans="2:11" ht="15">
      <c r="B1251" s="65"/>
      <c r="C1251" s="65"/>
      <c r="G1251" s="67"/>
      <c r="H1251" s="65"/>
      <c r="I1251" s="67"/>
      <c r="J1251" s="67"/>
      <c r="K1251" s="67"/>
    </row>
    <row r="1252" spans="2:11" ht="15">
      <c r="B1252" s="65"/>
      <c r="C1252" s="65"/>
      <c r="G1252" s="67"/>
      <c r="H1252" s="65"/>
      <c r="I1252" s="67"/>
      <c r="J1252" s="67"/>
      <c r="K1252" s="67"/>
    </row>
    <row r="1253" spans="2:11" ht="15">
      <c r="B1253" s="65"/>
      <c r="C1253" s="65"/>
      <c r="G1253" s="67"/>
      <c r="H1253" s="65"/>
      <c r="I1253" s="67"/>
      <c r="J1253" s="67"/>
      <c r="K1253" s="67"/>
    </row>
    <row r="1254" spans="2:11" ht="15">
      <c r="B1254" s="65"/>
      <c r="C1254" s="65"/>
      <c r="G1254" s="67"/>
      <c r="H1254" s="65"/>
      <c r="I1254" s="67"/>
      <c r="J1254" s="67"/>
      <c r="K1254" s="67"/>
    </row>
    <row r="1255" spans="2:11" ht="15">
      <c r="B1255" s="65"/>
      <c r="C1255" s="65"/>
      <c r="G1255" s="67"/>
      <c r="H1255" s="65"/>
      <c r="I1255" s="67"/>
      <c r="J1255" s="67"/>
      <c r="K1255" s="67"/>
    </row>
    <row r="1256" spans="2:11" ht="15">
      <c r="B1256" s="65"/>
      <c r="C1256" s="65"/>
      <c r="G1256" s="67"/>
      <c r="H1256" s="65"/>
      <c r="I1256" s="67"/>
      <c r="J1256" s="67"/>
      <c r="K1256" s="67"/>
    </row>
    <row r="1257" spans="2:11" ht="15">
      <c r="B1257" s="65"/>
      <c r="C1257" s="65"/>
      <c r="G1257" s="67"/>
      <c r="H1257" s="65"/>
      <c r="I1257" s="67"/>
      <c r="J1257" s="67"/>
      <c r="K1257" s="67"/>
    </row>
    <row r="1258" spans="2:11" ht="15">
      <c r="B1258" s="65"/>
      <c r="C1258" s="65"/>
      <c r="G1258" s="67"/>
      <c r="H1258" s="65"/>
      <c r="I1258" s="67"/>
      <c r="J1258" s="67"/>
      <c r="K1258" s="67"/>
    </row>
    <row r="1259" spans="2:11" ht="15">
      <c r="B1259" s="65"/>
      <c r="C1259" s="65"/>
      <c r="G1259" s="67"/>
      <c r="H1259" s="65"/>
      <c r="I1259" s="67"/>
      <c r="J1259" s="67"/>
      <c r="K1259" s="67"/>
    </row>
    <row r="1260" spans="2:11" ht="15">
      <c r="B1260" s="65"/>
      <c r="C1260" s="65"/>
      <c r="G1260" s="67"/>
      <c r="H1260" s="65"/>
      <c r="I1260" s="67"/>
      <c r="J1260" s="67"/>
      <c r="K1260" s="67"/>
    </row>
    <row r="1261" spans="2:11" ht="15">
      <c r="B1261" s="65"/>
      <c r="C1261" s="65"/>
      <c r="G1261" s="67"/>
      <c r="H1261" s="65"/>
      <c r="I1261" s="67"/>
      <c r="J1261" s="67"/>
      <c r="K1261" s="67"/>
    </row>
    <row r="1262" spans="2:11" ht="15">
      <c r="B1262" s="65"/>
      <c r="C1262" s="65"/>
      <c r="G1262" s="67"/>
      <c r="H1262" s="65"/>
      <c r="I1262" s="67"/>
      <c r="J1262" s="67"/>
      <c r="K1262" s="67"/>
    </row>
    <row r="1263" spans="2:11" ht="15">
      <c r="B1263" s="65"/>
      <c r="C1263" s="65"/>
      <c r="G1263" s="67"/>
      <c r="H1263" s="65"/>
      <c r="I1263" s="67"/>
      <c r="J1263" s="67"/>
      <c r="K1263" s="67"/>
    </row>
    <row r="1264" spans="2:11" ht="15">
      <c r="B1264" s="65"/>
      <c r="C1264" s="65"/>
      <c r="G1264" s="67"/>
      <c r="H1264" s="65"/>
      <c r="I1264" s="67"/>
      <c r="J1264" s="67"/>
      <c r="K1264" s="67"/>
    </row>
    <row r="1265" spans="2:11" ht="15">
      <c r="B1265" s="65"/>
      <c r="C1265" s="65"/>
      <c r="G1265" s="67"/>
      <c r="H1265" s="65"/>
      <c r="I1265" s="67"/>
      <c r="J1265" s="67"/>
      <c r="K1265" s="67"/>
    </row>
    <row r="1266" spans="2:11" ht="15">
      <c r="B1266" s="65"/>
      <c r="C1266" s="65"/>
      <c r="G1266" s="67"/>
      <c r="H1266" s="65"/>
      <c r="I1266" s="67"/>
      <c r="J1266" s="67"/>
      <c r="K1266" s="67"/>
    </row>
    <row r="1267" spans="2:11" ht="15">
      <c r="B1267" s="65"/>
      <c r="C1267" s="65"/>
      <c r="G1267" s="67"/>
      <c r="H1267" s="65"/>
      <c r="I1267" s="67"/>
      <c r="J1267" s="67"/>
      <c r="K1267" s="67"/>
    </row>
    <row r="1268" spans="2:11" ht="15">
      <c r="B1268" s="65"/>
      <c r="C1268" s="65"/>
      <c r="G1268" s="67"/>
      <c r="H1268" s="65"/>
      <c r="I1268" s="67"/>
      <c r="J1268" s="67"/>
      <c r="K1268" s="67"/>
    </row>
    <row r="1269" spans="2:11" ht="15">
      <c r="B1269" s="65"/>
      <c r="C1269" s="65"/>
      <c r="G1269" s="67"/>
      <c r="H1269" s="65"/>
      <c r="I1269" s="67"/>
      <c r="J1269" s="67"/>
      <c r="K1269" s="67"/>
    </row>
    <row r="1270" spans="2:11" ht="15">
      <c r="B1270" s="65"/>
      <c r="C1270" s="65"/>
      <c r="G1270" s="67"/>
      <c r="H1270" s="65"/>
      <c r="I1270" s="67"/>
      <c r="J1270" s="67"/>
      <c r="K1270" s="67"/>
    </row>
    <row r="1271" spans="2:11" ht="15">
      <c r="B1271" s="65"/>
      <c r="C1271" s="65"/>
      <c r="G1271" s="67"/>
      <c r="H1271" s="65"/>
      <c r="I1271" s="67"/>
      <c r="J1271" s="67"/>
      <c r="K1271" s="67"/>
    </row>
    <row r="1272" spans="2:11" ht="15">
      <c r="B1272" s="65"/>
      <c r="C1272" s="65"/>
      <c r="G1272" s="67"/>
      <c r="H1272" s="65"/>
      <c r="I1272" s="67"/>
      <c r="J1272" s="67"/>
      <c r="K1272" s="67"/>
    </row>
    <row r="1273" spans="2:11" ht="15">
      <c r="B1273" s="65"/>
      <c r="C1273" s="65"/>
      <c r="G1273" s="67"/>
      <c r="H1273" s="65"/>
      <c r="I1273" s="67"/>
      <c r="J1273" s="67"/>
      <c r="K1273" s="67"/>
    </row>
    <row r="1274" spans="2:11" ht="15">
      <c r="B1274" s="65"/>
      <c r="C1274" s="65"/>
      <c r="G1274" s="67"/>
      <c r="H1274" s="65"/>
      <c r="I1274" s="67"/>
      <c r="J1274" s="67"/>
      <c r="K1274" s="67"/>
    </row>
    <row r="1275" spans="2:11" ht="15">
      <c r="B1275" s="65"/>
      <c r="C1275" s="65"/>
      <c r="G1275" s="67"/>
      <c r="H1275" s="65"/>
      <c r="I1275" s="67"/>
      <c r="J1275" s="67"/>
      <c r="K1275" s="67"/>
    </row>
    <row r="1276" spans="2:11" ht="15">
      <c r="B1276" s="65"/>
      <c r="C1276" s="65"/>
      <c r="G1276" s="67"/>
      <c r="H1276" s="65"/>
      <c r="I1276" s="67"/>
      <c r="J1276" s="67"/>
      <c r="K1276" s="67"/>
    </row>
    <row r="1277" spans="2:11" ht="15">
      <c r="B1277" s="65"/>
      <c r="C1277" s="65"/>
      <c r="G1277" s="67"/>
      <c r="H1277" s="65"/>
      <c r="I1277" s="67"/>
      <c r="J1277" s="67"/>
      <c r="K1277" s="67"/>
    </row>
    <row r="1278" spans="2:11" ht="15">
      <c r="B1278" s="65"/>
      <c r="C1278" s="65"/>
      <c r="G1278" s="67"/>
      <c r="H1278" s="65"/>
      <c r="I1278" s="67"/>
      <c r="J1278" s="67"/>
      <c r="K1278" s="67"/>
    </row>
    <row r="1279" spans="2:11" ht="15">
      <c r="B1279" s="65"/>
      <c r="C1279" s="65"/>
      <c r="G1279" s="67"/>
      <c r="H1279" s="65"/>
      <c r="I1279" s="67"/>
      <c r="J1279" s="67"/>
      <c r="K1279" s="67"/>
    </row>
    <row r="1280" spans="2:11" ht="15">
      <c r="B1280" s="65"/>
      <c r="C1280" s="65"/>
      <c r="G1280" s="67"/>
      <c r="H1280" s="65"/>
      <c r="I1280" s="67"/>
      <c r="J1280" s="67"/>
      <c r="K1280" s="67"/>
    </row>
    <row r="1281" spans="2:11" ht="15">
      <c r="B1281" s="65"/>
      <c r="C1281" s="65"/>
      <c r="G1281" s="67"/>
      <c r="H1281" s="65"/>
      <c r="I1281" s="67"/>
      <c r="J1281" s="67"/>
      <c r="K1281" s="67"/>
    </row>
    <row r="1282" spans="2:11" ht="15">
      <c r="B1282" s="65"/>
      <c r="C1282" s="65"/>
      <c r="G1282" s="67"/>
      <c r="H1282" s="65"/>
      <c r="I1282" s="67"/>
      <c r="J1282" s="67"/>
      <c r="K1282" s="67"/>
    </row>
    <row r="1283" spans="2:11" ht="15">
      <c r="B1283" s="65"/>
      <c r="C1283" s="65"/>
      <c r="G1283" s="67"/>
      <c r="H1283" s="65"/>
      <c r="I1283" s="67"/>
      <c r="J1283" s="67"/>
      <c r="K1283" s="67"/>
    </row>
    <row r="1284" spans="2:11" ht="15">
      <c r="B1284" s="65"/>
      <c r="C1284" s="65"/>
      <c r="G1284" s="67"/>
      <c r="H1284" s="65"/>
      <c r="I1284" s="67"/>
      <c r="J1284" s="67"/>
      <c r="K1284" s="67"/>
    </row>
    <row r="1285" spans="2:11" ht="15">
      <c r="B1285" s="65"/>
      <c r="C1285" s="65"/>
      <c r="G1285" s="67"/>
      <c r="H1285" s="65"/>
      <c r="I1285" s="67"/>
      <c r="J1285" s="67"/>
      <c r="K1285" s="67"/>
    </row>
    <row r="1286" spans="2:11" ht="15">
      <c r="B1286" s="65"/>
      <c r="C1286" s="65"/>
      <c r="G1286" s="67"/>
      <c r="H1286" s="65"/>
      <c r="I1286" s="67"/>
      <c r="J1286" s="67"/>
      <c r="K1286" s="67"/>
    </row>
    <row r="1287" spans="2:11" ht="15">
      <c r="B1287" s="65"/>
      <c r="C1287" s="65"/>
      <c r="G1287" s="67"/>
      <c r="H1287" s="65"/>
      <c r="I1287" s="67"/>
      <c r="J1287" s="67"/>
      <c r="K1287" s="67"/>
    </row>
    <row r="1288" spans="2:11" ht="15">
      <c r="B1288" s="65"/>
      <c r="C1288" s="65"/>
      <c r="G1288" s="67"/>
      <c r="H1288" s="65"/>
      <c r="I1288" s="67"/>
      <c r="J1288" s="67"/>
      <c r="K1288" s="67"/>
    </row>
    <row r="1289" spans="2:11" ht="15">
      <c r="B1289" s="65"/>
      <c r="C1289" s="65"/>
      <c r="G1289" s="67"/>
      <c r="H1289" s="65"/>
      <c r="I1289" s="67"/>
      <c r="J1289" s="67"/>
      <c r="K1289" s="67"/>
    </row>
    <row r="1290" spans="2:11" ht="15">
      <c r="B1290" s="65"/>
      <c r="C1290" s="65"/>
      <c r="G1290" s="67"/>
      <c r="H1290" s="65"/>
      <c r="I1290" s="67"/>
      <c r="J1290" s="67"/>
      <c r="K1290" s="67"/>
    </row>
    <row r="1291" spans="2:11" ht="15">
      <c r="B1291" s="65"/>
      <c r="C1291" s="65"/>
      <c r="G1291" s="67"/>
      <c r="H1291" s="65"/>
      <c r="I1291" s="67"/>
      <c r="J1291" s="67"/>
      <c r="K1291" s="67"/>
    </row>
    <row r="1292" spans="2:11" ht="15">
      <c r="B1292" s="65"/>
      <c r="C1292" s="65"/>
      <c r="G1292" s="67"/>
      <c r="H1292" s="65"/>
      <c r="I1292" s="67"/>
      <c r="J1292" s="67"/>
      <c r="K1292" s="67"/>
    </row>
    <row r="1293" spans="2:11" ht="15">
      <c r="B1293" s="65"/>
      <c r="C1293" s="65"/>
      <c r="G1293" s="67"/>
      <c r="H1293" s="65"/>
      <c r="I1293" s="67"/>
      <c r="J1293" s="67"/>
      <c r="K1293" s="67"/>
    </row>
    <row r="1294" spans="2:11" ht="15">
      <c r="B1294" s="65"/>
      <c r="C1294" s="65"/>
      <c r="G1294" s="67"/>
      <c r="H1294" s="65"/>
      <c r="I1294" s="67"/>
      <c r="J1294" s="67"/>
      <c r="K1294" s="67"/>
    </row>
    <row r="1295" spans="2:11" ht="15">
      <c r="B1295" s="65"/>
      <c r="C1295" s="65"/>
      <c r="G1295" s="67"/>
      <c r="H1295" s="65"/>
      <c r="I1295" s="67"/>
      <c r="J1295" s="67"/>
      <c r="K1295" s="67"/>
    </row>
    <row r="1296" spans="2:11" ht="15">
      <c r="B1296" s="65"/>
      <c r="C1296" s="65"/>
      <c r="G1296" s="67"/>
      <c r="H1296" s="65"/>
      <c r="I1296" s="67"/>
      <c r="J1296" s="67"/>
      <c r="K1296" s="67"/>
    </row>
    <row r="1297" spans="2:11" ht="15">
      <c r="B1297" s="65"/>
      <c r="C1297" s="65"/>
      <c r="G1297" s="67"/>
      <c r="H1297" s="65"/>
      <c r="I1297" s="67"/>
      <c r="J1297" s="67"/>
      <c r="K1297" s="67"/>
    </row>
    <row r="1298" spans="2:11" ht="15">
      <c r="B1298" s="65"/>
      <c r="C1298" s="65"/>
      <c r="G1298" s="67"/>
      <c r="H1298" s="65"/>
      <c r="I1298" s="67"/>
      <c r="J1298" s="67"/>
      <c r="K1298" s="67"/>
    </row>
    <row r="1299" spans="2:11" ht="15">
      <c r="B1299" s="65"/>
      <c r="C1299" s="65"/>
      <c r="G1299" s="67"/>
      <c r="H1299" s="65"/>
      <c r="I1299" s="67"/>
      <c r="J1299" s="67"/>
      <c r="K1299" s="67"/>
    </row>
    <row r="1300" spans="2:11" ht="15">
      <c r="B1300" s="65"/>
      <c r="C1300" s="65"/>
      <c r="G1300" s="67"/>
      <c r="H1300" s="65"/>
      <c r="I1300" s="67"/>
      <c r="J1300" s="67"/>
      <c r="K1300" s="67"/>
    </row>
    <row r="1301" spans="2:11" ht="15">
      <c r="B1301" s="65"/>
      <c r="C1301" s="65"/>
      <c r="G1301" s="67"/>
      <c r="H1301" s="65"/>
      <c r="I1301" s="67"/>
      <c r="J1301" s="67"/>
      <c r="K1301" s="67"/>
    </row>
    <row r="1302" spans="2:11" ht="15">
      <c r="B1302" s="65"/>
      <c r="C1302" s="65"/>
      <c r="G1302" s="67"/>
      <c r="H1302" s="65"/>
      <c r="I1302" s="67"/>
      <c r="J1302" s="67"/>
      <c r="K1302" s="67"/>
    </row>
    <row r="1303" spans="2:11" ht="15">
      <c r="B1303" s="65"/>
      <c r="C1303" s="65"/>
      <c r="G1303" s="67"/>
      <c r="H1303" s="65"/>
      <c r="I1303" s="67"/>
      <c r="J1303" s="67"/>
      <c r="K1303" s="67"/>
    </row>
    <row r="1304" spans="2:11" ht="15">
      <c r="B1304" s="65"/>
      <c r="C1304" s="65"/>
      <c r="G1304" s="67"/>
      <c r="H1304" s="65"/>
      <c r="I1304" s="67"/>
      <c r="J1304" s="67"/>
      <c r="K1304" s="67"/>
    </row>
    <row r="1305" spans="2:11" ht="15">
      <c r="B1305" s="65"/>
      <c r="C1305" s="65"/>
      <c r="G1305" s="67"/>
      <c r="H1305" s="65"/>
      <c r="I1305" s="67"/>
      <c r="J1305" s="67"/>
      <c r="K1305" s="67"/>
    </row>
    <row r="1306" spans="2:11" ht="15">
      <c r="B1306" s="65"/>
      <c r="C1306" s="65"/>
      <c r="G1306" s="67"/>
      <c r="H1306" s="65"/>
      <c r="I1306" s="67"/>
      <c r="J1306" s="67"/>
      <c r="K1306" s="67"/>
    </row>
    <row r="1307" spans="2:11" ht="15">
      <c r="B1307" s="65"/>
      <c r="C1307" s="65"/>
      <c r="G1307" s="67"/>
      <c r="H1307" s="65"/>
      <c r="I1307" s="67"/>
      <c r="J1307" s="67"/>
      <c r="K1307" s="67"/>
    </row>
    <row r="1308" spans="2:11" ht="15">
      <c r="B1308" s="65"/>
      <c r="C1308" s="65"/>
      <c r="G1308" s="67"/>
      <c r="H1308" s="65"/>
      <c r="I1308" s="67"/>
      <c r="J1308" s="67"/>
      <c r="K1308" s="67"/>
    </row>
    <row r="1309" spans="2:11" ht="15">
      <c r="B1309" s="65"/>
      <c r="C1309" s="65"/>
      <c r="G1309" s="67"/>
      <c r="H1309" s="65"/>
      <c r="I1309" s="67"/>
      <c r="J1309" s="67"/>
      <c r="K1309" s="67"/>
    </row>
    <row r="1310" spans="2:11" ht="15">
      <c r="B1310" s="65"/>
      <c r="C1310" s="65"/>
      <c r="G1310" s="67"/>
      <c r="H1310" s="65"/>
      <c r="I1310" s="67"/>
      <c r="J1310" s="67"/>
      <c r="K1310" s="67"/>
    </row>
    <row r="1311" spans="2:11" ht="15">
      <c r="B1311" s="65"/>
      <c r="C1311" s="65"/>
      <c r="G1311" s="67"/>
      <c r="H1311" s="65"/>
      <c r="I1311" s="67"/>
      <c r="J1311" s="67"/>
      <c r="K1311" s="67"/>
    </row>
    <row r="1312" spans="2:11" ht="15">
      <c r="B1312" s="65"/>
      <c r="C1312" s="65"/>
      <c r="G1312" s="67"/>
      <c r="H1312" s="65"/>
      <c r="I1312" s="67"/>
      <c r="J1312" s="67"/>
      <c r="K1312" s="67"/>
    </row>
    <row r="1313" spans="2:11" ht="15">
      <c r="B1313" s="65"/>
      <c r="C1313" s="65"/>
      <c r="G1313" s="67"/>
      <c r="H1313" s="65"/>
      <c r="I1313" s="67"/>
      <c r="J1313" s="67"/>
      <c r="K1313" s="67"/>
    </row>
    <row r="1314" spans="2:11" ht="15">
      <c r="B1314" s="65"/>
      <c r="C1314" s="65"/>
      <c r="G1314" s="67"/>
      <c r="H1314" s="65"/>
      <c r="I1314" s="67"/>
      <c r="J1314" s="67"/>
      <c r="K1314" s="67"/>
    </row>
    <row r="1315" spans="2:11" ht="15">
      <c r="B1315" s="65"/>
      <c r="C1315" s="65"/>
      <c r="G1315" s="67"/>
      <c r="H1315" s="65"/>
      <c r="I1315" s="67"/>
      <c r="J1315" s="67"/>
      <c r="K1315" s="67"/>
    </row>
    <row r="1316" spans="2:11" ht="15">
      <c r="B1316" s="65"/>
      <c r="C1316" s="65"/>
      <c r="G1316" s="67"/>
      <c r="H1316" s="65"/>
      <c r="I1316" s="67"/>
      <c r="J1316" s="67"/>
      <c r="K1316" s="67"/>
    </row>
    <row r="1317" spans="2:11" ht="15">
      <c r="B1317" s="65"/>
      <c r="C1317" s="65"/>
      <c r="G1317" s="67"/>
      <c r="H1317" s="65"/>
      <c r="I1317" s="67"/>
      <c r="J1317" s="67"/>
      <c r="K1317" s="67"/>
    </row>
    <row r="1318" spans="2:11" ht="15">
      <c r="B1318" s="65"/>
      <c r="C1318" s="65"/>
      <c r="G1318" s="67"/>
      <c r="H1318" s="65"/>
      <c r="I1318" s="67"/>
      <c r="J1318" s="67"/>
      <c r="K1318" s="67"/>
    </row>
    <row r="1319" spans="2:11" ht="15">
      <c r="B1319" s="65"/>
      <c r="C1319" s="65"/>
      <c r="G1319" s="67"/>
      <c r="H1319" s="65"/>
      <c r="I1319" s="67"/>
      <c r="J1319" s="67"/>
      <c r="K1319" s="67"/>
    </row>
    <row r="1320" spans="2:11" ht="15">
      <c r="B1320" s="65"/>
      <c r="C1320" s="65"/>
      <c r="G1320" s="67"/>
      <c r="H1320" s="65"/>
      <c r="I1320" s="67"/>
      <c r="J1320" s="67"/>
      <c r="K1320" s="67"/>
    </row>
    <row r="1321" spans="2:11" ht="15">
      <c r="B1321" s="65"/>
      <c r="C1321" s="65"/>
      <c r="G1321" s="67"/>
      <c r="H1321" s="65"/>
      <c r="I1321" s="67"/>
      <c r="J1321" s="67"/>
      <c r="K1321" s="67"/>
    </row>
    <row r="1322" spans="2:11" ht="15">
      <c r="B1322" s="65"/>
      <c r="C1322" s="65"/>
      <c r="G1322" s="67"/>
      <c r="H1322" s="65"/>
      <c r="I1322" s="67"/>
      <c r="J1322" s="67"/>
      <c r="K1322" s="67"/>
    </row>
    <row r="1323" spans="2:11" ht="15">
      <c r="B1323" s="65"/>
      <c r="C1323" s="65"/>
      <c r="G1323" s="67"/>
      <c r="H1323" s="65"/>
      <c r="I1323" s="67"/>
      <c r="J1323" s="67"/>
      <c r="K1323" s="67"/>
    </row>
    <row r="1324" spans="2:11" ht="15">
      <c r="B1324" s="65"/>
      <c r="C1324" s="65"/>
      <c r="G1324" s="67"/>
      <c r="H1324" s="65"/>
      <c r="I1324" s="67"/>
      <c r="J1324" s="67"/>
      <c r="K1324" s="67"/>
    </row>
    <row r="1325" spans="2:11" ht="15">
      <c r="B1325" s="65"/>
      <c r="C1325" s="65"/>
      <c r="G1325" s="67"/>
      <c r="H1325" s="65"/>
      <c r="I1325" s="67"/>
      <c r="J1325" s="67"/>
      <c r="K1325" s="67"/>
    </row>
    <row r="1326" spans="2:11" ht="15">
      <c r="B1326" s="65"/>
      <c r="C1326" s="65"/>
      <c r="G1326" s="67"/>
      <c r="H1326" s="65"/>
      <c r="I1326" s="67"/>
      <c r="J1326" s="67"/>
      <c r="K1326" s="67"/>
    </row>
    <row r="1327" spans="2:11" ht="15">
      <c r="B1327" s="65"/>
      <c r="C1327" s="65"/>
      <c r="G1327" s="67"/>
      <c r="H1327" s="65"/>
      <c r="I1327" s="67"/>
      <c r="J1327" s="67"/>
      <c r="K1327" s="67"/>
    </row>
    <row r="1328" spans="2:11" ht="15">
      <c r="B1328" s="65"/>
      <c r="C1328" s="65"/>
      <c r="G1328" s="67"/>
      <c r="H1328" s="65"/>
      <c r="I1328" s="67"/>
      <c r="J1328" s="67"/>
      <c r="K1328" s="67"/>
    </row>
    <row r="1329" spans="2:11" ht="15">
      <c r="B1329" s="65"/>
      <c r="C1329" s="65"/>
      <c r="G1329" s="67"/>
      <c r="H1329" s="65"/>
      <c r="I1329" s="67"/>
      <c r="J1329" s="67"/>
      <c r="K1329" s="67"/>
    </row>
    <row r="1330" spans="2:11" ht="15">
      <c r="B1330" s="65"/>
      <c r="C1330" s="65"/>
      <c r="G1330" s="67"/>
      <c r="H1330" s="65"/>
      <c r="I1330" s="67"/>
      <c r="J1330" s="67"/>
      <c r="K1330" s="67"/>
    </row>
    <row r="1331" spans="2:11" ht="15">
      <c r="B1331" s="65"/>
      <c r="C1331" s="65"/>
      <c r="G1331" s="67"/>
      <c r="H1331" s="65"/>
      <c r="I1331" s="67"/>
      <c r="J1331" s="67"/>
      <c r="K1331" s="67"/>
    </row>
    <row r="1332" spans="2:11" ht="15">
      <c r="B1332" s="65"/>
      <c r="C1332" s="65"/>
      <c r="G1332" s="67"/>
      <c r="H1332" s="65"/>
      <c r="I1332" s="67"/>
      <c r="J1332" s="67"/>
      <c r="K1332" s="67"/>
    </row>
    <row r="1333" spans="2:11" ht="15">
      <c r="B1333" s="65"/>
      <c r="C1333" s="65"/>
      <c r="G1333" s="67"/>
      <c r="H1333" s="65"/>
      <c r="I1333" s="67"/>
      <c r="J1333" s="67"/>
      <c r="K1333" s="67"/>
    </row>
    <row r="1334" spans="2:11" ht="15">
      <c r="B1334" s="65"/>
      <c r="C1334" s="65"/>
      <c r="G1334" s="67"/>
      <c r="H1334" s="65"/>
      <c r="I1334" s="67"/>
      <c r="J1334" s="67"/>
      <c r="K1334" s="67"/>
    </row>
    <row r="1335" spans="2:11" ht="15">
      <c r="B1335" s="65"/>
      <c r="C1335" s="65"/>
      <c r="G1335" s="67"/>
      <c r="H1335" s="65"/>
      <c r="I1335" s="67"/>
      <c r="J1335" s="67"/>
      <c r="K1335" s="67"/>
    </row>
    <row r="1336" spans="2:11" ht="15">
      <c r="B1336" s="65"/>
      <c r="C1336" s="65"/>
      <c r="G1336" s="67"/>
      <c r="H1336" s="65"/>
      <c r="I1336" s="67"/>
      <c r="J1336" s="67"/>
      <c r="K1336" s="67"/>
    </row>
    <row r="1337" spans="2:11" ht="15">
      <c r="B1337" s="65"/>
      <c r="C1337" s="65"/>
      <c r="G1337" s="67"/>
      <c r="H1337" s="65"/>
      <c r="I1337" s="67"/>
      <c r="J1337" s="67"/>
      <c r="K1337" s="67"/>
    </row>
    <row r="1338" spans="2:11" ht="15">
      <c r="B1338" s="65"/>
      <c r="C1338" s="65"/>
      <c r="G1338" s="67"/>
      <c r="H1338" s="65"/>
      <c r="I1338" s="67"/>
      <c r="J1338" s="67"/>
      <c r="K1338" s="67"/>
    </row>
    <row r="1339" spans="2:11" ht="15">
      <c r="B1339" s="65"/>
      <c r="C1339" s="65"/>
      <c r="G1339" s="67"/>
      <c r="H1339" s="65"/>
      <c r="I1339" s="67"/>
      <c r="J1339" s="67"/>
      <c r="K1339" s="67"/>
    </row>
    <row r="1340" spans="2:11" ht="15">
      <c r="B1340" s="65"/>
      <c r="C1340" s="65"/>
      <c r="G1340" s="67"/>
      <c r="H1340" s="65"/>
      <c r="I1340" s="67"/>
      <c r="J1340" s="67"/>
      <c r="K1340" s="67"/>
    </row>
    <row r="1341" spans="2:11" ht="15">
      <c r="B1341" s="65"/>
      <c r="C1341" s="65"/>
      <c r="G1341" s="67"/>
      <c r="H1341" s="65"/>
      <c r="I1341" s="67"/>
      <c r="J1341" s="67"/>
      <c r="K1341" s="67"/>
    </row>
    <row r="1342" spans="2:11" ht="15">
      <c r="B1342" s="65"/>
      <c r="C1342" s="65"/>
      <c r="G1342" s="67"/>
      <c r="H1342" s="65"/>
      <c r="I1342" s="67"/>
      <c r="J1342" s="67"/>
      <c r="K1342" s="67"/>
    </row>
    <row r="1343" spans="2:11" ht="15">
      <c r="B1343" s="65"/>
      <c r="C1343" s="65"/>
      <c r="G1343" s="67"/>
      <c r="H1343" s="65"/>
      <c r="I1343" s="67"/>
      <c r="J1343" s="67"/>
      <c r="K1343" s="67"/>
    </row>
    <row r="1344" spans="2:11" ht="15">
      <c r="B1344" s="65"/>
      <c r="C1344" s="65"/>
      <c r="G1344" s="67"/>
      <c r="H1344" s="65"/>
      <c r="I1344" s="67"/>
      <c r="J1344" s="67"/>
      <c r="K1344" s="67"/>
    </row>
    <row r="1345" spans="2:11" ht="15">
      <c r="B1345" s="65"/>
      <c r="C1345" s="65"/>
      <c r="G1345" s="67"/>
      <c r="H1345" s="65"/>
      <c r="I1345" s="67"/>
      <c r="J1345" s="67"/>
      <c r="K1345" s="67"/>
    </row>
    <row r="1346" spans="2:11" ht="15">
      <c r="B1346" s="65"/>
      <c r="C1346" s="65"/>
      <c r="G1346" s="67"/>
      <c r="H1346" s="65"/>
      <c r="I1346" s="67"/>
      <c r="J1346" s="67"/>
      <c r="K1346" s="67"/>
    </row>
    <row r="1347" spans="2:11" ht="15">
      <c r="B1347" s="65"/>
      <c r="C1347" s="65"/>
      <c r="G1347" s="67"/>
      <c r="H1347" s="65"/>
      <c r="I1347" s="67"/>
      <c r="J1347" s="67"/>
      <c r="K1347" s="67"/>
    </row>
    <row r="1348" spans="2:11" ht="15">
      <c r="B1348" s="65"/>
      <c r="C1348" s="65"/>
      <c r="G1348" s="67"/>
      <c r="H1348" s="65"/>
      <c r="I1348" s="67"/>
      <c r="J1348" s="67"/>
      <c r="K1348" s="67"/>
    </row>
    <row r="1349" spans="2:11" ht="15">
      <c r="B1349" s="65"/>
      <c r="C1349" s="65"/>
      <c r="G1349" s="67"/>
      <c r="H1349" s="65"/>
      <c r="I1349" s="67"/>
      <c r="J1349" s="67"/>
      <c r="K1349" s="67"/>
    </row>
    <row r="1350" spans="2:11" ht="15">
      <c r="B1350" s="65"/>
      <c r="C1350" s="65"/>
      <c r="G1350" s="67"/>
      <c r="H1350" s="65"/>
      <c r="I1350" s="67"/>
      <c r="J1350" s="67"/>
      <c r="K1350" s="67"/>
    </row>
    <row r="1351" spans="2:11" ht="15">
      <c r="B1351" s="65"/>
      <c r="C1351" s="65"/>
      <c r="G1351" s="67"/>
      <c r="H1351" s="65"/>
      <c r="I1351" s="67"/>
      <c r="J1351" s="67"/>
      <c r="K1351" s="67"/>
    </row>
    <row r="1352" spans="2:11" ht="15">
      <c r="B1352" s="65"/>
      <c r="C1352" s="65"/>
      <c r="G1352" s="67"/>
      <c r="H1352" s="65"/>
      <c r="I1352" s="67"/>
      <c r="J1352" s="67"/>
      <c r="K1352" s="67"/>
    </row>
    <row r="1353" spans="2:11" ht="15">
      <c r="B1353" s="65"/>
      <c r="C1353" s="65"/>
      <c r="G1353" s="67"/>
      <c r="H1353" s="65"/>
      <c r="I1353" s="67"/>
      <c r="J1353" s="67"/>
      <c r="K1353" s="67"/>
    </row>
    <row r="1354" spans="2:11" ht="15">
      <c r="B1354" s="65"/>
      <c r="C1354" s="65"/>
      <c r="G1354" s="67"/>
      <c r="H1354" s="65"/>
      <c r="I1354" s="67"/>
      <c r="J1354" s="67"/>
      <c r="K1354" s="67"/>
    </row>
    <row r="1355" spans="2:11" ht="15">
      <c r="B1355" s="65"/>
      <c r="C1355" s="65"/>
      <c r="G1355" s="67"/>
      <c r="H1355" s="65"/>
      <c r="I1355" s="67"/>
      <c r="J1355" s="67"/>
      <c r="K1355" s="67"/>
    </row>
    <row r="1356" spans="2:11" ht="15">
      <c r="B1356" s="65"/>
      <c r="C1356" s="65"/>
      <c r="G1356" s="67"/>
      <c r="H1356" s="65"/>
      <c r="I1356" s="67"/>
      <c r="J1356" s="67"/>
      <c r="K1356" s="67"/>
    </row>
    <row r="1357" spans="2:11" ht="15">
      <c r="B1357" s="65"/>
      <c r="C1357" s="65"/>
      <c r="G1357" s="67"/>
      <c r="H1357" s="65"/>
      <c r="I1357" s="67"/>
      <c r="J1357" s="67"/>
      <c r="K1357" s="67"/>
    </row>
    <row r="1358" spans="2:11" ht="15">
      <c r="B1358" s="65"/>
      <c r="C1358" s="65"/>
      <c r="G1358" s="67"/>
      <c r="H1358" s="65"/>
      <c r="I1358" s="67"/>
      <c r="J1358" s="67"/>
      <c r="K1358" s="67"/>
    </row>
    <row r="1359" spans="2:11" ht="15">
      <c r="B1359" s="65"/>
      <c r="C1359" s="65"/>
      <c r="G1359" s="67"/>
      <c r="H1359" s="65"/>
      <c r="I1359" s="67"/>
      <c r="J1359" s="67"/>
      <c r="K1359" s="67"/>
    </row>
    <row r="1360" spans="2:11" ht="15">
      <c r="B1360" s="65"/>
      <c r="C1360" s="65"/>
      <c r="G1360" s="67"/>
      <c r="H1360" s="65"/>
      <c r="I1360" s="67"/>
      <c r="J1360" s="67"/>
      <c r="K1360" s="67"/>
    </row>
    <row r="1361" spans="2:11" ht="15">
      <c r="B1361" s="65"/>
      <c r="C1361" s="65"/>
      <c r="G1361" s="67"/>
      <c r="H1361" s="65"/>
      <c r="I1361" s="67"/>
      <c r="J1361" s="67"/>
      <c r="K1361" s="67"/>
    </row>
    <row r="1362" spans="2:11" ht="15">
      <c r="B1362" s="65"/>
      <c r="C1362" s="65"/>
      <c r="G1362" s="67"/>
      <c r="H1362" s="65"/>
      <c r="I1362" s="67"/>
      <c r="J1362" s="67"/>
      <c r="K1362" s="67"/>
    </row>
    <row r="1363" spans="2:11" ht="15">
      <c r="B1363" s="65"/>
      <c r="C1363" s="65"/>
      <c r="G1363" s="67"/>
      <c r="H1363" s="65"/>
      <c r="I1363" s="67"/>
      <c r="J1363" s="67"/>
      <c r="K1363" s="67"/>
    </row>
    <row r="1364" spans="2:11" ht="15">
      <c r="B1364" s="65"/>
      <c r="C1364" s="65"/>
      <c r="G1364" s="67"/>
      <c r="H1364" s="65"/>
      <c r="I1364" s="67"/>
      <c r="J1364" s="67"/>
      <c r="K1364" s="67"/>
    </row>
    <row r="1365" spans="2:11" ht="15">
      <c r="B1365" s="65"/>
      <c r="C1365" s="65"/>
      <c r="G1365" s="67"/>
      <c r="H1365" s="65"/>
      <c r="I1365" s="67"/>
      <c r="J1365" s="67"/>
      <c r="K1365" s="67"/>
    </row>
    <row r="1366" spans="2:11" ht="15">
      <c r="B1366" s="65"/>
      <c r="C1366" s="65"/>
      <c r="G1366" s="67"/>
      <c r="H1366" s="65"/>
      <c r="I1366" s="67"/>
      <c r="J1366" s="67"/>
      <c r="K1366" s="67"/>
    </row>
    <row r="1367" spans="2:11" ht="15">
      <c r="B1367" s="65"/>
      <c r="C1367" s="65"/>
      <c r="G1367" s="67"/>
      <c r="H1367" s="65"/>
      <c r="I1367" s="67"/>
      <c r="J1367" s="67"/>
      <c r="K1367" s="67"/>
    </row>
    <row r="1368" spans="2:11" ht="15">
      <c r="B1368" s="65"/>
      <c r="C1368" s="65"/>
      <c r="G1368" s="67"/>
      <c r="H1368" s="65"/>
      <c r="I1368" s="67"/>
      <c r="J1368" s="67"/>
      <c r="K1368" s="67"/>
    </row>
    <row r="1369" spans="2:11" ht="15">
      <c r="B1369" s="65"/>
      <c r="C1369" s="65"/>
      <c r="G1369" s="67"/>
      <c r="H1369" s="65"/>
      <c r="I1369" s="67"/>
      <c r="J1369" s="67"/>
      <c r="K1369" s="67"/>
    </row>
    <row r="1370" spans="2:11" ht="15">
      <c r="B1370" s="65"/>
      <c r="C1370" s="65"/>
      <c r="G1370" s="67"/>
      <c r="H1370" s="65"/>
      <c r="I1370" s="67"/>
      <c r="J1370" s="67"/>
      <c r="K1370" s="67"/>
    </row>
    <row r="1371" spans="2:11" ht="15">
      <c r="B1371" s="65"/>
      <c r="C1371" s="65"/>
      <c r="G1371" s="67"/>
      <c r="H1371" s="65"/>
      <c r="I1371" s="67"/>
      <c r="J1371" s="67"/>
      <c r="K1371" s="67"/>
    </row>
    <row r="1372" spans="2:11" ht="15">
      <c r="B1372" s="65"/>
      <c r="C1372" s="65"/>
      <c r="G1372" s="67"/>
      <c r="H1372" s="65"/>
      <c r="I1372" s="67"/>
      <c r="J1372" s="67"/>
      <c r="K1372" s="67"/>
    </row>
    <row r="1373" spans="2:11" ht="15">
      <c r="B1373" s="65"/>
      <c r="C1373" s="65"/>
      <c r="G1373" s="67"/>
      <c r="H1373" s="65"/>
      <c r="I1373" s="67"/>
      <c r="J1373" s="67"/>
      <c r="K1373" s="67"/>
    </row>
    <row r="1374" spans="2:11" ht="15">
      <c r="B1374" s="65"/>
      <c r="C1374" s="65"/>
      <c r="G1374" s="67"/>
      <c r="H1374" s="65"/>
      <c r="I1374" s="67"/>
      <c r="J1374" s="67"/>
      <c r="K1374" s="67"/>
    </row>
    <row r="1375" spans="2:11" ht="15">
      <c r="B1375" s="65"/>
      <c r="C1375" s="65"/>
      <c r="G1375" s="67"/>
      <c r="H1375" s="65"/>
      <c r="I1375" s="67"/>
      <c r="J1375" s="67"/>
      <c r="K1375" s="67"/>
    </row>
    <row r="1376" spans="2:11" ht="15">
      <c r="B1376" s="65"/>
      <c r="C1376" s="65"/>
      <c r="G1376" s="67"/>
      <c r="H1376" s="65"/>
      <c r="I1376" s="67"/>
      <c r="J1376" s="67"/>
      <c r="K1376" s="67"/>
    </row>
    <row r="1377" spans="2:11" ht="15">
      <c r="B1377" s="65"/>
      <c r="C1377" s="65"/>
      <c r="G1377" s="67"/>
      <c r="H1377" s="65"/>
      <c r="I1377" s="67"/>
      <c r="J1377" s="67"/>
      <c r="K1377" s="67"/>
    </row>
    <row r="1378" spans="2:11" ht="15">
      <c r="B1378" s="65"/>
      <c r="C1378" s="65"/>
      <c r="G1378" s="67"/>
      <c r="H1378" s="65"/>
      <c r="I1378" s="67"/>
      <c r="J1378" s="67"/>
      <c r="K1378" s="67"/>
    </row>
    <row r="1379" spans="2:11" ht="15">
      <c r="B1379" s="65"/>
      <c r="C1379" s="65"/>
      <c r="G1379" s="67"/>
      <c r="H1379" s="65"/>
      <c r="I1379" s="67"/>
      <c r="J1379" s="67"/>
      <c r="K1379" s="67"/>
    </row>
    <row r="1380" spans="2:11" ht="15">
      <c r="B1380" s="65"/>
      <c r="C1380" s="65"/>
      <c r="G1380" s="67"/>
      <c r="H1380" s="65"/>
      <c r="I1380" s="67"/>
      <c r="J1380" s="67"/>
      <c r="K1380" s="67"/>
    </row>
    <row r="1381" spans="2:11" ht="15">
      <c r="B1381" s="65"/>
      <c r="C1381" s="65"/>
      <c r="G1381" s="67"/>
      <c r="H1381" s="65"/>
      <c r="I1381" s="67"/>
      <c r="J1381" s="67"/>
      <c r="K1381" s="67"/>
    </row>
    <row r="1382" spans="2:11" ht="15">
      <c r="B1382" s="65"/>
      <c r="C1382" s="65"/>
      <c r="G1382" s="67"/>
      <c r="H1382" s="65"/>
      <c r="I1382" s="67"/>
      <c r="J1382" s="67"/>
      <c r="K1382" s="67"/>
    </row>
    <row r="1383" spans="2:11" ht="15">
      <c r="B1383" s="65"/>
      <c r="C1383" s="65"/>
      <c r="G1383" s="67"/>
      <c r="H1383" s="65"/>
      <c r="I1383" s="67"/>
      <c r="J1383" s="67"/>
      <c r="K1383" s="67"/>
    </row>
    <row r="1384" spans="2:11" ht="15">
      <c r="B1384" s="65"/>
      <c r="C1384" s="65"/>
      <c r="G1384" s="67"/>
      <c r="H1384" s="65"/>
      <c r="I1384" s="67"/>
      <c r="J1384" s="67"/>
      <c r="K1384" s="67"/>
    </row>
    <row r="1385" spans="2:11" ht="15">
      <c r="B1385" s="65"/>
      <c r="C1385" s="65"/>
      <c r="G1385" s="67"/>
      <c r="H1385" s="65"/>
      <c r="I1385" s="67"/>
      <c r="J1385" s="67"/>
      <c r="K1385" s="67"/>
    </row>
    <row r="1386" spans="2:11" ht="15">
      <c r="B1386" s="65"/>
      <c r="C1386" s="65"/>
      <c r="G1386" s="67"/>
      <c r="H1386" s="65"/>
      <c r="I1386" s="67"/>
      <c r="J1386" s="67"/>
      <c r="K1386" s="67"/>
    </row>
    <row r="1387" spans="2:11" ht="15">
      <c r="B1387" s="65"/>
      <c r="C1387" s="65"/>
      <c r="G1387" s="67"/>
      <c r="H1387" s="65"/>
      <c r="I1387" s="67"/>
      <c r="J1387" s="67"/>
      <c r="K1387" s="67"/>
    </row>
    <row r="1388" spans="2:11" ht="15">
      <c r="B1388" s="65"/>
      <c r="C1388" s="65"/>
      <c r="G1388" s="67"/>
      <c r="H1388" s="65"/>
      <c r="I1388" s="67"/>
      <c r="J1388" s="67"/>
      <c r="K1388" s="67"/>
    </row>
    <row r="1389" spans="2:11" ht="15">
      <c r="B1389" s="65"/>
      <c r="C1389" s="65"/>
      <c r="G1389" s="67"/>
      <c r="H1389" s="65"/>
      <c r="I1389" s="67"/>
      <c r="J1389" s="67"/>
      <c r="K1389" s="67"/>
    </row>
    <row r="1390" spans="2:11" ht="15">
      <c r="B1390" s="65"/>
      <c r="C1390" s="65"/>
      <c r="G1390" s="67"/>
      <c r="H1390" s="65"/>
      <c r="I1390" s="67"/>
      <c r="J1390" s="67"/>
      <c r="K1390" s="67"/>
    </row>
    <row r="1391" spans="2:11" ht="15">
      <c r="B1391" s="65"/>
      <c r="C1391" s="65"/>
      <c r="G1391" s="67"/>
      <c r="H1391" s="65"/>
      <c r="I1391" s="67"/>
      <c r="J1391" s="67"/>
      <c r="K1391" s="67"/>
    </row>
    <row r="1392" spans="2:11" ht="15">
      <c r="B1392" s="65"/>
      <c r="C1392" s="65"/>
      <c r="G1392" s="67"/>
      <c r="H1392" s="65"/>
      <c r="I1392" s="67"/>
      <c r="J1392" s="67"/>
      <c r="K1392" s="67"/>
    </row>
    <row r="1393" spans="2:11" ht="15">
      <c r="B1393" s="65"/>
      <c r="C1393" s="65"/>
      <c r="G1393" s="67"/>
      <c r="H1393" s="65"/>
      <c r="I1393" s="67"/>
      <c r="J1393" s="67"/>
      <c r="K1393" s="67"/>
    </row>
    <row r="1394" spans="2:11" ht="15">
      <c r="B1394" s="65"/>
      <c r="C1394" s="65"/>
      <c r="G1394" s="67"/>
      <c r="H1394" s="65"/>
      <c r="I1394" s="67"/>
      <c r="J1394" s="67"/>
      <c r="K1394" s="67"/>
    </row>
    <row r="1395" spans="2:11" ht="15">
      <c r="B1395" s="65"/>
      <c r="C1395" s="65"/>
      <c r="G1395" s="67"/>
      <c r="H1395" s="65"/>
      <c r="I1395" s="67"/>
      <c r="J1395" s="67"/>
      <c r="K1395" s="67"/>
    </row>
    <row r="1396" spans="2:11" ht="15">
      <c r="B1396" s="65"/>
      <c r="C1396" s="65"/>
      <c r="G1396" s="67"/>
      <c r="H1396" s="65"/>
      <c r="I1396" s="67"/>
      <c r="J1396" s="67"/>
      <c r="K1396" s="67"/>
    </row>
    <row r="1397" spans="2:11" ht="15">
      <c r="B1397" s="65"/>
      <c r="C1397" s="65"/>
      <c r="G1397" s="67"/>
      <c r="H1397" s="65"/>
      <c r="I1397" s="67"/>
      <c r="J1397" s="67"/>
      <c r="K1397" s="67"/>
    </row>
    <row r="1398" spans="2:11" ht="15">
      <c r="B1398" s="65"/>
      <c r="C1398" s="65"/>
      <c r="G1398" s="67"/>
      <c r="H1398" s="65"/>
      <c r="I1398" s="67"/>
      <c r="J1398" s="67"/>
      <c r="K1398" s="67"/>
    </row>
    <row r="1399" spans="2:11" ht="15">
      <c r="B1399" s="65"/>
      <c r="C1399" s="65"/>
      <c r="G1399" s="67"/>
      <c r="H1399" s="65"/>
      <c r="I1399" s="67"/>
      <c r="J1399" s="67"/>
      <c r="K1399" s="67"/>
    </row>
    <row r="1400" spans="2:11" ht="15">
      <c r="B1400" s="65"/>
      <c r="C1400" s="65"/>
      <c r="G1400" s="67"/>
      <c r="H1400" s="65"/>
      <c r="I1400" s="67"/>
      <c r="J1400" s="67"/>
      <c r="K1400" s="67"/>
    </row>
    <row r="1401" spans="2:11" ht="15">
      <c r="B1401" s="65"/>
      <c r="C1401" s="65"/>
      <c r="G1401" s="67"/>
      <c r="H1401" s="65"/>
      <c r="I1401" s="67"/>
      <c r="J1401" s="67"/>
      <c r="K1401" s="67"/>
    </row>
    <row r="1402" spans="2:11" ht="15">
      <c r="B1402" s="65"/>
      <c r="C1402" s="65"/>
      <c r="G1402" s="67"/>
      <c r="H1402" s="65"/>
      <c r="I1402" s="67"/>
      <c r="J1402" s="67"/>
      <c r="K1402" s="67"/>
    </row>
    <row r="1403" spans="2:11" ht="15">
      <c r="B1403" s="65"/>
      <c r="C1403" s="65"/>
      <c r="G1403" s="67"/>
      <c r="H1403" s="65"/>
      <c r="I1403" s="67"/>
      <c r="J1403" s="67"/>
      <c r="K1403" s="67"/>
    </row>
    <row r="1404" spans="2:11" ht="15">
      <c r="B1404" s="65"/>
      <c r="C1404" s="65"/>
      <c r="G1404" s="67"/>
      <c r="H1404" s="65"/>
      <c r="I1404" s="67"/>
      <c r="J1404" s="67"/>
      <c r="K1404" s="67"/>
    </row>
    <row r="1405" spans="2:11" ht="15">
      <c r="B1405" s="65"/>
      <c r="C1405" s="65"/>
      <c r="G1405" s="67"/>
      <c r="H1405" s="65"/>
      <c r="I1405" s="67"/>
      <c r="J1405" s="67"/>
      <c r="K1405" s="67"/>
    </row>
    <row r="1406" spans="2:11" ht="15">
      <c r="B1406" s="65"/>
      <c r="C1406" s="65"/>
      <c r="G1406" s="67"/>
      <c r="H1406" s="65"/>
      <c r="I1406" s="67"/>
      <c r="J1406" s="67"/>
      <c r="K1406" s="67"/>
    </row>
    <row r="1407" spans="2:11" ht="15">
      <c r="B1407" s="65"/>
      <c r="C1407" s="65"/>
      <c r="G1407" s="67"/>
      <c r="H1407" s="65"/>
      <c r="I1407" s="67"/>
      <c r="J1407" s="67"/>
      <c r="K1407" s="67"/>
    </row>
    <row r="1408" spans="2:11" ht="15">
      <c r="B1408" s="65"/>
      <c r="C1408" s="65"/>
      <c r="G1408" s="67"/>
      <c r="H1408" s="65"/>
      <c r="I1408" s="67"/>
      <c r="J1408" s="67"/>
      <c r="K1408" s="67"/>
    </row>
    <row r="1409" spans="2:11" ht="15">
      <c r="B1409" s="65"/>
      <c r="C1409" s="65"/>
      <c r="G1409" s="67"/>
      <c r="H1409" s="65"/>
      <c r="I1409" s="67"/>
      <c r="J1409" s="67"/>
      <c r="K1409" s="67"/>
    </row>
    <row r="1410" spans="2:11" ht="15">
      <c r="B1410" s="65"/>
      <c r="C1410" s="65"/>
      <c r="G1410" s="67"/>
      <c r="H1410" s="65"/>
      <c r="I1410" s="67"/>
      <c r="J1410" s="67"/>
      <c r="K1410" s="67"/>
    </row>
    <row r="1411" spans="2:11" ht="15">
      <c r="B1411" s="65"/>
      <c r="C1411" s="65"/>
      <c r="G1411" s="67"/>
      <c r="H1411" s="65"/>
      <c r="I1411" s="67"/>
      <c r="J1411" s="67"/>
      <c r="K1411" s="67"/>
    </row>
    <row r="1412" spans="2:11" ht="15">
      <c r="B1412" s="65"/>
      <c r="C1412" s="65"/>
      <c r="G1412" s="67"/>
      <c r="H1412" s="65"/>
      <c r="I1412" s="67"/>
      <c r="J1412" s="67"/>
      <c r="K1412" s="67"/>
    </row>
    <row r="1413" spans="2:11" ht="15">
      <c r="B1413" s="65"/>
      <c r="C1413" s="65"/>
      <c r="G1413" s="67"/>
      <c r="H1413" s="65"/>
      <c r="I1413" s="67"/>
      <c r="J1413" s="67"/>
      <c r="K1413" s="67"/>
    </row>
    <row r="1414" spans="2:11" ht="15">
      <c r="B1414" s="65"/>
      <c r="C1414" s="65"/>
      <c r="G1414" s="67"/>
      <c r="H1414" s="65"/>
      <c r="I1414" s="67"/>
      <c r="J1414" s="67"/>
      <c r="K1414" s="67"/>
    </row>
    <row r="1415" spans="2:11" ht="15">
      <c r="B1415" s="65"/>
      <c r="C1415" s="65"/>
      <c r="G1415" s="67"/>
      <c r="H1415" s="65"/>
      <c r="I1415" s="67"/>
      <c r="J1415" s="67"/>
      <c r="K1415" s="67"/>
    </row>
    <row r="1416" spans="2:11" ht="15">
      <c r="B1416" s="65"/>
      <c r="C1416" s="65"/>
      <c r="G1416" s="67"/>
      <c r="H1416" s="65"/>
      <c r="I1416" s="67"/>
      <c r="J1416" s="67"/>
      <c r="K1416" s="67"/>
    </row>
    <row r="1417" spans="2:11" ht="15">
      <c r="B1417" s="65"/>
      <c r="C1417" s="65"/>
      <c r="G1417" s="67"/>
      <c r="H1417" s="65"/>
      <c r="I1417" s="67"/>
      <c r="J1417" s="67"/>
      <c r="K1417" s="67"/>
    </row>
    <row r="1418" spans="2:11" ht="15">
      <c r="B1418" s="65"/>
      <c r="C1418" s="65"/>
      <c r="G1418" s="67"/>
      <c r="H1418" s="65"/>
      <c r="I1418" s="67"/>
      <c r="J1418" s="67"/>
      <c r="K1418" s="67"/>
    </row>
    <row r="1419" spans="2:11" ht="15">
      <c r="B1419" s="65"/>
      <c r="C1419" s="65"/>
      <c r="G1419" s="67"/>
      <c r="H1419" s="65"/>
      <c r="I1419" s="67"/>
      <c r="J1419" s="67"/>
      <c r="K1419" s="67"/>
    </row>
    <row r="1420" spans="2:11" ht="15">
      <c r="B1420" s="65"/>
      <c r="C1420" s="65"/>
      <c r="G1420" s="67"/>
      <c r="H1420" s="65"/>
      <c r="I1420" s="67"/>
      <c r="J1420" s="67"/>
      <c r="K1420" s="67"/>
    </row>
    <row r="1421" spans="2:11" ht="15">
      <c r="B1421" s="65"/>
      <c r="C1421" s="65"/>
      <c r="G1421" s="67"/>
      <c r="H1421" s="65"/>
      <c r="I1421" s="67"/>
      <c r="J1421" s="67"/>
      <c r="K1421" s="67"/>
    </row>
    <row r="1422" spans="2:11" ht="15">
      <c r="B1422" s="65"/>
      <c r="C1422" s="65"/>
      <c r="G1422" s="67"/>
      <c r="H1422" s="65"/>
      <c r="I1422" s="67"/>
      <c r="J1422" s="67"/>
      <c r="K1422" s="67"/>
    </row>
    <row r="1423" spans="2:11" ht="15">
      <c r="B1423" s="65"/>
      <c r="C1423" s="65"/>
      <c r="G1423" s="67"/>
      <c r="H1423" s="65"/>
      <c r="I1423" s="67"/>
      <c r="J1423" s="67"/>
      <c r="K1423" s="67"/>
    </row>
    <row r="1424" spans="2:11" ht="15">
      <c r="B1424" s="65"/>
      <c r="C1424" s="65"/>
      <c r="G1424" s="67"/>
      <c r="H1424" s="65"/>
      <c r="I1424" s="67"/>
      <c r="J1424" s="67"/>
      <c r="K1424" s="67"/>
    </row>
    <row r="1425" spans="2:11" ht="15">
      <c r="B1425" s="65"/>
      <c r="C1425" s="65"/>
      <c r="G1425" s="67"/>
      <c r="H1425" s="65"/>
      <c r="I1425" s="67"/>
      <c r="J1425" s="67"/>
      <c r="K1425" s="67"/>
    </row>
    <row r="1426" spans="2:11" ht="15">
      <c r="B1426" s="65"/>
      <c r="C1426" s="65"/>
      <c r="G1426" s="67"/>
      <c r="H1426" s="65"/>
      <c r="I1426" s="67"/>
      <c r="J1426" s="67"/>
      <c r="K1426" s="67"/>
    </row>
    <row r="1427" spans="2:11" ht="15">
      <c r="B1427" s="65"/>
      <c r="C1427" s="65"/>
      <c r="G1427" s="67"/>
      <c r="H1427" s="65"/>
      <c r="I1427" s="67"/>
      <c r="J1427" s="67"/>
      <c r="K1427" s="67"/>
    </row>
    <row r="1428" spans="2:11" ht="15">
      <c r="B1428" s="65"/>
      <c r="C1428" s="65"/>
      <c r="G1428" s="67"/>
      <c r="H1428" s="65"/>
      <c r="I1428" s="67"/>
      <c r="J1428" s="67"/>
      <c r="K1428" s="67"/>
    </row>
    <row r="1429" spans="2:11" ht="15">
      <c r="B1429" s="65"/>
      <c r="C1429" s="65"/>
      <c r="G1429" s="67"/>
      <c r="H1429" s="65"/>
      <c r="I1429" s="67"/>
      <c r="J1429" s="67"/>
      <c r="K1429" s="67"/>
    </row>
    <row r="1430" spans="2:11" ht="15">
      <c r="B1430" s="65"/>
      <c r="C1430" s="65"/>
      <c r="G1430" s="67"/>
      <c r="H1430" s="65"/>
      <c r="I1430" s="67"/>
      <c r="J1430" s="67"/>
      <c r="K1430" s="67"/>
    </row>
    <row r="1431" spans="2:11" ht="15">
      <c r="B1431" s="65"/>
      <c r="C1431" s="65"/>
      <c r="G1431" s="67"/>
      <c r="H1431" s="65"/>
      <c r="I1431" s="67"/>
      <c r="J1431" s="67"/>
      <c r="K1431" s="67"/>
    </row>
    <row r="1432" spans="2:11" ht="15">
      <c r="B1432" s="65"/>
      <c r="C1432" s="65"/>
      <c r="G1432" s="67"/>
      <c r="H1432" s="65"/>
      <c r="I1432" s="67"/>
      <c r="J1432" s="67"/>
      <c r="K1432" s="67"/>
    </row>
    <row r="1433" spans="2:11" ht="15">
      <c r="B1433" s="65"/>
      <c r="C1433" s="65"/>
      <c r="G1433" s="67"/>
      <c r="H1433" s="65"/>
      <c r="I1433" s="67"/>
      <c r="J1433" s="67"/>
      <c r="K1433" s="67"/>
    </row>
    <row r="1434" spans="2:11" ht="15">
      <c r="B1434" s="65"/>
      <c r="C1434" s="65"/>
      <c r="G1434" s="67"/>
      <c r="H1434" s="65"/>
      <c r="I1434" s="67"/>
      <c r="J1434" s="67"/>
      <c r="K1434" s="67"/>
    </row>
    <row r="1435" spans="2:11" ht="15">
      <c r="B1435" s="65"/>
      <c r="C1435" s="65"/>
      <c r="G1435" s="67"/>
      <c r="H1435" s="65"/>
      <c r="I1435" s="67"/>
      <c r="J1435" s="67"/>
      <c r="K1435" s="67"/>
    </row>
    <row r="1436" spans="2:11" ht="15">
      <c r="B1436" s="65"/>
      <c r="C1436" s="65"/>
      <c r="G1436" s="67"/>
      <c r="H1436" s="65"/>
      <c r="I1436" s="67"/>
      <c r="J1436" s="67"/>
      <c r="K1436" s="67"/>
    </row>
    <row r="1437" spans="2:11" ht="15">
      <c r="B1437" s="65"/>
      <c r="C1437" s="65"/>
      <c r="G1437" s="67"/>
      <c r="H1437" s="65"/>
      <c r="I1437" s="67"/>
      <c r="J1437" s="67"/>
      <c r="K1437" s="67"/>
    </row>
    <row r="1438" spans="2:11" ht="15">
      <c r="B1438" s="65"/>
      <c r="C1438" s="65"/>
      <c r="G1438" s="67"/>
      <c r="H1438" s="65"/>
      <c r="I1438" s="67"/>
      <c r="J1438" s="67"/>
      <c r="K1438" s="67"/>
    </row>
    <row r="1439" spans="2:11" ht="15">
      <c r="B1439" s="65"/>
      <c r="C1439" s="65"/>
      <c r="G1439" s="67"/>
      <c r="H1439" s="65"/>
      <c r="I1439" s="67"/>
      <c r="J1439" s="67"/>
      <c r="K1439" s="67"/>
    </row>
    <row r="1440" spans="2:11" ht="15">
      <c r="B1440" s="65"/>
      <c r="C1440" s="65"/>
      <c r="G1440" s="67"/>
      <c r="H1440" s="65"/>
      <c r="I1440" s="67"/>
      <c r="J1440" s="67"/>
      <c r="K1440" s="67"/>
    </row>
    <row r="1441" spans="2:11" ht="15">
      <c r="B1441" s="65"/>
      <c r="C1441" s="65"/>
      <c r="G1441" s="67"/>
      <c r="H1441" s="65"/>
      <c r="I1441" s="67"/>
      <c r="J1441" s="67"/>
      <c r="K1441" s="67"/>
    </row>
    <row r="1442" spans="2:11" ht="15">
      <c r="B1442" s="65"/>
      <c r="C1442" s="65"/>
      <c r="G1442" s="67"/>
      <c r="H1442" s="65"/>
      <c r="I1442" s="67"/>
      <c r="J1442" s="67"/>
      <c r="K1442" s="67"/>
    </row>
    <row r="1443" spans="2:11" ht="15">
      <c r="B1443" s="65"/>
      <c r="C1443" s="65"/>
      <c r="G1443" s="67"/>
      <c r="H1443" s="65"/>
      <c r="I1443" s="67"/>
      <c r="J1443" s="67"/>
      <c r="K1443" s="67"/>
    </row>
    <row r="1444" spans="2:11" ht="15">
      <c r="B1444" s="65"/>
      <c r="C1444" s="65"/>
      <c r="G1444" s="67"/>
      <c r="H1444" s="65"/>
      <c r="I1444" s="67"/>
      <c r="J1444" s="67"/>
      <c r="K1444" s="67"/>
    </row>
    <row r="1445" spans="2:11" ht="15">
      <c r="B1445" s="65"/>
      <c r="C1445" s="65"/>
      <c r="G1445" s="67"/>
      <c r="H1445" s="65"/>
      <c r="I1445" s="67"/>
      <c r="J1445" s="67"/>
      <c r="K1445" s="67"/>
    </row>
    <row r="1446" spans="2:11" ht="15">
      <c r="B1446" s="65"/>
      <c r="C1446" s="65"/>
      <c r="G1446" s="67"/>
      <c r="H1446" s="65"/>
      <c r="I1446" s="67"/>
      <c r="J1446" s="67"/>
      <c r="K1446" s="67"/>
    </row>
    <row r="1447" spans="2:11" ht="15">
      <c r="B1447" s="65"/>
      <c r="C1447" s="65"/>
      <c r="G1447" s="67"/>
      <c r="H1447" s="65"/>
      <c r="I1447" s="67"/>
      <c r="J1447" s="67"/>
      <c r="K1447" s="67"/>
    </row>
    <row r="1448" spans="2:11" ht="15">
      <c r="B1448" s="65"/>
      <c r="C1448" s="65"/>
      <c r="G1448" s="67"/>
      <c r="H1448" s="65"/>
      <c r="I1448" s="67"/>
      <c r="J1448" s="67"/>
      <c r="K1448" s="67"/>
    </row>
    <row r="1449" spans="2:11" ht="15">
      <c r="B1449" s="65"/>
      <c r="C1449" s="65"/>
      <c r="G1449" s="67"/>
      <c r="H1449" s="65"/>
      <c r="I1449" s="67"/>
      <c r="J1449" s="67"/>
      <c r="K1449" s="67"/>
    </row>
    <row r="1450" spans="2:11" ht="15">
      <c r="B1450" s="65"/>
      <c r="C1450" s="65"/>
      <c r="G1450" s="67"/>
      <c r="H1450" s="65"/>
      <c r="I1450" s="67"/>
      <c r="J1450" s="67"/>
      <c r="K1450" s="67"/>
    </row>
    <row r="1451" spans="2:11" ht="15">
      <c r="B1451" s="65"/>
      <c r="C1451" s="65"/>
      <c r="G1451" s="67"/>
      <c r="H1451" s="65"/>
      <c r="I1451" s="67"/>
      <c r="J1451" s="67"/>
      <c r="K1451" s="67"/>
    </row>
    <row r="1452" spans="2:11" ht="15">
      <c r="B1452" s="65"/>
      <c r="C1452" s="65"/>
      <c r="G1452" s="67"/>
      <c r="H1452" s="65"/>
      <c r="I1452" s="67"/>
      <c r="J1452" s="67"/>
      <c r="K1452" s="67"/>
    </row>
    <row r="1453" spans="2:11" ht="15">
      <c r="B1453" s="65"/>
      <c r="C1453" s="65"/>
      <c r="G1453" s="67"/>
      <c r="H1453" s="65"/>
      <c r="I1453" s="67"/>
      <c r="J1453" s="67"/>
      <c r="K1453" s="67"/>
    </row>
    <row r="1454" spans="2:11" ht="15">
      <c r="B1454" s="65"/>
      <c r="C1454" s="65"/>
      <c r="G1454" s="67"/>
      <c r="H1454" s="65"/>
      <c r="I1454" s="67"/>
      <c r="J1454" s="67"/>
      <c r="K1454" s="67"/>
    </row>
    <row r="1455" spans="2:11" ht="15">
      <c r="B1455" s="65"/>
      <c r="C1455" s="65"/>
      <c r="G1455" s="67"/>
      <c r="H1455" s="65"/>
      <c r="I1455" s="67"/>
      <c r="J1455" s="67"/>
      <c r="K1455" s="67"/>
    </row>
    <row r="1456" spans="2:11" ht="15">
      <c r="B1456" s="65"/>
      <c r="C1456" s="65"/>
      <c r="G1456" s="67"/>
      <c r="H1456" s="65"/>
      <c r="I1456" s="67"/>
      <c r="J1456" s="67"/>
      <c r="K1456" s="67"/>
    </row>
    <row r="1457" spans="2:11" ht="15">
      <c r="B1457" s="65"/>
      <c r="C1457" s="65"/>
      <c r="G1457" s="67"/>
      <c r="H1457" s="65"/>
      <c r="I1457" s="67"/>
      <c r="J1457" s="67"/>
      <c r="K1457" s="67"/>
    </row>
    <row r="1458" spans="2:11" ht="15">
      <c r="B1458" s="65"/>
      <c r="C1458" s="65"/>
      <c r="G1458" s="67"/>
      <c r="H1458" s="65"/>
      <c r="I1458" s="67"/>
      <c r="J1458" s="67"/>
      <c r="K1458" s="67"/>
    </row>
    <row r="1459" spans="2:11" ht="15">
      <c r="B1459" s="65"/>
      <c r="C1459" s="65"/>
      <c r="G1459" s="67"/>
      <c r="H1459" s="65"/>
      <c r="I1459" s="67"/>
      <c r="J1459" s="67"/>
      <c r="K1459" s="67"/>
    </row>
    <row r="1460" spans="2:11" ht="15">
      <c r="B1460" s="65"/>
      <c r="C1460" s="65"/>
      <c r="G1460" s="67"/>
      <c r="H1460" s="65"/>
      <c r="I1460" s="67"/>
      <c r="J1460" s="67"/>
      <c r="K1460" s="67"/>
    </row>
    <row r="1461" spans="2:11" ht="15">
      <c r="B1461" s="65"/>
      <c r="C1461" s="65"/>
      <c r="G1461" s="67"/>
      <c r="H1461" s="65"/>
      <c r="I1461" s="67"/>
      <c r="J1461" s="67"/>
      <c r="K1461" s="67"/>
    </row>
    <row r="1462" spans="2:11" ht="15">
      <c r="B1462" s="65"/>
      <c r="C1462" s="65"/>
      <c r="G1462" s="67"/>
      <c r="H1462" s="65"/>
      <c r="I1462" s="67"/>
      <c r="J1462" s="67"/>
      <c r="K1462" s="67"/>
    </row>
    <row r="1463" spans="2:11" ht="15">
      <c r="B1463" s="65"/>
      <c r="C1463" s="65"/>
      <c r="G1463" s="67"/>
      <c r="H1463" s="65"/>
      <c r="I1463" s="67"/>
      <c r="J1463" s="67"/>
      <c r="K1463" s="67"/>
    </row>
    <row r="1464" spans="2:11" ht="15">
      <c r="B1464" s="65"/>
      <c r="C1464" s="65"/>
      <c r="G1464" s="67"/>
      <c r="H1464" s="65"/>
      <c r="I1464" s="67"/>
      <c r="J1464" s="67"/>
      <c r="K1464" s="67"/>
    </row>
    <row r="1465" spans="2:11" ht="15">
      <c r="B1465" s="65"/>
      <c r="C1465" s="65"/>
      <c r="G1465" s="67"/>
      <c r="H1465" s="65"/>
      <c r="I1465" s="67"/>
      <c r="J1465" s="67"/>
      <c r="K1465" s="67"/>
    </row>
    <row r="1466" spans="2:11" ht="15">
      <c r="B1466" s="65"/>
      <c r="C1466" s="65"/>
      <c r="G1466" s="67"/>
      <c r="H1466" s="65"/>
      <c r="I1466" s="67"/>
      <c r="J1466" s="67"/>
      <c r="K1466" s="67"/>
    </row>
    <row r="1467" spans="2:11" ht="15">
      <c r="B1467" s="65"/>
      <c r="C1467" s="65"/>
      <c r="G1467" s="67"/>
      <c r="H1467" s="65"/>
      <c r="I1467" s="67"/>
      <c r="J1467" s="67"/>
      <c r="K1467" s="67"/>
    </row>
    <row r="1468" spans="2:11" ht="15">
      <c r="B1468" s="65"/>
      <c r="C1468" s="65"/>
      <c r="G1468" s="67"/>
      <c r="H1468" s="65"/>
      <c r="I1468" s="67"/>
      <c r="J1468" s="67"/>
      <c r="K1468" s="67"/>
    </row>
    <row r="1469" spans="2:11" ht="15">
      <c r="B1469" s="65"/>
      <c r="C1469" s="65"/>
      <c r="G1469" s="67"/>
      <c r="H1469" s="65"/>
      <c r="I1469" s="67"/>
      <c r="J1469" s="67"/>
      <c r="K1469" s="67"/>
    </row>
    <row r="1470" spans="2:11" ht="15">
      <c r="B1470" s="65"/>
      <c r="C1470" s="65"/>
      <c r="G1470" s="67"/>
      <c r="H1470" s="65"/>
      <c r="I1470" s="67"/>
      <c r="J1470" s="67"/>
      <c r="K1470" s="67"/>
    </row>
    <row r="1471" spans="2:11" ht="15">
      <c r="B1471" s="65"/>
      <c r="C1471" s="65"/>
      <c r="G1471" s="67"/>
      <c r="H1471" s="65"/>
      <c r="I1471" s="67"/>
      <c r="J1471" s="67"/>
      <c r="K1471" s="67"/>
    </row>
    <row r="1472" spans="2:11" ht="15">
      <c r="B1472" s="65"/>
      <c r="C1472" s="65"/>
      <c r="G1472" s="67"/>
      <c r="H1472" s="65"/>
      <c r="I1472" s="67"/>
      <c r="J1472" s="67"/>
      <c r="K1472" s="67"/>
    </row>
    <row r="1473" spans="2:11" ht="15">
      <c r="B1473" s="65"/>
      <c r="C1473" s="65"/>
      <c r="G1473" s="67"/>
      <c r="H1473" s="65"/>
      <c r="I1473" s="67"/>
      <c r="J1473" s="67"/>
      <c r="K1473" s="67"/>
    </row>
    <row r="1474" spans="2:11" ht="15">
      <c r="B1474" s="65"/>
      <c r="C1474" s="65"/>
      <c r="G1474" s="67"/>
      <c r="H1474" s="65"/>
      <c r="I1474" s="67"/>
      <c r="J1474" s="67"/>
      <c r="K1474" s="67"/>
    </row>
    <row r="1475" spans="2:11" ht="15">
      <c r="B1475" s="65"/>
      <c r="C1475" s="65"/>
      <c r="G1475" s="67"/>
      <c r="H1475" s="65"/>
      <c r="I1475" s="67"/>
      <c r="J1475" s="67"/>
      <c r="K1475" s="67"/>
    </row>
    <row r="1476" spans="2:11" ht="15">
      <c r="B1476" s="65"/>
      <c r="C1476" s="65"/>
      <c r="G1476" s="67"/>
      <c r="H1476" s="65"/>
      <c r="I1476" s="67"/>
      <c r="J1476" s="67"/>
      <c r="K1476" s="67"/>
    </row>
    <row r="1477" spans="2:11" ht="15">
      <c r="B1477" s="65"/>
      <c r="C1477" s="65"/>
      <c r="G1477" s="67"/>
      <c r="H1477" s="65"/>
      <c r="I1477" s="67"/>
      <c r="J1477" s="67"/>
      <c r="K1477" s="67"/>
    </row>
    <row r="1478" spans="2:11" ht="15">
      <c r="B1478" s="65"/>
      <c r="C1478" s="65"/>
      <c r="G1478" s="67"/>
      <c r="H1478" s="65"/>
      <c r="I1478" s="67"/>
      <c r="J1478" s="67"/>
      <c r="K1478" s="67"/>
    </row>
    <row r="1479" spans="2:11" ht="15">
      <c r="B1479" s="65"/>
      <c r="C1479" s="65"/>
      <c r="G1479" s="67"/>
      <c r="H1479" s="65"/>
      <c r="I1479" s="67"/>
      <c r="J1479" s="67"/>
      <c r="K1479" s="67"/>
    </row>
    <row r="1480" spans="2:11" ht="15">
      <c r="B1480" s="65"/>
      <c r="C1480" s="65"/>
      <c r="G1480" s="67"/>
      <c r="H1480" s="65"/>
      <c r="I1480" s="67"/>
      <c r="J1480" s="67"/>
      <c r="K1480" s="67"/>
    </row>
    <row r="1481" spans="2:11" ht="15">
      <c r="B1481" s="65"/>
      <c r="C1481" s="65"/>
      <c r="G1481" s="67"/>
      <c r="H1481" s="65"/>
      <c r="I1481" s="67"/>
      <c r="J1481" s="67"/>
      <c r="K1481" s="67"/>
    </row>
    <row r="1482" spans="2:11" ht="15">
      <c r="B1482" s="65"/>
      <c r="C1482" s="65"/>
      <c r="G1482" s="67"/>
      <c r="H1482" s="65"/>
      <c r="I1482" s="67"/>
      <c r="J1482" s="67"/>
      <c r="K1482" s="67"/>
    </row>
    <row r="1483" spans="2:11" ht="15">
      <c r="B1483" s="65"/>
      <c r="C1483" s="65"/>
      <c r="G1483" s="67"/>
      <c r="H1483" s="65"/>
      <c r="I1483" s="67"/>
      <c r="J1483" s="67"/>
      <c r="K1483" s="67"/>
    </row>
    <row r="1484" spans="2:11" ht="15">
      <c r="B1484" s="65"/>
      <c r="C1484" s="65"/>
      <c r="G1484" s="67"/>
      <c r="H1484" s="65"/>
      <c r="I1484" s="67"/>
      <c r="J1484" s="67"/>
      <c r="K1484" s="67"/>
    </row>
    <row r="1485" spans="2:11" ht="15">
      <c r="B1485" s="65"/>
      <c r="C1485" s="65"/>
      <c r="G1485" s="67"/>
      <c r="H1485" s="65"/>
      <c r="I1485" s="67"/>
      <c r="J1485" s="67"/>
      <c r="K1485" s="67"/>
    </row>
    <row r="1486" spans="2:11" ht="15">
      <c r="B1486" s="65"/>
      <c r="C1486" s="65"/>
      <c r="G1486" s="67"/>
      <c r="H1486" s="65"/>
      <c r="I1486" s="67"/>
      <c r="J1486" s="67"/>
      <c r="K1486" s="67"/>
    </row>
    <row r="1487" spans="2:11" ht="15">
      <c r="B1487" s="65"/>
      <c r="C1487" s="65"/>
      <c r="G1487" s="67"/>
      <c r="H1487" s="65"/>
      <c r="I1487" s="67"/>
      <c r="J1487" s="67"/>
      <c r="K1487" s="67"/>
    </row>
    <row r="1488" spans="2:11" ht="15">
      <c r="B1488" s="65"/>
      <c r="C1488" s="65"/>
      <c r="G1488" s="67"/>
      <c r="H1488" s="65"/>
      <c r="I1488" s="67"/>
      <c r="J1488" s="67"/>
      <c r="K1488" s="67"/>
    </row>
    <row r="1489" spans="2:11" ht="15">
      <c r="B1489" s="65"/>
      <c r="C1489" s="65"/>
      <c r="G1489" s="67"/>
      <c r="H1489" s="65"/>
      <c r="I1489" s="67"/>
      <c r="J1489" s="67"/>
      <c r="K1489" s="67"/>
    </row>
    <row r="1490" spans="2:11" ht="15">
      <c r="B1490" s="65"/>
      <c r="C1490" s="65"/>
      <c r="G1490" s="67"/>
      <c r="H1490" s="65"/>
      <c r="I1490" s="67"/>
      <c r="J1490" s="67"/>
      <c r="K1490" s="67"/>
    </row>
    <row r="1491" spans="2:11" ht="15">
      <c r="B1491" s="65"/>
      <c r="C1491" s="65"/>
      <c r="G1491" s="67"/>
      <c r="H1491" s="65"/>
      <c r="I1491" s="67"/>
      <c r="J1491" s="67"/>
      <c r="K1491" s="67"/>
    </row>
    <row r="1492" spans="2:11" ht="15">
      <c r="B1492" s="65"/>
      <c r="C1492" s="65"/>
      <c r="G1492" s="67"/>
      <c r="H1492" s="65"/>
      <c r="I1492" s="67"/>
      <c r="J1492" s="67"/>
      <c r="K1492" s="67"/>
    </row>
    <row r="1493" spans="2:11" ht="15">
      <c r="B1493" s="65"/>
      <c r="C1493" s="65"/>
      <c r="G1493" s="67"/>
      <c r="H1493" s="65"/>
      <c r="I1493" s="67"/>
      <c r="J1493" s="67"/>
      <c r="K1493" s="67"/>
    </row>
    <row r="1494" spans="2:11" ht="15">
      <c r="B1494" s="65"/>
      <c r="C1494" s="65"/>
      <c r="G1494" s="67"/>
      <c r="H1494" s="65"/>
      <c r="I1494" s="67"/>
      <c r="J1494" s="67"/>
      <c r="K1494" s="67"/>
    </row>
    <row r="1495" spans="2:11" ht="15">
      <c r="B1495" s="65"/>
      <c r="C1495" s="65"/>
      <c r="G1495" s="67"/>
      <c r="H1495" s="65"/>
      <c r="I1495" s="67"/>
      <c r="J1495" s="67"/>
      <c r="K1495" s="67"/>
    </row>
    <row r="1496" spans="2:11" ht="15">
      <c r="B1496" s="65"/>
      <c r="C1496" s="65"/>
      <c r="G1496" s="67"/>
      <c r="H1496" s="65"/>
      <c r="I1496" s="67"/>
      <c r="J1496" s="67"/>
      <c r="K1496" s="67"/>
    </row>
    <row r="1497" spans="2:11" ht="15">
      <c r="B1497" s="65"/>
      <c r="C1497" s="65"/>
      <c r="G1497" s="67"/>
      <c r="H1497" s="65"/>
      <c r="I1497" s="67"/>
      <c r="J1497" s="67"/>
      <c r="K1497" s="67"/>
    </row>
    <row r="1498" spans="2:11" ht="15">
      <c r="B1498" s="65"/>
      <c r="C1498" s="65"/>
      <c r="G1498" s="67"/>
      <c r="H1498" s="65"/>
      <c r="I1498" s="67"/>
      <c r="J1498" s="67"/>
      <c r="K1498" s="67"/>
    </row>
    <row r="1499" spans="2:11" ht="15">
      <c r="B1499" s="65"/>
      <c r="C1499" s="65"/>
      <c r="G1499" s="67"/>
      <c r="H1499" s="65"/>
      <c r="I1499" s="67"/>
      <c r="J1499" s="67"/>
      <c r="K1499" s="67"/>
    </row>
    <row r="1500" spans="2:11" ht="15">
      <c r="B1500" s="65"/>
      <c r="C1500" s="65"/>
      <c r="G1500" s="67"/>
      <c r="H1500" s="65"/>
      <c r="I1500" s="67"/>
      <c r="J1500" s="67"/>
      <c r="K1500" s="67"/>
    </row>
    <row r="1501" spans="2:11" ht="15">
      <c r="B1501" s="65"/>
      <c r="C1501" s="65"/>
      <c r="G1501" s="67"/>
      <c r="H1501" s="65"/>
      <c r="I1501" s="67"/>
      <c r="J1501" s="67"/>
      <c r="K1501" s="67"/>
    </row>
    <row r="1502" spans="2:11" ht="15">
      <c r="B1502" s="65"/>
      <c r="C1502" s="65"/>
      <c r="G1502" s="67"/>
      <c r="H1502" s="65"/>
      <c r="I1502" s="67"/>
      <c r="J1502" s="67"/>
      <c r="K1502" s="67"/>
    </row>
    <row r="1503" spans="2:11" ht="15">
      <c r="B1503" s="65"/>
      <c r="C1503" s="65"/>
      <c r="G1503" s="67"/>
      <c r="H1503" s="65"/>
      <c r="I1503" s="67"/>
      <c r="J1503" s="67"/>
      <c r="K1503" s="67"/>
    </row>
    <row r="1504" spans="2:11" ht="15">
      <c r="B1504" s="65"/>
      <c r="C1504" s="65"/>
      <c r="G1504" s="67"/>
      <c r="H1504" s="65"/>
      <c r="I1504" s="67"/>
      <c r="J1504" s="67"/>
      <c r="K1504" s="67"/>
    </row>
    <row r="1505" spans="2:11" ht="15">
      <c r="B1505" s="65"/>
      <c r="C1505" s="65"/>
      <c r="G1505" s="67"/>
      <c r="H1505" s="65"/>
      <c r="I1505" s="67"/>
      <c r="J1505" s="67"/>
      <c r="K1505" s="67"/>
    </row>
    <row r="1506" spans="2:11" ht="15">
      <c r="B1506" s="65"/>
      <c r="C1506" s="65"/>
      <c r="G1506" s="67"/>
      <c r="H1506" s="65"/>
      <c r="I1506" s="67"/>
      <c r="J1506" s="67"/>
      <c r="K1506" s="67"/>
    </row>
    <row r="1507" spans="2:11" ht="15">
      <c r="B1507" s="65"/>
      <c r="C1507" s="65"/>
      <c r="G1507" s="67"/>
      <c r="H1507" s="65"/>
      <c r="I1507" s="67"/>
      <c r="J1507" s="67"/>
      <c r="K1507" s="67"/>
    </row>
    <row r="1508" spans="2:11" ht="15">
      <c r="B1508" s="65"/>
      <c r="C1508" s="65"/>
      <c r="G1508" s="67"/>
      <c r="H1508" s="65"/>
      <c r="I1508" s="67"/>
      <c r="J1508" s="67"/>
      <c r="K1508" s="67"/>
    </row>
    <row r="1509" spans="2:11" ht="15">
      <c r="B1509" s="65"/>
      <c r="C1509" s="65"/>
      <c r="G1509" s="67"/>
      <c r="H1509" s="65"/>
      <c r="I1509" s="67"/>
      <c r="J1509" s="67"/>
      <c r="K1509" s="67"/>
    </row>
    <row r="1510" spans="2:11" ht="15">
      <c r="B1510" s="65"/>
      <c r="C1510" s="65"/>
      <c r="G1510" s="67"/>
      <c r="H1510" s="65"/>
      <c r="I1510" s="67"/>
      <c r="J1510" s="67"/>
      <c r="K1510" s="67"/>
    </row>
    <row r="1511" spans="2:11" ht="15">
      <c r="B1511" s="65"/>
      <c r="C1511" s="65"/>
      <c r="G1511" s="67"/>
      <c r="H1511" s="65"/>
      <c r="I1511" s="67"/>
      <c r="J1511" s="67"/>
      <c r="K1511" s="67"/>
    </row>
    <row r="1512" spans="2:11" ht="15">
      <c r="B1512" s="65"/>
      <c r="C1512" s="65"/>
      <c r="G1512" s="67"/>
      <c r="H1512" s="65"/>
      <c r="I1512" s="67"/>
      <c r="J1512" s="67"/>
      <c r="K1512" s="67"/>
    </row>
    <row r="1513" spans="2:11" ht="15">
      <c r="B1513" s="65"/>
      <c r="C1513" s="65"/>
      <c r="G1513" s="67"/>
      <c r="H1513" s="65"/>
      <c r="I1513" s="67"/>
      <c r="J1513" s="67"/>
      <c r="K1513" s="67"/>
    </row>
    <row r="1514" spans="2:11" ht="15">
      <c r="B1514" s="65"/>
      <c r="C1514" s="65"/>
      <c r="G1514" s="67"/>
      <c r="H1514" s="65"/>
      <c r="I1514" s="67"/>
      <c r="J1514" s="67"/>
      <c r="K1514" s="67"/>
    </row>
    <row r="1515" spans="2:11" ht="15">
      <c r="B1515" s="65"/>
      <c r="C1515" s="65"/>
      <c r="G1515" s="67"/>
      <c r="H1515" s="65"/>
      <c r="I1515" s="67"/>
      <c r="J1515" s="67"/>
      <c r="K1515" s="67"/>
    </row>
    <row r="1516" spans="2:11" ht="15">
      <c r="B1516" s="65"/>
      <c r="C1516" s="65"/>
      <c r="G1516" s="67"/>
      <c r="H1516" s="65"/>
      <c r="I1516" s="67"/>
      <c r="J1516" s="67"/>
      <c r="K1516" s="67"/>
    </row>
    <row r="1517" spans="2:11" ht="15">
      <c r="B1517" s="65"/>
      <c r="C1517" s="65"/>
      <c r="G1517" s="67"/>
      <c r="H1517" s="65"/>
      <c r="I1517" s="67"/>
      <c r="J1517" s="67"/>
      <c r="K1517" s="67"/>
    </row>
    <row r="1518" spans="2:11" ht="15">
      <c r="B1518" s="65"/>
      <c r="C1518" s="65"/>
      <c r="G1518" s="67"/>
      <c r="H1518" s="65"/>
      <c r="I1518" s="67"/>
      <c r="J1518" s="67"/>
      <c r="K1518" s="67"/>
    </row>
    <row r="1519" spans="2:11" ht="15">
      <c r="B1519" s="65"/>
      <c r="C1519" s="65"/>
      <c r="G1519" s="67"/>
      <c r="H1519" s="65"/>
      <c r="I1519" s="67"/>
      <c r="J1519" s="67"/>
      <c r="K1519" s="67"/>
    </row>
    <row r="1520" spans="2:11" ht="15">
      <c r="B1520" s="65"/>
      <c r="C1520" s="65"/>
      <c r="G1520" s="67"/>
      <c r="H1520" s="65"/>
      <c r="I1520" s="67"/>
      <c r="J1520" s="67"/>
      <c r="K1520" s="67"/>
    </row>
    <row r="1521" spans="2:11" ht="15">
      <c r="B1521" s="65"/>
      <c r="C1521" s="65"/>
      <c r="G1521" s="67"/>
      <c r="H1521" s="65"/>
      <c r="I1521" s="67"/>
      <c r="J1521" s="67"/>
      <c r="K1521" s="67"/>
    </row>
    <row r="1522" spans="2:11" ht="15">
      <c r="B1522" s="65"/>
      <c r="C1522" s="65"/>
      <c r="G1522" s="67"/>
      <c r="H1522" s="65"/>
      <c r="I1522" s="67"/>
      <c r="J1522" s="67"/>
      <c r="K1522" s="67"/>
    </row>
    <row r="1523" spans="2:11" ht="15">
      <c r="B1523" s="65"/>
      <c r="C1523" s="65"/>
      <c r="G1523" s="67"/>
      <c r="H1523" s="65"/>
      <c r="I1523" s="67"/>
      <c r="J1523" s="67"/>
      <c r="K1523" s="67"/>
    </row>
    <row r="1524" spans="2:11" ht="15">
      <c r="B1524" s="65"/>
      <c r="C1524" s="65"/>
      <c r="G1524" s="67"/>
      <c r="H1524" s="65"/>
      <c r="I1524" s="67"/>
      <c r="J1524" s="67"/>
      <c r="K1524" s="67"/>
    </row>
    <row r="1525" spans="2:11" ht="15">
      <c r="B1525" s="65"/>
      <c r="C1525" s="65"/>
      <c r="G1525" s="67"/>
      <c r="H1525" s="65"/>
      <c r="I1525" s="67"/>
      <c r="J1525" s="67"/>
      <c r="K1525" s="67"/>
    </row>
    <row r="1526" spans="2:11" ht="15">
      <c r="B1526" s="65"/>
      <c r="C1526" s="65"/>
      <c r="G1526" s="67"/>
      <c r="H1526" s="65"/>
      <c r="I1526" s="67"/>
      <c r="J1526" s="67"/>
      <c r="K1526" s="67"/>
    </row>
    <row r="1527" spans="2:11" ht="15">
      <c r="B1527" s="65"/>
      <c r="C1527" s="65"/>
      <c r="G1527" s="67"/>
      <c r="H1527" s="65"/>
      <c r="I1527" s="67"/>
      <c r="J1527" s="67"/>
      <c r="K1527" s="67"/>
    </row>
    <row r="1528" spans="2:11" ht="15">
      <c r="B1528" s="65"/>
      <c r="C1528" s="65"/>
      <c r="G1528" s="67"/>
      <c r="H1528" s="65"/>
      <c r="I1528" s="67"/>
      <c r="J1528" s="67"/>
      <c r="K1528" s="67"/>
    </row>
    <row r="1529" spans="2:11" ht="15">
      <c r="B1529" s="65"/>
      <c r="C1529" s="65"/>
      <c r="G1529" s="67"/>
      <c r="H1529" s="65"/>
      <c r="I1529" s="67"/>
      <c r="J1529" s="67"/>
      <c r="K1529" s="67"/>
    </row>
    <row r="1530" spans="2:11" ht="15">
      <c r="B1530" s="65"/>
      <c r="C1530" s="65"/>
      <c r="G1530" s="67"/>
      <c r="H1530" s="65"/>
      <c r="I1530" s="67"/>
      <c r="J1530" s="67"/>
      <c r="K1530" s="67"/>
    </row>
    <row r="1531" spans="2:11" ht="15">
      <c r="B1531" s="65"/>
      <c r="C1531" s="65"/>
      <c r="G1531" s="67"/>
      <c r="H1531" s="65"/>
      <c r="I1531" s="67"/>
      <c r="J1531" s="67"/>
      <c r="K1531" s="67"/>
    </row>
    <row r="1532" spans="2:11" ht="15">
      <c r="B1532" s="65"/>
      <c r="C1532" s="65"/>
      <c r="G1532" s="67"/>
      <c r="H1532" s="65"/>
      <c r="I1532" s="67"/>
      <c r="J1532" s="67"/>
      <c r="K1532" s="67"/>
    </row>
    <row r="1533" spans="2:11" ht="15">
      <c r="B1533" s="65"/>
      <c r="C1533" s="65"/>
      <c r="G1533" s="67"/>
      <c r="H1533" s="65"/>
      <c r="I1533" s="67"/>
      <c r="J1533" s="67"/>
      <c r="K1533" s="67"/>
    </row>
    <row r="1534" spans="2:11" ht="15">
      <c r="B1534" s="65"/>
      <c r="C1534" s="65"/>
      <c r="G1534" s="67"/>
      <c r="H1534" s="65"/>
      <c r="I1534" s="67"/>
      <c r="J1534" s="67"/>
      <c r="K1534" s="67"/>
    </row>
    <row r="1535" spans="2:11" ht="15">
      <c r="B1535" s="65"/>
      <c r="C1535" s="65"/>
      <c r="G1535" s="67"/>
      <c r="H1535" s="65"/>
      <c r="I1535" s="67"/>
      <c r="J1535" s="67"/>
      <c r="K1535" s="67"/>
    </row>
    <row r="1536" spans="2:11" ht="15">
      <c r="B1536" s="65"/>
      <c r="C1536" s="65"/>
      <c r="G1536" s="67"/>
      <c r="H1536" s="65"/>
      <c r="I1536" s="67"/>
      <c r="J1536" s="67"/>
      <c r="K1536" s="67"/>
    </row>
    <row r="1537" spans="2:11" ht="15">
      <c r="B1537" s="65"/>
      <c r="C1537" s="65"/>
      <c r="G1537" s="67"/>
      <c r="H1537" s="65"/>
      <c r="I1537" s="67"/>
      <c r="J1537" s="67"/>
      <c r="K1537" s="67"/>
    </row>
    <row r="1538" spans="2:11" ht="15">
      <c r="B1538" s="65"/>
      <c r="C1538" s="65"/>
      <c r="G1538" s="67"/>
      <c r="H1538" s="65"/>
      <c r="I1538" s="67"/>
      <c r="J1538" s="67"/>
      <c r="K1538" s="67"/>
    </row>
    <row r="1539" spans="2:11" ht="15">
      <c r="B1539" s="65"/>
      <c r="C1539" s="65"/>
      <c r="G1539" s="67"/>
      <c r="H1539" s="65"/>
      <c r="I1539" s="67"/>
      <c r="J1539" s="67"/>
      <c r="K1539" s="67"/>
    </row>
    <row r="1540" spans="2:11" ht="15">
      <c r="B1540" s="65"/>
      <c r="C1540" s="65"/>
      <c r="G1540" s="67"/>
      <c r="H1540" s="65"/>
      <c r="I1540" s="67"/>
      <c r="J1540" s="67"/>
      <c r="K1540" s="67"/>
    </row>
    <row r="1541" spans="2:11" ht="15">
      <c r="B1541" s="65"/>
      <c r="C1541" s="65"/>
      <c r="G1541" s="67"/>
      <c r="H1541" s="65"/>
      <c r="I1541" s="67"/>
      <c r="J1541" s="67"/>
      <c r="K1541" s="67"/>
    </row>
    <row r="1542" spans="2:11" ht="15">
      <c r="B1542" s="65"/>
      <c r="C1542" s="65"/>
      <c r="G1542" s="67"/>
      <c r="H1542" s="65"/>
      <c r="I1542" s="67"/>
      <c r="J1542" s="67"/>
      <c r="K1542" s="67"/>
    </row>
    <row r="1543" spans="2:11" ht="15">
      <c r="B1543" s="65"/>
      <c r="C1543" s="65"/>
      <c r="G1543" s="67"/>
      <c r="H1543" s="65"/>
      <c r="I1543" s="67"/>
      <c r="J1543" s="67"/>
      <c r="K1543" s="67"/>
    </row>
    <row r="1544" spans="2:11" ht="15">
      <c r="B1544" s="65"/>
      <c r="C1544" s="65"/>
      <c r="G1544" s="67"/>
      <c r="H1544" s="65"/>
      <c r="I1544" s="67"/>
      <c r="J1544" s="67"/>
      <c r="K1544" s="67"/>
    </row>
    <row r="1545" spans="2:11" ht="15">
      <c r="B1545" s="65"/>
      <c r="C1545" s="65"/>
      <c r="G1545" s="67"/>
      <c r="H1545" s="65"/>
      <c r="I1545" s="67"/>
      <c r="J1545" s="67"/>
      <c r="K1545" s="67"/>
    </row>
    <row r="1546" spans="2:11" ht="15">
      <c r="B1546" s="65"/>
      <c r="C1546" s="65"/>
      <c r="G1546" s="67"/>
      <c r="H1546" s="65"/>
      <c r="I1546" s="67"/>
      <c r="J1546" s="67"/>
      <c r="K1546" s="67"/>
    </row>
    <row r="1547" spans="2:11" ht="15">
      <c r="B1547" s="65"/>
      <c r="C1547" s="65"/>
      <c r="G1547" s="67"/>
      <c r="H1547" s="65"/>
      <c r="I1547" s="67"/>
      <c r="J1547" s="67"/>
      <c r="K1547" s="67"/>
    </row>
    <row r="1548" spans="2:11" ht="15">
      <c r="B1548" s="65"/>
      <c r="C1548" s="65"/>
      <c r="G1548" s="67"/>
      <c r="H1548" s="65"/>
      <c r="I1548" s="67"/>
      <c r="J1548" s="67"/>
      <c r="K1548" s="67"/>
    </row>
    <row r="1549" spans="2:11" ht="15">
      <c r="B1549" s="65"/>
      <c r="C1549" s="65"/>
      <c r="G1549" s="67"/>
      <c r="H1549" s="65"/>
      <c r="I1549" s="67"/>
      <c r="J1549" s="67"/>
      <c r="K1549" s="67"/>
    </row>
    <row r="1550" spans="2:11" ht="15">
      <c r="B1550" s="65"/>
      <c r="C1550" s="65"/>
      <c r="G1550" s="67"/>
      <c r="H1550" s="65"/>
      <c r="I1550" s="67"/>
      <c r="J1550" s="67"/>
      <c r="K1550" s="67"/>
    </row>
    <row r="1551" spans="2:11" ht="15">
      <c r="B1551" s="65"/>
      <c r="C1551" s="65"/>
      <c r="G1551" s="67"/>
      <c r="H1551" s="65"/>
      <c r="I1551" s="67"/>
      <c r="J1551" s="67"/>
      <c r="K1551" s="67"/>
    </row>
    <row r="1552" spans="2:11" ht="15">
      <c r="B1552" s="65"/>
      <c r="C1552" s="65"/>
      <c r="G1552" s="67"/>
      <c r="H1552" s="65"/>
      <c r="I1552" s="67"/>
      <c r="J1552" s="67"/>
      <c r="K1552" s="67"/>
    </row>
    <row r="1553" spans="2:11" ht="15">
      <c r="B1553" s="65"/>
      <c r="C1553" s="65"/>
      <c r="G1553" s="67"/>
      <c r="H1553" s="65"/>
      <c r="I1553" s="67"/>
      <c r="J1553" s="67"/>
      <c r="K1553" s="67"/>
    </row>
    <row r="1554" spans="2:11" ht="15">
      <c r="B1554" s="65"/>
      <c r="C1554" s="65"/>
      <c r="G1554" s="67"/>
      <c r="H1554" s="65"/>
      <c r="I1554" s="67"/>
      <c r="J1554" s="67"/>
      <c r="K1554" s="67"/>
    </row>
    <row r="1555" spans="2:11" ht="15">
      <c r="B1555" s="65"/>
      <c r="C1555" s="65"/>
      <c r="G1555" s="67"/>
      <c r="H1555" s="65"/>
      <c r="I1555" s="67"/>
      <c r="J1555" s="67"/>
      <c r="K1555" s="67"/>
    </row>
    <row r="1556" spans="2:11" ht="15">
      <c r="B1556" s="65"/>
      <c r="C1556" s="65"/>
      <c r="G1556" s="67"/>
      <c r="H1556" s="65"/>
      <c r="I1556" s="67"/>
      <c r="J1556" s="67"/>
      <c r="K1556" s="67"/>
    </row>
    <row r="1557" spans="2:11" ht="15">
      <c r="B1557" s="65"/>
      <c r="C1557" s="65"/>
      <c r="G1557" s="67"/>
      <c r="H1557" s="65"/>
      <c r="I1557" s="67"/>
      <c r="J1557" s="67"/>
      <c r="K1557" s="67"/>
    </row>
    <row r="1558" spans="2:11" ht="15">
      <c r="B1558" s="65"/>
      <c r="C1558" s="65"/>
      <c r="G1558" s="67"/>
      <c r="H1558" s="65"/>
      <c r="I1558" s="67"/>
      <c r="J1558" s="67"/>
      <c r="K1558" s="67"/>
    </row>
    <row r="1559" spans="2:11" ht="15">
      <c r="B1559" s="65"/>
      <c r="C1559" s="65"/>
      <c r="G1559" s="67"/>
      <c r="H1559" s="65"/>
      <c r="I1559" s="67"/>
      <c r="J1559" s="67"/>
      <c r="K1559" s="67"/>
    </row>
    <row r="1560" spans="2:11" ht="15">
      <c r="B1560" s="65"/>
      <c r="C1560" s="65"/>
      <c r="G1560" s="67"/>
      <c r="H1560" s="65"/>
      <c r="I1560" s="67"/>
      <c r="J1560" s="67"/>
      <c r="K1560" s="67"/>
    </row>
    <row r="1561" spans="2:11" ht="15">
      <c r="B1561" s="65"/>
      <c r="C1561" s="65"/>
      <c r="G1561" s="67"/>
      <c r="H1561" s="65"/>
      <c r="I1561" s="67"/>
      <c r="J1561" s="67"/>
      <c r="K1561" s="67"/>
    </row>
    <row r="1562" spans="2:11" ht="15">
      <c r="B1562" s="65"/>
      <c r="C1562" s="65"/>
      <c r="G1562" s="67"/>
      <c r="H1562" s="65"/>
      <c r="I1562" s="67"/>
      <c r="J1562" s="67"/>
      <c r="K1562" s="67"/>
    </row>
    <row r="1563" spans="2:11" ht="15">
      <c r="B1563" s="65"/>
      <c r="C1563" s="65"/>
      <c r="G1563" s="67"/>
      <c r="H1563" s="65"/>
      <c r="I1563" s="67"/>
      <c r="J1563" s="67"/>
      <c r="K1563" s="67"/>
    </row>
    <row r="1564" spans="2:11" ht="15">
      <c r="B1564" s="65"/>
      <c r="C1564" s="65"/>
      <c r="G1564" s="67"/>
      <c r="H1564" s="65"/>
      <c r="I1564" s="67"/>
      <c r="J1564" s="67"/>
      <c r="K1564" s="67"/>
    </row>
    <row r="1565" spans="2:11" ht="15">
      <c r="B1565" s="65"/>
      <c r="C1565" s="65"/>
      <c r="G1565" s="67"/>
      <c r="H1565" s="65"/>
      <c r="I1565" s="67"/>
      <c r="J1565" s="67"/>
      <c r="K1565" s="67"/>
    </row>
    <row r="1566" spans="2:11" ht="15">
      <c r="B1566" s="65"/>
      <c r="C1566" s="65"/>
      <c r="G1566" s="67"/>
      <c r="H1566" s="65"/>
      <c r="I1566" s="67"/>
      <c r="J1566" s="67"/>
      <c r="K1566" s="67"/>
    </row>
    <row r="1567" spans="2:11" ht="15">
      <c r="B1567" s="65"/>
      <c r="C1567" s="65"/>
      <c r="G1567" s="67"/>
      <c r="H1567" s="65"/>
      <c r="I1567" s="67"/>
      <c r="J1567" s="67"/>
      <c r="K1567" s="67"/>
    </row>
    <row r="1568" spans="2:11" ht="15">
      <c r="B1568" s="65"/>
      <c r="C1568" s="65"/>
      <c r="G1568" s="67"/>
      <c r="H1568" s="65"/>
      <c r="I1568" s="67"/>
      <c r="J1568" s="67"/>
      <c r="K1568" s="67"/>
    </row>
    <row r="1569" spans="2:11" ht="15">
      <c r="B1569" s="65"/>
      <c r="C1569" s="65"/>
      <c r="G1569" s="67"/>
      <c r="H1569" s="65"/>
      <c r="I1569" s="67"/>
      <c r="J1569" s="67"/>
      <c r="K1569" s="67"/>
    </row>
    <row r="1570" spans="2:11" ht="15">
      <c r="B1570" s="65"/>
      <c r="C1570" s="65"/>
      <c r="G1570" s="67"/>
      <c r="H1570" s="65"/>
      <c r="I1570" s="67"/>
      <c r="J1570" s="67"/>
      <c r="K1570" s="67"/>
    </row>
    <row r="1571" spans="2:11" ht="15">
      <c r="B1571" s="65"/>
      <c r="C1571" s="65"/>
      <c r="G1571" s="67"/>
      <c r="H1571" s="65"/>
      <c r="I1571" s="67"/>
      <c r="J1571" s="67"/>
      <c r="K1571" s="67"/>
    </row>
    <row r="1572" spans="2:11" ht="15">
      <c r="B1572" s="65"/>
      <c r="C1572" s="65"/>
      <c r="G1572" s="67"/>
      <c r="H1572" s="65"/>
      <c r="I1572" s="67"/>
      <c r="J1572" s="67"/>
      <c r="K1572" s="67"/>
    </row>
    <row r="1573" spans="2:11" ht="15">
      <c r="B1573" s="65"/>
      <c r="C1573" s="65"/>
      <c r="G1573" s="67"/>
      <c r="H1573" s="65"/>
      <c r="I1573" s="67"/>
      <c r="J1573" s="67"/>
      <c r="K1573" s="67"/>
    </row>
    <row r="1574" spans="2:11" ht="15">
      <c r="B1574" s="65"/>
      <c r="C1574" s="65"/>
      <c r="G1574" s="67"/>
      <c r="H1574" s="65"/>
      <c r="I1574" s="67"/>
      <c r="J1574" s="67"/>
      <c r="K1574" s="67"/>
    </row>
    <row r="1575" spans="2:11" ht="15">
      <c r="B1575" s="65"/>
      <c r="C1575" s="65"/>
      <c r="G1575" s="67"/>
      <c r="H1575" s="65"/>
      <c r="I1575" s="67"/>
      <c r="J1575" s="67"/>
      <c r="K1575" s="67"/>
    </row>
    <row r="1576" spans="2:11" ht="15">
      <c r="B1576" s="65"/>
      <c r="C1576" s="65"/>
      <c r="G1576" s="67"/>
      <c r="H1576" s="65"/>
      <c r="I1576" s="67"/>
      <c r="J1576" s="67"/>
      <c r="K1576" s="67"/>
    </row>
    <row r="1577" spans="2:11" ht="15">
      <c r="B1577" s="65"/>
      <c r="C1577" s="65"/>
      <c r="G1577" s="67"/>
      <c r="H1577" s="65"/>
      <c r="I1577" s="67"/>
      <c r="J1577" s="67"/>
      <c r="K1577" s="67"/>
    </row>
    <row r="1578" spans="2:11" ht="15">
      <c r="B1578" s="65"/>
      <c r="C1578" s="65"/>
      <c r="G1578" s="67"/>
      <c r="H1578" s="65"/>
      <c r="I1578" s="67"/>
      <c r="J1578" s="67"/>
      <c r="K1578" s="67"/>
    </row>
    <row r="1579" spans="2:11" ht="15">
      <c r="B1579" s="65"/>
      <c r="C1579" s="65"/>
      <c r="G1579" s="67"/>
      <c r="H1579" s="65"/>
      <c r="I1579" s="67"/>
      <c r="J1579" s="67"/>
      <c r="K1579" s="67"/>
    </row>
  </sheetData>
  <sheetProtection/>
  <mergeCells count="20">
    <mergeCell ref="G10:G11"/>
    <mergeCell ref="H10:H11"/>
    <mergeCell ref="I10:I11"/>
    <mergeCell ref="J10:J11"/>
    <mergeCell ref="K10:K11"/>
    <mergeCell ref="A10:A11"/>
    <mergeCell ref="B10:B11"/>
    <mergeCell ref="C10:C11"/>
    <mergeCell ref="D10:D11"/>
    <mergeCell ref="E10:E11"/>
    <mergeCell ref="F10:F11"/>
    <mergeCell ref="A1:K1"/>
    <mergeCell ref="A2:K2"/>
    <mergeCell ref="A7:K7"/>
    <mergeCell ref="A3:K3"/>
    <mergeCell ref="A4:K4"/>
    <mergeCell ref="A5:K5"/>
    <mergeCell ref="A6:K6"/>
    <mergeCell ref="A8:I8"/>
    <mergeCell ref="A9:K9"/>
  </mergeCells>
  <printOptions/>
  <pageMargins left="0.5905511811023623" right="0.1968503937007874" top="0.1968503937007874" bottom="0.1968503937007874" header="0" footer="0"/>
  <pageSetup horizontalDpi="600" verticalDpi="600" orientation="portrait" paperSize="9" scale="60" r:id="rId1"/>
  <rowBreaks count="1" manualBreakCount="1">
    <brk id="307" max="10" man="1"/>
  </rowBreaks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419"/>
  <sheetViews>
    <sheetView view="pageBreakPreview" zoomScaleSheetLayoutView="100" workbookViewId="0" topLeftCell="A1">
      <selection activeCell="A2" sqref="A2:L2"/>
    </sheetView>
  </sheetViews>
  <sheetFormatPr defaultColWidth="16.140625" defaultRowHeight="15"/>
  <cols>
    <col min="1" max="1" width="61.8515625" style="49" customWidth="1"/>
    <col min="2" max="2" width="7.00390625" style="66" customWidth="1"/>
    <col min="3" max="3" width="7.57421875" style="66" bestFit="1" customWidth="1"/>
    <col min="4" max="4" width="8.7109375" style="66" customWidth="1"/>
    <col min="5" max="5" width="13.28125" style="65" customWidth="1"/>
    <col min="6" max="6" width="6.28125" style="65" customWidth="1"/>
    <col min="7" max="7" width="5.421875" style="65" customWidth="1"/>
    <col min="8" max="8" width="15.421875" style="67" hidden="1" customWidth="1"/>
    <col min="9" max="9" width="14.7109375" style="68" hidden="1" customWidth="1"/>
    <col min="10" max="12" width="15.8515625" style="68" customWidth="1"/>
    <col min="13" max="14" width="13.140625" style="48" customWidth="1"/>
    <col min="15" max="15" width="14.8515625" style="49" customWidth="1"/>
    <col min="16" max="18" width="9.140625" style="49" customWidth="1"/>
    <col min="19" max="19" width="12.57421875" style="49" customWidth="1"/>
    <col min="20" max="241" width="9.140625" style="49" customWidth="1"/>
    <col min="242" max="242" width="61.8515625" style="49" customWidth="1"/>
    <col min="243" max="244" width="7.00390625" style="49" customWidth="1"/>
    <col min="245" max="245" width="8.7109375" style="49" customWidth="1"/>
    <col min="246" max="246" width="10.28125" style="49" customWidth="1"/>
    <col min="247" max="247" width="6.28125" style="49" customWidth="1"/>
    <col min="248" max="248" width="5.421875" style="49" customWidth="1"/>
    <col min="249" max="249" width="15.421875" style="49" customWidth="1"/>
    <col min="250" max="250" width="14.7109375" style="49" customWidth="1"/>
    <col min="251" max="251" width="10.8515625" style="49" customWidth="1"/>
    <col min="252" max="252" width="13.28125" style="49" customWidth="1"/>
    <col min="253" max="253" width="13.7109375" style="49" customWidth="1"/>
    <col min="254" max="16384" width="16.140625" style="49" customWidth="1"/>
  </cols>
  <sheetData>
    <row r="1" spans="1:12" s="124" customFormat="1" ht="15.75" customHeight="1">
      <c r="A1" s="269" t="s">
        <v>627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s="124" customFormat="1" ht="23.25" customHeight="1">
      <c r="A2" s="270" t="s">
        <v>612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1:12" s="124" customFormat="1" ht="15.75" customHeight="1" hidden="1">
      <c r="A3" s="269" t="s">
        <v>351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</row>
    <row r="4" spans="1:12" s="124" customFormat="1" ht="42.75" customHeight="1" hidden="1">
      <c r="A4" s="270" t="s">
        <v>585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</row>
    <row r="5" spans="1:14" ht="7.5" customHeight="1">
      <c r="A5" s="287"/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49"/>
      <c r="N5" s="49"/>
    </row>
    <row r="6" spans="1:12" ht="15.75">
      <c r="A6" s="300" t="s">
        <v>613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</row>
    <row r="7" spans="1:14" s="51" customFormat="1" ht="14.25" customHeight="1">
      <c r="A7" s="301" t="s">
        <v>0</v>
      </c>
      <c r="B7" s="302" t="s">
        <v>1</v>
      </c>
      <c r="C7" s="302" t="s">
        <v>2</v>
      </c>
      <c r="D7" s="302" t="s">
        <v>3</v>
      </c>
      <c r="E7" s="301" t="s">
        <v>4</v>
      </c>
      <c r="F7" s="301" t="s">
        <v>5</v>
      </c>
      <c r="G7" s="301" t="s">
        <v>6</v>
      </c>
      <c r="H7" s="303" t="s">
        <v>180</v>
      </c>
      <c r="I7" s="303" t="s">
        <v>181</v>
      </c>
      <c r="J7" s="276" t="s">
        <v>227</v>
      </c>
      <c r="K7" s="278" t="s">
        <v>610</v>
      </c>
      <c r="L7" s="278" t="s">
        <v>611</v>
      </c>
      <c r="M7" s="50"/>
      <c r="N7" s="50"/>
    </row>
    <row r="8" spans="1:13" s="51" customFormat="1" ht="18.75" customHeight="1">
      <c r="A8" s="301"/>
      <c r="B8" s="302"/>
      <c r="C8" s="302"/>
      <c r="D8" s="302"/>
      <c r="E8" s="301"/>
      <c r="F8" s="301"/>
      <c r="G8" s="301"/>
      <c r="H8" s="303"/>
      <c r="I8" s="303"/>
      <c r="J8" s="277"/>
      <c r="K8" s="278"/>
      <c r="L8" s="278"/>
      <c r="M8" s="50"/>
    </row>
    <row r="9" spans="1:12" ht="15">
      <c r="A9" s="3" t="s">
        <v>7</v>
      </c>
      <c r="B9" s="40"/>
      <c r="C9" s="40"/>
      <c r="D9" s="40"/>
      <c r="E9" s="35"/>
      <c r="F9" s="35"/>
      <c r="G9" s="35"/>
      <c r="H9" s="242" t="e">
        <f>H12+H64+H238+H666+#REF!</f>
        <v>#REF!</v>
      </c>
      <c r="I9" s="242">
        <f>J9-K9</f>
        <v>223640.08019</v>
      </c>
      <c r="J9" s="242">
        <f>J12+J64+J238+J666</f>
        <v>296467.96564</v>
      </c>
      <c r="K9" s="242">
        <f>K12+K64+K238+K666+K698</f>
        <v>72827.88545</v>
      </c>
      <c r="L9" s="251">
        <f>K9/J9*100</f>
        <v>24.565178667038396</v>
      </c>
    </row>
    <row r="10" spans="1:15" ht="15">
      <c r="A10" s="3" t="s">
        <v>8</v>
      </c>
      <c r="B10" s="111">
        <v>1</v>
      </c>
      <c r="C10" s="40"/>
      <c r="D10" s="40"/>
      <c r="E10" s="35"/>
      <c r="F10" s="35"/>
      <c r="G10" s="35"/>
      <c r="H10" s="242" t="e">
        <f>H13+H65+H239+H667+#REF!</f>
        <v>#REF!</v>
      </c>
      <c r="I10" s="242">
        <f aca="true" t="shared" si="0" ref="I10:I73">J10-K10</f>
        <v>95170.97283</v>
      </c>
      <c r="J10" s="242">
        <f>J13+J65+J239+J667</f>
        <v>135782.5</v>
      </c>
      <c r="K10" s="242">
        <f>K13+K65+K239+K667</f>
        <v>40611.52717</v>
      </c>
      <c r="L10" s="251">
        <f aca="true" t="shared" si="1" ref="L10:L73">K10/J10*100</f>
        <v>29.909249844420305</v>
      </c>
      <c r="O10" s="48"/>
    </row>
    <row r="11" spans="1:15" ht="15">
      <c r="A11" s="3" t="s">
        <v>9</v>
      </c>
      <c r="B11" s="111">
        <v>2</v>
      </c>
      <c r="C11" s="40"/>
      <c r="D11" s="40"/>
      <c r="E11" s="35"/>
      <c r="F11" s="35"/>
      <c r="G11" s="35"/>
      <c r="H11" s="242" t="e">
        <f>H14+H66+H240+H668+#REF!</f>
        <v>#REF!</v>
      </c>
      <c r="I11" s="242">
        <f t="shared" si="0"/>
        <v>128469.10736000001</v>
      </c>
      <c r="J11" s="242">
        <f>J14+J66+J240+J668</f>
        <v>160685.46564</v>
      </c>
      <c r="K11" s="242">
        <f>K14+K66+K240+K668</f>
        <v>32216.358279999997</v>
      </c>
      <c r="L11" s="251">
        <f t="shared" si="1"/>
        <v>20.04932938500958</v>
      </c>
      <c r="O11" s="48"/>
    </row>
    <row r="12" spans="1:12" ht="15">
      <c r="A12" s="3" t="s">
        <v>10</v>
      </c>
      <c r="B12" s="111" t="s">
        <v>11</v>
      </c>
      <c r="C12" s="40"/>
      <c r="D12" s="40"/>
      <c r="E12" s="35"/>
      <c r="F12" s="35"/>
      <c r="G12" s="35"/>
      <c r="H12" s="242" t="e">
        <f>H15+H28+#REF!</f>
        <v>#REF!</v>
      </c>
      <c r="I12" s="242">
        <f t="shared" si="0"/>
        <v>14545.51166</v>
      </c>
      <c r="J12" s="242">
        <f>J15+J28+J35+J41</f>
        <v>18404</v>
      </c>
      <c r="K12" s="249">
        <f>K15+K28+K35+K41</f>
        <v>3858.48834</v>
      </c>
      <c r="L12" s="251">
        <f t="shared" si="1"/>
        <v>20.965487611388827</v>
      </c>
    </row>
    <row r="13" spans="1:12" ht="15">
      <c r="A13" s="3" t="s">
        <v>8</v>
      </c>
      <c r="B13" s="111">
        <v>1</v>
      </c>
      <c r="C13" s="40"/>
      <c r="D13" s="40"/>
      <c r="E13" s="35"/>
      <c r="F13" s="35"/>
      <c r="G13" s="35"/>
      <c r="H13" s="242" t="e">
        <f>H21+H24+H27+#REF!</f>
        <v>#REF!</v>
      </c>
      <c r="I13" s="242">
        <f t="shared" si="0"/>
        <v>10157.36166</v>
      </c>
      <c r="J13" s="242">
        <f>J21+J24+J27+J53+J40+J59</f>
        <v>12619.6</v>
      </c>
      <c r="K13" s="249">
        <f>K21+K24+K27+K53+K40+K59</f>
        <v>2462.23834</v>
      </c>
      <c r="L13" s="251">
        <f t="shared" si="1"/>
        <v>19.51122333512948</v>
      </c>
    </row>
    <row r="14" spans="1:15" ht="15">
      <c r="A14" s="3" t="s">
        <v>9</v>
      </c>
      <c r="B14" s="111">
        <v>2</v>
      </c>
      <c r="C14" s="40"/>
      <c r="D14" s="40"/>
      <c r="E14" s="35"/>
      <c r="F14" s="35"/>
      <c r="G14" s="35"/>
      <c r="H14" s="242" t="e">
        <f>H34+H47+#REF!+#REF!</f>
        <v>#REF!</v>
      </c>
      <c r="I14" s="242">
        <f t="shared" si="0"/>
        <v>4388.150000000001</v>
      </c>
      <c r="J14" s="242">
        <f>J34+J47+J63</f>
        <v>5784.400000000001</v>
      </c>
      <c r="K14" s="249">
        <f>K34+K47+K63</f>
        <v>1396.25</v>
      </c>
      <c r="L14" s="251">
        <f t="shared" si="1"/>
        <v>24.138199294654587</v>
      </c>
      <c r="O14" s="48"/>
    </row>
    <row r="15" spans="1:12" ht="15">
      <c r="A15" s="3" t="s">
        <v>12</v>
      </c>
      <c r="B15" s="111" t="s">
        <v>11</v>
      </c>
      <c r="C15" s="111" t="s">
        <v>13</v>
      </c>
      <c r="D15" s="40"/>
      <c r="E15" s="35"/>
      <c r="F15" s="35"/>
      <c r="G15" s="35"/>
      <c r="H15" s="242">
        <f aca="true" t="shared" si="2" ref="H15:K17">H16</f>
        <v>2793.4</v>
      </c>
      <c r="I15" s="242">
        <f t="shared" si="0"/>
        <v>2849.70914</v>
      </c>
      <c r="J15" s="242">
        <f>J16</f>
        <v>3800.3</v>
      </c>
      <c r="K15" s="242">
        <f>K16</f>
        <v>950.59086</v>
      </c>
      <c r="L15" s="251">
        <f t="shared" si="1"/>
        <v>25.013574191511196</v>
      </c>
    </row>
    <row r="16" spans="1:12" ht="42.75">
      <c r="A16" s="3" t="s">
        <v>14</v>
      </c>
      <c r="B16" s="111" t="s">
        <v>11</v>
      </c>
      <c r="C16" s="111" t="s">
        <v>13</v>
      </c>
      <c r="D16" s="111" t="s">
        <v>15</v>
      </c>
      <c r="E16" s="36"/>
      <c r="F16" s="36"/>
      <c r="G16" s="36"/>
      <c r="H16" s="242">
        <f t="shared" si="2"/>
        <v>2793.4</v>
      </c>
      <c r="I16" s="242">
        <f t="shared" si="0"/>
        <v>2849.70914</v>
      </c>
      <c r="J16" s="242">
        <f t="shared" si="2"/>
        <v>3800.3</v>
      </c>
      <c r="K16" s="242">
        <f t="shared" si="2"/>
        <v>950.59086</v>
      </c>
      <c r="L16" s="251">
        <f t="shared" si="1"/>
        <v>25.013574191511196</v>
      </c>
    </row>
    <row r="17" spans="1:12" ht="15">
      <c r="A17" s="4" t="s">
        <v>16</v>
      </c>
      <c r="B17" s="41" t="s">
        <v>11</v>
      </c>
      <c r="C17" s="41" t="s">
        <v>13</v>
      </c>
      <c r="D17" s="41" t="s">
        <v>15</v>
      </c>
      <c r="E17" s="37">
        <v>9000000000</v>
      </c>
      <c r="F17" s="35"/>
      <c r="G17" s="35"/>
      <c r="H17" s="45">
        <f t="shared" si="2"/>
        <v>2793.4</v>
      </c>
      <c r="I17" s="242">
        <f t="shared" si="0"/>
        <v>2849.70914</v>
      </c>
      <c r="J17" s="45">
        <f t="shared" si="2"/>
        <v>3800.3</v>
      </c>
      <c r="K17" s="45">
        <f t="shared" si="2"/>
        <v>950.59086</v>
      </c>
      <c r="L17" s="251">
        <f t="shared" si="1"/>
        <v>25.013574191511196</v>
      </c>
    </row>
    <row r="18" spans="1:12" ht="18" customHeight="1">
      <c r="A18" s="4" t="s">
        <v>430</v>
      </c>
      <c r="B18" s="41" t="s">
        <v>11</v>
      </c>
      <c r="C18" s="41" t="s">
        <v>13</v>
      </c>
      <c r="D18" s="41" t="s">
        <v>15</v>
      </c>
      <c r="E18" s="37">
        <v>9000090020</v>
      </c>
      <c r="F18" s="35"/>
      <c r="G18" s="35"/>
      <c r="H18" s="45">
        <f>H19+H22+H25</f>
        <v>2793.4</v>
      </c>
      <c r="I18" s="242">
        <f t="shared" si="0"/>
        <v>2849.70914</v>
      </c>
      <c r="J18" s="45">
        <f>J19+J22+J25</f>
        <v>3800.3</v>
      </c>
      <c r="K18" s="45">
        <f>K19+K22+K25</f>
        <v>950.59086</v>
      </c>
      <c r="L18" s="251">
        <f t="shared" si="1"/>
        <v>25.013574191511196</v>
      </c>
    </row>
    <row r="19" spans="1:12" ht="60">
      <c r="A19" s="4" t="s">
        <v>17</v>
      </c>
      <c r="B19" s="41" t="s">
        <v>11</v>
      </c>
      <c r="C19" s="41" t="s">
        <v>13</v>
      </c>
      <c r="D19" s="41" t="s">
        <v>15</v>
      </c>
      <c r="E19" s="37">
        <v>9000090020</v>
      </c>
      <c r="F19" s="37">
        <v>100</v>
      </c>
      <c r="G19" s="35"/>
      <c r="H19" s="45">
        <f aca="true" t="shared" si="3" ref="H19:K20">H20</f>
        <v>2379</v>
      </c>
      <c r="I19" s="242">
        <f t="shared" si="0"/>
        <v>2350.74978</v>
      </c>
      <c r="J19" s="45">
        <f t="shared" si="3"/>
        <v>3000</v>
      </c>
      <c r="K19" s="45">
        <f t="shared" si="3"/>
        <v>649.25022</v>
      </c>
      <c r="L19" s="251">
        <f t="shared" si="1"/>
        <v>21.641674</v>
      </c>
    </row>
    <row r="20" spans="1:12" ht="30">
      <c r="A20" s="4" t="s">
        <v>18</v>
      </c>
      <c r="B20" s="41" t="s">
        <v>11</v>
      </c>
      <c r="C20" s="41" t="s">
        <v>13</v>
      </c>
      <c r="D20" s="41" t="s">
        <v>15</v>
      </c>
      <c r="E20" s="37">
        <v>9000090020</v>
      </c>
      <c r="F20" s="37">
        <v>120</v>
      </c>
      <c r="G20" s="35"/>
      <c r="H20" s="45">
        <f t="shared" si="3"/>
        <v>2379</v>
      </c>
      <c r="I20" s="242">
        <f t="shared" si="0"/>
        <v>2350.74978</v>
      </c>
      <c r="J20" s="45">
        <f t="shared" si="3"/>
        <v>3000</v>
      </c>
      <c r="K20" s="45">
        <f t="shared" si="3"/>
        <v>649.25022</v>
      </c>
      <c r="L20" s="251">
        <f t="shared" si="1"/>
        <v>21.641674</v>
      </c>
    </row>
    <row r="21" spans="1:12" ht="15">
      <c r="A21" s="5" t="s">
        <v>8</v>
      </c>
      <c r="B21" s="41" t="s">
        <v>11</v>
      </c>
      <c r="C21" s="41" t="s">
        <v>13</v>
      </c>
      <c r="D21" s="41" t="s">
        <v>15</v>
      </c>
      <c r="E21" s="37">
        <v>9000090020</v>
      </c>
      <c r="F21" s="37">
        <v>120</v>
      </c>
      <c r="G21" s="37">
        <v>1</v>
      </c>
      <c r="H21" s="45">
        <v>2379</v>
      </c>
      <c r="I21" s="242">
        <f t="shared" si="0"/>
        <v>2350.74978</v>
      </c>
      <c r="J21" s="45">
        <v>3000</v>
      </c>
      <c r="K21" s="45">
        <v>649.25022</v>
      </c>
      <c r="L21" s="251">
        <f t="shared" si="1"/>
        <v>21.641674</v>
      </c>
    </row>
    <row r="22" spans="1:12" ht="30">
      <c r="A22" s="29" t="s">
        <v>215</v>
      </c>
      <c r="B22" s="41" t="s">
        <v>11</v>
      </c>
      <c r="C22" s="41" t="s">
        <v>13</v>
      </c>
      <c r="D22" s="41" t="s">
        <v>15</v>
      </c>
      <c r="E22" s="37">
        <v>9000090020</v>
      </c>
      <c r="F22" s="37">
        <v>200</v>
      </c>
      <c r="G22" s="35"/>
      <c r="H22" s="45">
        <f aca="true" t="shared" si="4" ref="H22:K23">H23</f>
        <v>399.4</v>
      </c>
      <c r="I22" s="242">
        <f t="shared" si="0"/>
        <v>398.65936</v>
      </c>
      <c r="J22" s="45">
        <f t="shared" si="4"/>
        <v>700</v>
      </c>
      <c r="K22" s="45">
        <f t="shared" si="4"/>
        <v>301.34064</v>
      </c>
      <c r="L22" s="251">
        <f t="shared" si="1"/>
        <v>43.04866285714286</v>
      </c>
    </row>
    <row r="23" spans="1:12" ht="30">
      <c r="A23" s="4" t="s">
        <v>20</v>
      </c>
      <c r="B23" s="41" t="s">
        <v>11</v>
      </c>
      <c r="C23" s="41" t="s">
        <v>13</v>
      </c>
      <c r="D23" s="41" t="s">
        <v>15</v>
      </c>
      <c r="E23" s="37">
        <v>9000090020</v>
      </c>
      <c r="F23" s="37">
        <v>240</v>
      </c>
      <c r="G23" s="35"/>
      <c r="H23" s="45">
        <f t="shared" si="4"/>
        <v>399.4</v>
      </c>
      <c r="I23" s="242">
        <f t="shared" si="0"/>
        <v>398.65936</v>
      </c>
      <c r="J23" s="45">
        <f t="shared" si="4"/>
        <v>700</v>
      </c>
      <c r="K23" s="45">
        <f t="shared" si="4"/>
        <v>301.34064</v>
      </c>
      <c r="L23" s="251">
        <f t="shared" si="1"/>
        <v>43.04866285714286</v>
      </c>
    </row>
    <row r="24" spans="1:12" ht="15">
      <c r="A24" s="5" t="s">
        <v>8</v>
      </c>
      <c r="B24" s="41" t="s">
        <v>11</v>
      </c>
      <c r="C24" s="41" t="s">
        <v>13</v>
      </c>
      <c r="D24" s="41" t="s">
        <v>15</v>
      </c>
      <c r="E24" s="37">
        <v>9000090020</v>
      </c>
      <c r="F24" s="37">
        <v>240</v>
      </c>
      <c r="G24" s="37">
        <v>1</v>
      </c>
      <c r="H24" s="45">
        <v>399.4</v>
      </c>
      <c r="I24" s="242">
        <f t="shared" si="0"/>
        <v>398.65936</v>
      </c>
      <c r="J24" s="45">
        <v>700</v>
      </c>
      <c r="K24" s="45">
        <v>301.34064</v>
      </c>
      <c r="L24" s="251">
        <f t="shared" si="1"/>
        <v>43.04866285714286</v>
      </c>
    </row>
    <row r="25" spans="1:12" ht="15">
      <c r="A25" s="4" t="s">
        <v>21</v>
      </c>
      <c r="B25" s="41" t="s">
        <v>11</v>
      </c>
      <c r="C25" s="41" t="s">
        <v>13</v>
      </c>
      <c r="D25" s="41" t="s">
        <v>15</v>
      </c>
      <c r="E25" s="37">
        <v>9000090020</v>
      </c>
      <c r="F25" s="37">
        <v>800</v>
      </c>
      <c r="G25" s="35"/>
      <c r="H25" s="45">
        <f aca="true" t="shared" si="5" ref="H25:K26">H26</f>
        <v>15</v>
      </c>
      <c r="I25" s="242">
        <f t="shared" si="0"/>
        <v>100.3</v>
      </c>
      <c r="J25" s="45">
        <f t="shared" si="5"/>
        <v>100.3</v>
      </c>
      <c r="K25" s="45">
        <f t="shared" si="5"/>
        <v>0</v>
      </c>
      <c r="L25" s="251">
        <f t="shared" si="1"/>
        <v>0</v>
      </c>
    </row>
    <row r="26" spans="1:12" ht="15">
      <c r="A26" s="4" t="s">
        <v>22</v>
      </c>
      <c r="B26" s="41" t="s">
        <v>11</v>
      </c>
      <c r="C26" s="41" t="s">
        <v>13</v>
      </c>
      <c r="D26" s="41" t="s">
        <v>15</v>
      </c>
      <c r="E26" s="37">
        <v>9000090020</v>
      </c>
      <c r="F26" s="37">
        <v>850</v>
      </c>
      <c r="G26" s="35"/>
      <c r="H26" s="45">
        <f t="shared" si="5"/>
        <v>15</v>
      </c>
      <c r="I26" s="242">
        <f t="shared" si="0"/>
        <v>100.3</v>
      </c>
      <c r="J26" s="45">
        <f t="shared" si="5"/>
        <v>100.3</v>
      </c>
      <c r="K26" s="45">
        <f t="shared" si="5"/>
        <v>0</v>
      </c>
      <c r="L26" s="251">
        <f t="shared" si="1"/>
        <v>0</v>
      </c>
    </row>
    <row r="27" spans="1:12" ht="15">
      <c r="A27" s="5" t="s">
        <v>8</v>
      </c>
      <c r="B27" s="41" t="s">
        <v>11</v>
      </c>
      <c r="C27" s="41" t="s">
        <v>13</v>
      </c>
      <c r="D27" s="41" t="s">
        <v>15</v>
      </c>
      <c r="E27" s="37">
        <v>9000090020</v>
      </c>
      <c r="F27" s="37">
        <v>850</v>
      </c>
      <c r="G27" s="37">
        <v>1</v>
      </c>
      <c r="H27" s="45">
        <v>15</v>
      </c>
      <c r="I27" s="242">
        <f t="shared" si="0"/>
        <v>100.3</v>
      </c>
      <c r="J27" s="45">
        <v>100.3</v>
      </c>
      <c r="K27" s="45"/>
      <c r="L27" s="251">
        <f t="shared" si="1"/>
        <v>0</v>
      </c>
    </row>
    <row r="28" spans="1:12" ht="15">
      <c r="A28" s="3" t="s">
        <v>23</v>
      </c>
      <c r="B28" s="111" t="s">
        <v>11</v>
      </c>
      <c r="C28" s="111" t="s">
        <v>24</v>
      </c>
      <c r="D28" s="40"/>
      <c r="E28" s="35"/>
      <c r="F28" s="35"/>
      <c r="G28" s="35"/>
      <c r="H28" s="242">
        <f aca="true" t="shared" si="6" ref="H28:K33">H29</f>
        <v>587.1</v>
      </c>
      <c r="I28" s="242">
        <f t="shared" si="0"/>
        <v>758.8499999999999</v>
      </c>
      <c r="J28" s="242">
        <f t="shared" si="6"/>
        <v>1011.8</v>
      </c>
      <c r="K28" s="242">
        <f t="shared" si="6"/>
        <v>252.95</v>
      </c>
      <c r="L28" s="251">
        <f t="shared" si="1"/>
        <v>25</v>
      </c>
    </row>
    <row r="29" spans="1:12" ht="15">
      <c r="A29" s="3" t="s">
        <v>25</v>
      </c>
      <c r="B29" s="111" t="s">
        <v>11</v>
      </c>
      <c r="C29" s="111" t="s">
        <v>24</v>
      </c>
      <c r="D29" s="111" t="s">
        <v>26</v>
      </c>
      <c r="E29" s="36"/>
      <c r="F29" s="36"/>
      <c r="G29" s="36"/>
      <c r="H29" s="242">
        <f t="shared" si="6"/>
        <v>587.1</v>
      </c>
      <c r="I29" s="242">
        <f t="shared" si="0"/>
        <v>758.8499999999999</v>
      </c>
      <c r="J29" s="242">
        <f t="shared" si="6"/>
        <v>1011.8</v>
      </c>
      <c r="K29" s="242">
        <f t="shared" si="6"/>
        <v>252.95</v>
      </c>
      <c r="L29" s="251">
        <f t="shared" si="1"/>
        <v>25</v>
      </c>
    </row>
    <row r="30" spans="1:12" ht="15">
      <c r="A30" s="4" t="s">
        <v>16</v>
      </c>
      <c r="B30" s="41" t="s">
        <v>11</v>
      </c>
      <c r="C30" s="41" t="s">
        <v>24</v>
      </c>
      <c r="D30" s="41" t="s">
        <v>26</v>
      </c>
      <c r="E30" s="37">
        <v>9000000000</v>
      </c>
      <c r="F30" s="35"/>
      <c r="G30" s="35"/>
      <c r="H30" s="45">
        <f t="shared" si="6"/>
        <v>587.1</v>
      </c>
      <c r="I30" s="242">
        <f t="shared" si="0"/>
        <v>758.8499999999999</v>
      </c>
      <c r="J30" s="45">
        <f t="shared" si="6"/>
        <v>1011.8</v>
      </c>
      <c r="K30" s="45">
        <f t="shared" si="6"/>
        <v>252.95</v>
      </c>
      <c r="L30" s="251">
        <f t="shared" si="1"/>
        <v>25</v>
      </c>
    </row>
    <row r="31" spans="1:12" ht="30">
      <c r="A31" s="29" t="s">
        <v>442</v>
      </c>
      <c r="B31" s="41" t="s">
        <v>11</v>
      </c>
      <c r="C31" s="41" t="s">
        <v>24</v>
      </c>
      <c r="D31" s="41" t="s">
        <v>26</v>
      </c>
      <c r="E31" s="37">
        <v>9000051180</v>
      </c>
      <c r="F31" s="35"/>
      <c r="G31" s="35"/>
      <c r="H31" s="45">
        <f t="shared" si="6"/>
        <v>587.1</v>
      </c>
      <c r="I31" s="242">
        <f t="shared" si="0"/>
        <v>758.8499999999999</v>
      </c>
      <c r="J31" s="45">
        <f t="shared" si="6"/>
        <v>1011.8</v>
      </c>
      <c r="K31" s="45">
        <f t="shared" si="6"/>
        <v>252.95</v>
      </c>
      <c r="L31" s="251">
        <f t="shared" si="1"/>
        <v>25</v>
      </c>
    </row>
    <row r="32" spans="1:12" ht="18.75" customHeight="1">
      <c r="A32" s="4" t="s">
        <v>27</v>
      </c>
      <c r="B32" s="41" t="s">
        <v>11</v>
      </c>
      <c r="C32" s="41" t="s">
        <v>24</v>
      </c>
      <c r="D32" s="41" t="s">
        <v>26</v>
      </c>
      <c r="E32" s="37">
        <v>9000051180</v>
      </c>
      <c r="F32" s="37">
        <v>500</v>
      </c>
      <c r="G32" s="35"/>
      <c r="H32" s="45">
        <f t="shared" si="6"/>
        <v>587.1</v>
      </c>
      <c r="I32" s="242">
        <f t="shared" si="0"/>
        <v>758.8499999999999</v>
      </c>
      <c r="J32" s="45">
        <f t="shared" si="6"/>
        <v>1011.8</v>
      </c>
      <c r="K32" s="45">
        <f t="shared" si="6"/>
        <v>252.95</v>
      </c>
      <c r="L32" s="251">
        <f t="shared" si="1"/>
        <v>25</v>
      </c>
    </row>
    <row r="33" spans="1:12" ht="15">
      <c r="A33" s="4" t="s">
        <v>28</v>
      </c>
      <c r="B33" s="41" t="s">
        <v>11</v>
      </c>
      <c r="C33" s="41" t="s">
        <v>24</v>
      </c>
      <c r="D33" s="41" t="s">
        <v>26</v>
      </c>
      <c r="E33" s="37">
        <v>9000051180</v>
      </c>
      <c r="F33" s="37">
        <v>530</v>
      </c>
      <c r="G33" s="35"/>
      <c r="H33" s="45">
        <f t="shared" si="6"/>
        <v>587.1</v>
      </c>
      <c r="I33" s="242">
        <f t="shared" si="0"/>
        <v>758.8499999999999</v>
      </c>
      <c r="J33" s="45">
        <f t="shared" si="6"/>
        <v>1011.8</v>
      </c>
      <c r="K33" s="45">
        <f t="shared" si="6"/>
        <v>252.95</v>
      </c>
      <c r="L33" s="251">
        <f t="shared" si="1"/>
        <v>25</v>
      </c>
    </row>
    <row r="34" spans="1:12" ht="15">
      <c r="A34" s="5" t="s">
        <v>9</v>
      </c>
      <c r="B34" s="41" t="s">
        <v>11</v>
      </c>
      <c r="C34" s="41" t="s">
        <v>24</v>
      </c>
      <c r="D34" s="41" t="s">
        <v>26</v>
      </c>
      <c r="E34" s="37">
        <v>9000051180</v>
      </c>
      <c r="F34" s="37">
        <v>530</v>
      </c>
      <c r="G34" s="37">
        <v>2</v>
      </c>
      <c r="H34" s="45">
        <v>587.1</v>
      </c>
      <c r="I34" s="242">
        <f t="shared" si="0"/>
        <v>758.8499999999999</v>
      </c>
      <c r="J34" s="45">
        <v>1011.8</v>
      </c>
      <c r="K34" s="45">
        <v>252.95</v>
      </c>
      <c r="L34" s="251">
        <f t="shared" si="1"/>
        <v>25</v>
      </c>
    </row>
    <row r="35" spans="1:12" ht="28.5">
      <c r="A35" s="69" t="s">
        <v>29</v>
      </c>
      <c r="B35" s="111" t="s">
        <v>11</v>
      </c>
      <c r="C35" s="111" t="s">
        <v>297</v>
      </c>
      <c r="D35" s="41"/>
      <c r="E35" s="37"/>
      <c r="F35" s="37"/>
      <c r="G35" s="37"/>
      <c r="H35" s="45"/>
      <c r="I35" s="242">
        <f t="shared" si="0"/>
        <v>602.75252</v>
      </c>
      <c r="J35" s="242">
        <f aca="true" t="shared" si="7" ref="J35:K37">J36</f>
        <v>700</v>
      </c>
      <c r="K35" s="242">
        <f t="shared" si="7"/>
        <v>97.24748</v>
      </c>
      <c r="L35" s="251">
        <f t="shared" si="1"/>
        <v>13.892497142857144</v>
      </c>
    </row>
    <row r="36" spans="1:12" ht="15">
      <c r="A36" s="154" t="s">
        <v>300</v>
      </c>
      <c r="B36" s="111" t="s">
        <v>11</v>
      </c>
      <c r="C36" s="111" t="s">
        <v>297</v>
      </c>
      <c r="D36" s="111" t="s">
        <v>298</v>
      </c>
      <c r="E36" s="36"/>
      <c r="F36" s="36"/>
      <c r="G36" s="36"/>
      <c r="H36" s="242" t="e">
        <f>H37+#REF!+#REF!+#REF!</f>
        <v>#REF!</v>
      </c>
      <c r="I36" s="242">
        <f t="shared" si="0"/>
        <v>602.75252</v>
      </c>
      <c r="J36" s="242">
        <f t="shared" si="7"/>
        <v>700</v>
      </c>
      <c r="K36" s="242">
        <f t="shared" si="7"/>
        <v>97.24748</v>
      </c>
      <c r="L36" s="251">
        <f t="shared" si="1"/>
        <v>13.892497142857144</v>
      </c>
    </row>
    <row r="37" spans="1:12" ht="15">
      <c r="A37" s="4" t="s">
        <v>16</v>
      </c>
      <c r="B37" s="41" t="s">
        <v>11</v>
      </c>
      <c r="C37" s="41" t="s">
        <v>297</v>
      </c>
      <c r="D37" s="41" t="s">
        <v>298</v>
      </c>
      <c r="E37" s="37">
        <v>9000000000</v>
      </c>
      <c r="F37" s="35"/>
      <c r="G37" s="35"/>
      <c r="H37" s="45" t="e">
        <f>#REF!</f>
        <v>#REF!</v>
      </c>
      <c r="I37" s="242">
        <f t="shared" si="0"/>
        <v>602.75252</v>
      </c>
      <c r="J37" s="45">
        <f t="shared" si="7"/>
        <v>700</v>
      </c>
      <c r="K37" s="45">
        <f t="shared" si="7"/>
        <v>97.24748</v>
      </c>
      <c r="L37" s="251">
        <f t="shared" si="1"/>
        <v>13.892497142857144</v>
      </c>
    </row>
    <row r="38" spans="1:12" ht="15">
      <c r="A38" s="148" t="s">
        <v>301</v>
      </c>
      <c r="B38" s="41" t="s">
        <v>11</v>
      </c>
      <c r="C38" s="41" t="s">
        <v>297</v>
      </c>
      <c r="D38" s="41" t="s">
        <v>298</v>
      </c>
      <c r="E38" s="37">
        <v>9000091300</v>
      </c>
      <c r="F38" s="35">
        <v>700</v>
      </c>
      <c r="G38" s="35"/>
      <c r="H38" s="45" t="e">
        <f aca="true" t="shared" si="8" ref="H38:K39">H39</f>
        <v>#REF!</v>
      </c>
      <c r="I38" s="242">
        <f t="shared" si="0"/>
        <v>602.75252</v>
      </c>
      <c r="J38" s="45">
        <f t="shared" si="8"/>
        <v>700</v>
      </c>
      <c r="K38" s="45">
        <f t="shared" si="8"/>
        <v>97.24748</v>
      </c>
      <c r="L38" s="251">
        <f t="shared" si="1"/>
        <v>13.892497142857144</v>
      </c>
    </row>
    <row r="39" spans="1:12" ht="15">
      <c r="A39" s="148" t="s">
        <v>299</v>
      </c>
      <c r="B39" s="41" t="s">
        <v>11</v>
      </c>
      <c r="C39" s="41" t="s">
        <v>297</v>
      </c>
      <c r="D39" s="41" t="s">
        <v>298</v>
      </c>
      <c r="E39" s="37">
        <v>9000091300</v>
      </c>
      <c r="F39" s="37">
        <v>730</v>
      </c>
      <c r="G39" s="35"/>
      <c r="H39" s="45" t="e">
        <f t="shared" si="8"/>
        <v>#REF!</v>
      </c>
      <c r="I39" s="242">
        <f t="shared" si="0"/>
        <v>602.75252</v>
      </c>
      <c r="J39" s="45">
        <f t="shared" si="8"/>
        <v>700</v>
      </c>
      <c r="K39" s="45">
        <f t="shared" si="8"/>
        <v>97.24748</v>
      </c>
      <c r="L39" s="251">
        <f t="shared" si="1"/>
        <v>13.892497142857144</v>
      </c>
    </row>
    <row r="40" spans="1:12" ht="15">
      <c r="A40" s="5" t="s">
        <v>8</v>
      </c>
      <c r="B40" s="41" t="s">
        <v>11</v>
      </c>
      <c r="C40" s="41" t="s">
        <v>297</v>
      </c>
      <c r="D40" s="41" t="s">
        <v>298</v>
      </c>
      <c r="E40" s="37">
        <v>9000091300</v>
      </c>
      <c r="F40" s="37">
        <v>730</v>
      </c>
      <c r="G40" s="35">
        <v>1</v>
      </c>
      <c r="H40" s="45" t="e">
        <f>#REF!</f>
        <v>#REF!</v>
      </c>
      <c r="I40" s="242">
        <f t="shared" si="0"/>
        <v>602.75252</v>
      </c>
      <c r="J40" s="45">
        <v>700</v>
      </c>
      <c r="K40" s="45">
        <v>97.24748</v>
      </c>
      <c r="L40" s="251">
        <f t="shared" si="1"/>
        <v>13.892497142857144</v>
      </c>
    </row>
    <row r="41" spans="1:12" ht="42.75">
      <c r="A41" s="69" t="s">
        <v>30</v>
      </c>
      <c r="B41" s="111" t="s">
        <v>11</v>
      </c>
      <c r="C41" s="111">
        <v>1400</v>
      </c>
      <c r="D41" s="41"/>
      <c r="E41" s="37"/>
      <c r="F41" s="37"/>
      <c r="G41" s="37"/>
      <c r="H41" s="45"/>
      <c r="I41" s="242">
        <f t="shared" si="0"/>
        <v>10334.2</v>
      </c>
      <c r="J41" s="242">
        <f>J42+J48+J54</f>
        <v>12891.900000000001</v>
      </c>
      <c r="K41" s="249">
        <f>K42+K48+K54</f>
        <v>2557.7</v>
      </c>
      <c r="L41" s="251">
        <f t="shared" si="1"/>
        <v>19.839589199419787</v>
      </c>
    </row>
    <row r="42" spans="1:12" ht="42.75">
      <c r="A42" s="3" t="s">
        <v>31</v>
      </c>
      <c r="B42" s="111" t="s">
        <v>11</v>
      </c>
      <c r="C42" s="111">
        <v>1400</v>
      </c>
      <c r="D42" s="111" t="s">
        <v>164</v>
      </c>
      <c r="E42" s="36"/>
      <c r="F42" s="36"/>
      <c r="G42" s="36"/>
      <c r="H42" s="242" t="e">
        <f>H43+#REF!+#REF!+#REF!</f>
        <v>#REF!</v>
      </c>
      <c r="I42" s="242">
        <f t="shared" si="0"/>
        <v>3429.3</v>
      </c>
      <c r="J42" s="242">
        <f>J43</f>
        <v>4572.6</v>
      </c>
      <c r="K42" s="249">
        <f>K43</f>
        <v>1143.3</v>
      </c>
      <c r="L42" s="251">
        <f t="shared" si="1"/>
        <v>25.00328040939509</v>
      </c>
    </row>
    <row r="43" spans="1:12" ht="15">
      <c r="A43" s="4" t="s">
        <v>16</v>
      </c>
      <c r="B43" s="41" t="s">
        <v>11</v>
      </c>
      <c r="C43" s="41">
        <v>1400</v>
      </c>
      <c r="D43" s="41" t="s">
        <v>164</v>
      </c>
      <c r="E43" s="37">
        <v>9000000000</v>
      </c>
      <c r="F43" s="35"/>
      <c r="G43" s="35"/>
      <c r="H43" s="45" t="e">
        <f>#REF!</f>
        <v>#REF!</v>
      </c>
      <c r="I43" s="242">
        <f t="shared" si="0"/>
        <v>3429.3</v>
      </c>
      <c r="J43" s="45">
        <f>J44</f>
        <v>4572.6</v>
      </c>
      <c r="K43" s="45">
        <f>K44</f>
        <v>1143.3</v>
      </c>
      <c r="L43" s="251">
        <f t="shared" si="1"/>
        <v>25.00328040939509</v>
      </c>
    </row>
    <row r="44" spans="1:12" ht="15">
      <c r="A44" s="29" t="s">
        <v>443</v>
      </c>
      <c r="B44" s="41" t="s">
        <v>11</v>
      </c>
      <c r="C44" s="41">
        <v>1400</v>
      </c>
      <c r="D44" s="41" t="s">
        <v>164</v>
      </c>
      <c r="E44" s="37">
        <v>9000071560</v>
      </c>
      <c r="F44" s="35"/>
      <c r="G44" s="35"/>
      <c r="H44" s="45">
        <f aca="true" t="shared" si="9" ref="H44:K46">H45</f>
        <v>10249.5</v>
      </c>
      <c r="I44" s="242">
        <f t="shared" si="0"/>
        <v>3429.3</v>
      </c>
      <c r="J44" s="45">
        <f t="shared" si="9"/>
        <v>4572.6</v>
      </c>
      <c r="K44" s="45">
        <f t="shared" si="9"/>
        <v>1143.3</v>
      </c>
      <c r="L44" s="251">
        <f t="shared" si="1"/>
        <v>25.00328040939509</v>
      </c>
    </row>
    <row r="45" spans="1:12" ht="15">
      <c r="A45" s="4" t="s">
        <v>27</v>
      </c>
      <c r="B45" s="41" t="s">
        <v>11</v>
      </c>
      <c r="C45" s="41">
        <v>1400</v>
      </c>
      <c r="D45" s="41" t="s">
        <v>164</v>
      </c>
      <c r="E45" s="37">
        <v>9000071560</v>
      </c>
      <c r="F45" s="37">
        <v>500</v>
      </c>
      <c r="G45" s="35"/>
      <c r="H45" s="45">
        <f t="shared" si="9"/>
        <v>10249.5</v>
      </c>
      <c r="I45" s="242">
        <f t="shared" si="0"/>
        <v>3429.3</v>
      </c>
      <c r="J45" s="45">
        <f t="shared" si="9"/>
        <v>4572.6</v>
      </c>
      <c r="K45" s="45">
        <f t="shared" si="9"/>
        <v>1143.3</v>
      </c>
      <c r="L45" s="251">
        <f t="shared" si="1"/>
        <v>25.00328040939509</v>
      </c>
    </row>
    <row r="46" spans="1:12" ht="15">
      <c r="A46" s="4" t="s">
        <v>32</v>
      </c>
      <c r="B46" s="41" t="s">
        <v>11</v>
      </c>
      <c r="C46" s="41">
        <v>1400</v>
      </c>
      <c r="D46" s="41" t="s">
        <v>164</v>
      </c>
      <c r="E46" s="37">
        <v>9000071560</v>
      </c>
      <c r="F46" s="37">
        <v>510</v>
      </c>
      <c r="G46" s="35"/>
      <c r="H46" s="45">
        <f t="shared" si="9"/>
        <v>10249.5</v>
      </c>
      <c r="I46" s="242">
        <f t="shared" si="0"/>
        <v>3429.3</v>
      </c>
      <c r="J46" s="45">
        <f t="shared" si="9"/>
        <v>4572.6</v>
      </c>
      <c r="K46" s="45">
        <f t="shared" si="9"/>
        <v>1143.3</v>
      </c>
      <c r="L46" s="251">
        <f t="shared" si="1"/>
        <v>25.00328040939509</v>
      </c>
    </row>
    <row r="47" spans="1:12" ht="15.75" customHeight="1">
      <c r="A47" s="5" t="s">
        <v>9</v>
      </c>
      <c r="B47" s="41" t="s">
        <v>11</v>
      </c>
      <c r="C47" s="41">
        <v>1400</v>
      </c>
      <c r="D47" s="41" t="s">
        <v>164</v>
      </c>
      <c r="E47" s="37">
        <v>9000071560</v>
      </c>
      <c r="F47" s="37">
        <v>510</v>
      </c>
      <c r="G47" s="37">
        <v>2</v>
      </c>
      <c r="H47" s="45">
        <v>10249.5</v>
      </c>
      <c r="I47" s="242">
        <f t="shared" si="0"/>
        <v>3429.3</v>
      </c>
      <c r="J47" s="45">
        <v>4572.6</v>
      </c>
      <c r="K47" s="45">
        <v>1143.3</v>
      </c>
      <c r="L47" s="251">
        <f t="shared" si="1"/>
        <v>25.00328040939509</v>
      </c>
    </row>
    <row r="48" spans="1:12" ht="15" customHeight="1">
      <c r="A48" s="3" t="s">
        <v>33</v>
      </c>
      <c r="B48" s="111" t="s">
        <v>11</v>
      </c>
      <c r="C48" s="111">
        <v>1400</v>
      </c>
      <c r="D48" s="111" t="s">
        <v>177</v>
      </c>
      <c r="E48" s="36"/>
      <c r="F48" s="36"/>
      <c r="G48" s="36"/>
      <c r="H48" s="242" t="e">
        <f>H49+#REF!+#REF!+#REF!</f>
        <v>#REF!</v>
      </c>
      <c r="I48" s="242">
        <f t="shared" si="0"/>
        <v>523</v>
      </c>
      <c r="J48" s="242">
        <f aca="true" t="shared" si="10" ref="J48:K52">J49</f>
        <v>700</v>
      </c>
      <c r="K48" s="242">
        <f t="shared" si="10"/>
        <v>177</v>
      </c>
      <c r="L48" s="251">
        <f t="shared" si="1"/>
        <v>25.285714285714285</v>
      </c>
    </row>
    <row r="49" spans="1:12" ht="15" customHeight="1">
      <c r="A49" s="4" t="s">
        <v>16</v>
      </c>
      <c r="B49" s="41" t="s">
        <v>11</v>
      </c>
      <c r="C49" s="41">
        <v>1400</v>
      </c>
      <c r="D49" s="41" t="s">
        <v>177</v>
      </c>
      <c r="E49" s="37">
        <v>9000000000</v>
      </c>
      <c r="F49" s="35"/>
      <c r="G49" s="35"/>
      <c r="H49" s="45">
        <f>H50</f>
        <v>587.1</v>
      </c>
      <c r="I49" s="242">
        <f t="shared" si="0"/>
        <v>523</v>
      </c>
      <c r="J49" s="45">
        <f t="shared" si="10"/>
        <v>700</v>
      </c>
      <c r="K49" s="45">
        <f t="shared" si="10"/>
        <v>177</v>
      </c>
      <c r="L49" s="251">
        <f t="shared" si="1"/>
        <v>25.285714285714285</v>
      </c>
    </row>
    <row r="50" spans="1:12" ht="30">
      <c r="A50" s="4" t="s">
        <v>463</v>
      </c>
      <c r="B50" s="41" t="s">
        <v>11</v>
      </c>
      <c r="C50" s="41">
        <v>1400</v>
      </c>
      <c r="D50" s="41" t="s">
        <v>177</v>
      </c>
      <c r="E50" s="37">
        <v>9000090920</v>
      </c>
      <c r="F50" s="35"/>
      <c r="G50" s="35"/>
      <c r="H50" s="45">
        <f>H51</f>
        <v>587.1</v>
      </c>
      <c r="I50" s="242">
        <f t="shared" si="0"/>
        <v>523</v>
      </c>
      <c r="J50" s="45">
        <f t="shared" si="10"/>
        <v>700</v>
      </c>
      <c r="K50" s="45">
        <f t="shared" si="10"/>
        <v>177</v>
      </c>
      <c r="L50" s="251">
        <f t="shared" si="1"/>
        <v>25.285714285714285</v>
      </c>
    </row>
    <row r="51" spans="1:12" ht="15" customHeight="1">
      <c r="A51" s="4" t="s">
        <v>27</v>
      </c>
      <c r="B51" s="41" t="s">
        <v>11</v>
      </c>
      <c r="C51" s="41">
        <v>1400</v>
      </c>
      <c r="D51" s="41" t="s">
        <v>177</v>
      </c>
      <c r="E51" s="37">
        <v>9000090920</v>
      </c>
      <c r="F51" s="37">
        <v>500</v>
      </c>
      <c r="G51" s="35"/>
      <c r="H51" s="45">
        <f>H52</f>
        <v>587.1</v>
      </c>
      <c r="I51" s="242">
        <f t="shared" si="0"/>
        <v>523</v>
      </c>
      <c r="J51" s="45">
        <f t="shared" si="10"/>
        <v>700</v>
      </c>
      <c r="K51" s="45">
        <f t="shared" si="10"/>
        <v>177</v>
      </c>
      <c r="L51" s="251">
        <f t="shared" si="1"/>
        <v>25.285714285714285</v>
      </c>
    </row>
    <row r="52" spans="1:12" ht="15" customHeight="1">
      <c r="A52" s="4" t="s">
        <v>32</v>
      </c>
      <c r="B52" s="41" t="s">
        <v>11</v>
      </c>
      <c r="C52" s="41">
        <v>1400</v>
      </c>
      <c r="D52" s="41" t="s">
        <v>177</v>
      </c>
      <c r="E52" s="37">
        <v>9000090920</v>
      </c>
      <c r="F52" s="37">
        <v>510</v>
      </c>
      <c r="G52" s="35"/>
      <c r="H52" s="45">
        <f>H53</f>
        <v>587.1</v>
      </c>
      <c r="I52" s="242">
        <f t="shared" si="0"/>
        <v>523</v>
      </c>
      <c r="J52" s="45">
        <f t="shared" si="10"/>
        <v>700</v>
      </c>
      <c r="K52" s="45">
        <f t="shared" si="10"/>
        <v>177</v>
      </c>
      <c r="L52" s="251">
        <f t="shared" si="1"/>
        <v>25.285714285714285</v>
      </c>
    </row>
    <row r="53" spans="1:12" ht="15" customHeight="1">
      <c r="A53" s="5" t="s">
        <v>8</v>
      </c>
      <c r="B53" s="41" t="s">
        <v>11</v>
      </c>
      <c r="C53" s="41">
        <v>1400</v>
      </c>
      <c r="D53" s="41" t="s">
        <v>177</v>
      </c>
      <c r="E53" s="37">
        <v>9000090920</v>
      </c>
      <c r="F53" s="37">
        <v>510</v>
      </c>
      <c r="G53" s="37">
        <v>1</v>
      </c>
      <c r="H53" s="45">
        <v>587.1</v>
      </c>
      <c r="I53" s="242">
        <f t="shared" si="0"/>
        <v>523</v>
      </c>
      <c r="J53" s="45">
        <v>700</v>
      </c>
      <c r="K53" s="45">
        <v>177</v>
      </c>
      <c r="L53" s="251">
        <f t="shared" si="1"/>
        <v>25.285714285714285</v>
      </c>
    </row>
    <row r="54" spans="1:12" ht="15">
      <c r="A54" s="3" t="s">
        <v>34</v>
      </c>
      <c r="B54" s="111" t="s">
        <v>11</v>
      </c>
      <c r="C54" s="111">
        <v>1400</v>
      </c>
      <c r="D54" s="111">
        <v>1403</v>
      </c>
      <c r="E54" s="36"/>
      <c r="F54" s="36"/>
      <c r="G54" s="36"/>
      <c r="H54" s="242" t="e">
        <f>H55+#REF!+#REF!+H67</f>
        <v>#REF!</v>
      </c>
      <c r="I54" s="242">
        <f t="shared" si="0"/>
        <v>6381.9</v>
      </c>
      <c r="J54" s="242">
        <f>J55+J60</f>
        <v>7619.3</v>
      </c>
      <c r="K54" s="242">
        <f>K55+K60</f>
        <v>1237.4</v>
      </c>
      <c r="L54" s="251">
        <f t="shared" si="1"/>
        <v>16.24033703883559</v>
      </c>
    </row>
    <row r="55" spans="1:12" ht="15">
      <c r="A55" s="4" t="s">
        <v>16</v>
      </c>
      <c r="B55" s="41" t="s">
        <v>11</v>
      </c>
      <c r="C55" s="41">
        <v>1400</v>
      </c>
      <c r="D55" s="41">
        <v>1403</v>
      </c>
      <c r="E55" s="37">
        <v>9000000000</v>
      </c>
      <c r="F55" s="35"/>
      <c r="G55" s="35"/>
      <c r="H55" s="45">
        <f aca="true" t="shared" si="11" ref="H55:K58">H56</f>
        <v>587.1</v>
      </c>
      <c r="I55" s="242">
        <f t="shared" si="0"/>
        <v>6181.9</v>
      </c>
      <c r="J55" s="45">
        <f t="shared" si="11"/>
        <v>7419.3</v>
      </c>
      <c r="K55" s="45">
        <f t="shared" si="11"/>
        <v>1237.4</v>
      </c>
      <c r="L55" s="251">
        <f t="shared" si="1"/>
        <v>16.678123273085063</v>
      </c>
    </row>
    <row r="56" spans="1:12" ht="30">
      <c r="A56" s="29" t="s">
        <v>444</v>
      </c>
      <c r="B56" s="41" t="s">
        <v>11</v>
      </c>
      <c r="C56" s="41">
        <v>1400</v>
      </c>
      <c r="D56" s="41">
        <v>1403</v>
      </c>
      <c r="E56" s="37">
        <v>9000090930</v>
      </c>
      <c r="F56" s="35"/>
      <c r="G56" s="35"/>
      <c r="H56" s="45">
        <f t="shared" si="11"/>
        <v>587.1</v>
      </c>
      <c r="I56" s="242">
        <f t="shared" si="0"/>
        <v>6181.9</v>
      </c>
      <c r="J56" s="45">
        <f t="shared" si="11"/>
        <v>7419.3</v>
      </c>
      <c r="K56" s="45">
        <f t="shared" si="11"/>
        <v>1237.4</v>
      </c>
      <c r="L56" s="251">
        <f t="shared" si="1"/>
        <v>16.678123273085063</v>
      </c>
    </row>
    <row r="57" spans="1:12" ht="15">
      <c r="A57" s="4" t="s">
        <v>27</v>
      </c>
      <c r="B57" s="41" t="s">
        <v>11</v>
      </c>
      <c r="C57" s="41">
        <v>1400</v>
      </c>
      <c r="D57" s="41">
        <v>1403</v>
      </c>
      <c r="E57" s="37">
        <v>9000090930</v>
      </c>
      <c r="F57" s="37">
        <v>500</v>
      </c>
      <c r="G57" s="35"/>
      <c r="H57" s="45">
        <f t="shared" si="11"/>
        <v>587.1</v>
      </c>
      <c r="I57" s="242">
        <f t="shared" si="0"/>
        <v>6181.9</v>
      </c>
      <c r="J57" s="45">
        <f t="shared" si="11"/>
        <v>7419.3</v>
      </c>
      <c r="K57" s="45">
        <f t="shared" si="11"/>
        <v>1237.4</v>
      </c>
      <c r="L57" s="251">
        <f t="shared" si="1"/>
        <v>16.678123273085063</v>
      </c>
    </row>
    <row r="58" spans="1:12" ht="15">
      <c r="A58" s="4" t="s">
        <v>35</v>
      </c>
      <c r="B58" s="41" t="s">
        <v>11</v>
      </c>
      <c r="C58" s="41">
        <v>1400</v>
      </c>
      <c r="D58" s="41">
        <v>1403</v>
      </c>
      <c r="E58" s="37">
        <v>9000090930</v>
      </c>
      <c r="F58" s="37">
        <v>540</v>
      </c>
      <c r="G58" s="35"/>
      <c r="H58" s="45">
        <f t="shared" si="11"/>
        <v>587.1</v>
      </c>
      <c r="I58" s="242">
        <f t="shared" si="0"/>
        <v>6181.9</v>
      </c>
      <c r="J58" s="45">
        <f t="shared" si="11"/>
        <v>7419.3</v>
      </c>
      <c r="K58" s="45">
        <f t="shared" si="11"/>
        <v>1237.4</v>
      </c>
      <c r="L58" s="251">
        <f t="shared" si="1"/>
        <v>16.678123273085063</v>
      </c>
    </row>
    <row r="59" spans="1:12" ht="15">
      <c r="A59" s="5" t="s">
        <v>8</v>
      </c>
      <c r="B59" s="41" t="s">
        <v>11</v>
      </c>
      <c r="C59" s="41">
        <v>1400</v>
      </c>
      <c r="D59" s="41">
        <v>1403</v>
      </c>
      <c r="E59" s="37">
        <v>9000090930</v>
      </c>
      <c r="F59" s="37">
        <v>540</v>
      </c>
      <c r="G59" s="37">
        <v>1</v>
      </c>
      <c r="H59" s="45">
        <v>587.1</v>
      </c>
      <c r="I59" s="242">
        <f t="shared" si="0"/>
        <v>6181.9</v>
      </c>
      <c r="J59" s="45">
        <v>7419.3</v>
      </c>
      <c r="K59" s="45">
        <v>1237.4</v>
      </c>
      <c r="L59" s="251">
        <f t="shared" si="1"/>
        <v>16.678123273085063</v>
      </c>
    </row>
    <row r="60" spans="1:14" ht="30">
      <c r="A60" s="23" t="s">
        <v>445</v>
      </c>
      <c r="B60" s="41" t="s">
        <v>11</v>
      </c>
      <c r="C60" s="41">
        <v>1400</v>
      </c>
      <c r="D60" s="41">
        <v>1403</v>
      </c>
      <c r="E60" s="37">
        <v>9000072650</v>
      </c>
      <c r="F60" s="37"/>
      <c r="G60" s="37"/>
      <c r="H60" s="45"/>
      <c r="I60" s="242">
        <f t="shared" si="0"/>
        <v>200</v>
      </c>
      <c r="J60" s="45">
        <f aca="true" t="shared" si="12" ref="J60:K62">J61</f>
        <v>200</v>
      </c>
      <c r="K60" s="45">
        <f t="shared" si="12"/>
        <v>0</v>
      </c>
      <c r="L60" s="251">
        <f t="shared" si="1"/>
        <v>0</v>
      </c>
      <c r="M60" s="22"/>
      <c r="N60" s="22"/>
    </row>
    <row r="61" spans="1:14" ht="15">
      <c r="A61" s="29" t="s">
        <v>34</v>
      </c>
      <c r="B61" s="41" t="s">
        <v>11</v>
      </c>
      <c r="C61" s="41">
        <v>1400</v>
      </c>
      <c r="D61" s="41">
        <v>1403</v>
      </c>
      <c r="E61" s="37">
        <v>9000072650</v>
      </c>
      <c r="F61" s="37">
        <v>500</v>
      </c>
      <c r="G61" s="35"/>
      <c r="H61" s="45">
        <f>H62</f>
        <v>32867.3</v>
      </c>
      <c r="I61" s="242">
        <f t="shared" si="0"/>
        <v>200</v>
      </c>
      <c r="J61" s="45">
        <f t="shared" si="12"/>
        <v>200</v>
      </c>
      <c r="K61" s="45">
        <f t="shared" si="12"/>
        <v>0</v>
      </c>
      <c r="L61" s="251">
        <f t="shared" si="1"/>
        <v>0</v>
      </c>
      <c r="M61" s="22"/>
      <c r="N61" s="22"/>
    </row>
    <row r="62" spans="1:14" ht="15">
      <c r="A62" s="4" t="s">
        <v>27</v>
      </c>
      <c r="B62" s="41" t="s">
        <v>11</v>
      </c>
      <c r="C62" s="41">
        <v>1400</v>
      </c>
      <c r="D62" s="41">
        <v>1403</v>
      </c>
      <c r="E62" s="37">
        <v>9000072650</v>
      </c>
      <c r="F62" s="37">
        <v>540</v>
      </c>
      <c r="G62" s="35"/>
      <c r="H62" s="45">
        <f>H63</f>
        <v>32867.3</v>
      </c>
      <c r="I62" s="242">
        <f t="shared" si="0"/>
        <v>200</v>
      </c>
      <c r="J62" s="45">
        <f t="shared" si="12"/>
        <v>200</v>
      </c>
      <c r="K62" s="45">
        <f t="shared" si="12"/>
        <v>0</v>
      </c>
      <c r="L62" s="251">
        <f t="shared" si="1"/>
        <v>0</v>
      </c>
      <c r="M62" s="22"/>
      <c r="N62" s="22"/>
    </row>
    <row r="63" spans="1:14" ht="15">
      <c r="A63" s="5" t="s">
        <v>9</v>
      </c>
      <c r="B63" s="41" t="s">
        <v>11</v>
      </c>
      <c r="C63" s="41">
        <v>1400</v>
      </c>
      <c r="D63" s="41">
        <v>1403</v>
      </c>
      <c r="E63" s="37">
        <v>9000072650</v>
      </c>
      <c r="F63" s="37">
        <v>540</v>
      </c>
      <c r="G63" s="37">
        <v>2</v>
      </c>
      <c r="H63" s="45">
        <v>32867.3</v>
      </c>
      <c r="I63" s="242">
        <f t="shared" si="0"/>
        <v>200</v>
      </c>
      <c r="J63" s="45">
        <v>200</v>
      </c>
      <c r="K63" s="45"/>
      <c r="L63" s="251">
        <f t="shared" si="1"/>
        <v>0</v>
      </c>
      <c r="M63" s="18"/>
      <c r="N63" s="18"/>
    </row>
    <row r="64" spans="1:12" ht="42.75">
      <c r="A64" s="3" t="s">
        <v>38</v>
      </c>
      <c r="B64" s="111" t="s">
        <v>39</v>
      </c>
      <c r="C64" s="40"/>
      <c r="D64" s="40"/>
      <c r="E64" s="35"/>
      <c r="F64" s="35"/>
      <c r="G64" s="35"/>
      <c r="H64" s="242" t="e">
        <f>#REF!+H67+H198</f>
        <v>#REF!</v>
      </c>
      <c r="I64" s="242">
        <f t="shared" si="0"/>
        <v>148046.60223999998</v>
      </c>
      <c r="J64" s="242">
        <f>J67+J198</f>
        <v>206437.30907</v>
      </c>
      <c r="K64" s="249">
        <f>K67+K198</f>
        <v>58390.706829999996</v>
      </c>
      <c r="L64" s="251">
        <f t="shared" si="1"/>
        <v>28.284958321269592</v>
      </c>
    </row>
    <row r="65" spans="1:12" ht="15">
      <c r="A65" s="3" t="s">
        <v>8</v>
      </c>
      <c r="B65" s="111">
        <v>1</v>
      </c>
      <c r="C65" s="40"/>
      <c r="D65" s="40"/>
      <c r="E65" s="35"/>
      <c r="F65" s="35"/>
      <c r="G65" s="35"/>
      <c r="H65" s="242" t="e">
        <f>H72+#REF!+#REF!+#REF!+H172+H175+H182+H185+H194+H197+#REF!+#REF!+H166+H178+H190+#REF!</f>
        <v>#REF!</v>
      </c>
      <c r="I65" s="242">
        <f t="shared" si="0"/>
        <v>52289.86446999999</v>
      </c>
      <c r="J65" s="242">
        <f>J72+J78+J88+J106+J138+J154+J157+J166+J172+J175+J178+J182+J185+J188+J190+J194+J129+J100+J118+J133+J145+J197</f>
        <v>80242.4</v>
      </c>
      <c r="K65" s="249">
        <f>K72+K78+K88+K106+K138+K154+K157+K166+K172+K175+K178+K182+K185+K188+K190+K194+K129+K100+K118+K133+K145+K197</f>
        <v>27952.53553</v>
      </c>
      <c r="L65" s="251">
        <f t="shared" si="1"/>
        <v>34.83511900192418</v>
      </c>
    </row>
    <row r="66" spans="1:15" ht="15">
      <c r="A66" s="3" t="s">
        <v>9</v>
      </c>
      <c r="B66" s="111">
        <v>2</v>
      </c>
      <c r="C66" s="40"/>
      <c r="D66" s="40"/>
      <c r="E66" s="35"/>
      <c r="F66" s="35"/>
      <c r="G66" s="35"/>
      <c r="H66" s="242" t="e">
        <f>#REF!+#REF!+#REF!+#REF!+#REF!+H204+H212+H216+#REF!+H228+#REF!+#REF!+#REF!+H230+#REF!+H208</f>
        <v>#REF!</v>
      </c>
      <c r="I66" s="242">
        <f t="shared" si="0"/>
        <v>95756.73777</v>
      </c>
      <c r="J66" s="242">
        <f>J75+J91+J94+J204+J212+J216+J220+J224+J228+J234+J237+J160+J103+J123+J83+J149+J127+J97+J115+J143</f>
        <v>126194.90907000001</v>
      </c>
      <c r="K66" s="249">
        <f>K75+K91+K94+K204+K212+K216+K220+K224+K228+K234+K237+K160+K103+K123+K83+K149+K127+K97+K115+K143</f>
        <v>30438.171299999998</v>
      </c>
      <c r="L66" s="251">
        <f t="shared" si="1"/>
        <v>24.11996769466827</v>
      </c>
      <c r="O66" s="48"/>
    </row>
    <row r="67" spans="1:12" ht="15">
      <c r="A67" s="3" t="s">
        <v>42</v>
      </c>
      <c r="B67" s="111" t="s">
        <v>39</v>
      </c>
      <c r="C67" s="111" t="s">
        <v>43</v>
      </c>
      <c r="D67" s="40"/>
      <c r="E67" s="35"/>
      <c r="F67" s="35"/>
      <c r="G67" s="35"/>
      <c r="H67" s="242" t="e">
        <f>H68+H84+H150+H167</f>
        <v>#REF!</v>
      </c>
      <c r="I67" s="242">
        <f t="shared" si="0"/>
        <v>139914.66355</v>
      </c>
      <c r="J67" s="242">
        <f>J68+J84+J150+J167+J134</f>
        <v>196557.41186999998</v>
      </c>
      <c r="K67" s="249">
        <f>K68+K84+K150+K167+K134</f>
        <v>56642.74832</v>
      </c>
      <c r="L67" s="251">
        <f t="shared" si="1"/>
        <v>28.817406467206965</v>
      </c>
    </row>
    <row r="68" spans="1:12" ht="15">
      <c r="A68" s="3" t="s">
        <v>44</v>
      </c>
      <c r="B68" s="111" t="s">
        <v>39</v>
      </c>
      <c r="C68" s="111" t="s">
        <v>43</v>
      </c>
      <c r="D68" s="42" t="s">
        <v>45</v>
      </c>
      <c r="E68" s="35"/>
      <c r="F68" s="35"/>
      <c r="G68" s="35"/>
      <c r="H68" s="242" t="e">
        <f>#REF!+H69+#REF!</f>
        <v>#REF!</v>
      </c>
      <c r="I68" s="242">
        <f t="shared" si="0"/>
        <v>28227.204210000004</v>
      </c>
      <c r="J68" s="242">
        <f>J69+J79</f>
        <v>43525.51</v>
      </c>
      <c r="K68" s="249">
        <f>K69+K79</f>
        <v>15298.30579</v>
      </c>
      <c r="L68" s="251">
        <f t="shared" si="1"/>
        <v>35.147907031991124</v>
      </c>
    </row>
    <row r="69" spans="1:19" ht="30">
      <c r="A69" s="136" t="s">
        <v>559</v>
      </c>
      <c r="B69" s="41" t="s">
        <v>39</v>
      </c>
      <c r="C69" s="41" t="s">
        <v>43</v>
      </c>
      <c r="D69" s="40" t="s">
        <v>45</v>
      </c>
      <c r="E69" s="35">
        <v>5800000000</v>
      </c>
      <c r="F69" s="35"/>
      <c r="G69" s="35"/>
      <c r="H69" s="45" t="e">
        <f>#REF!+#REF!</f>
        <v>#REF!</v>
      </c>
      <c r="I69" s="242">
        <f t="shared" si="0"/>
        <v>28227.204210000004</v>
      </c>
      <c r="J69" s="45">
        <f>J70+J73+J76</f>
        <v>43525.51</v>
      </c>
      <c r="K69" s="45">
        <f>K70+K73+K76</f>
        <v>15298.30579</v>
      </c>
      <c r="L69" s="251">
        <f t="shared" si="1"/>
        <v>35.147907031991124</v>
      </c>
      <c r="R69" s="52"/>
      <c r="S69" s="52"/>
    </row>
    <row r="70" spans="1:12" ht="30">
      <c r="A70" s="29" t="s">
        <v>485</v>
      </c>
      <c r="B70" s="41" t="s">
        <v>39</v>
      </c>
      <c r="C70" s="41" t="s">
        <v>43</v>
      </c>
      <c r="D70" s="41" t="s">
        <v>45</v>
      </c>
      <c r="E70" s="34">
        <v>5800190710</v>
      </c>
      <c r="F70" s="37">
        <v>600</v>
      </c>
      <c r="G70" s="35"/>
      <c r="H70" s="45">
        <f>H71</f>
        <v>14279.9</v>
      </c>
      <c r="I70" s="242">
        <f t="shared" si="0"/>
        <v>6080.556619999999</v>
      </c>
      <c r="J70" s="45">
        <f>J71</f>
        <v>15031.51</v>
      </c>
      <c r="K70" s="45">
        <f>K71</f>
        <v>8950.95338</v>
      </c>
      <c r="L70" s="251">
        <f t="shared" si="1"/>
        <v>59.5479321771399</v>
      </c>
    </row>
    <row r="71" spans="1:12" ht="15">
      <c r="A71" s="4" t="s">
        <v>47</v>
      </c>
      <c r="B71" s="41" t="s">
        <v>39</v>
      </c>
      <c r="C71" s="41" t="s">
        <v>43</v>
      </c>
      <c r="D71" s="41" t="s">
        <v>45</v>
      </c>
      <c r="E71" s="34">
        <v>5800190710</v>
      </c>
      <c r="F71" s="37">
        <v>610</v>
      </c>
      <c r="G71" s="35"/>
      <c r="H71" s="45">
        <f>H72</f>
        <v>14279.9</v>
      </c>
      <c r="I71" s="242">
        <f t="shared" si="0"/>
        <v>6080.556619999999</v>
      </c>
      <c r="J71" s="45">
        <f>J72</f>
        <v>15031.51</v>
      </c>
      <c r="K71" s="45">
        <f>K72</f>
        <v>8950.95338</v>
      </c>
      <c r="L71" s="251">
        <f t="shared" si="1"/>
        <v>59.5479321771399</v>
      </c>
    </row>
    <row r="72" spans="1:12" ht="15">
      <c r="A72" s="5" t="s">
        <v>8</v>
      </c>
      <c r="B72" s="41" t="s">
        <v>39</v>
      </c>
      <c r="C72" s="41" t="s">
        <v>43</v>
      </c>
      <c r="D72" s="41" t="s">
        <v>45</v>
      </c>
      <c r="E72" s="34">
        <v>5800190710</v>
      </c>
      <c r="F72" s="37">
        <v>610</v>
      </c>
      <c r="G72" s="37">
        <v>1</v>
      </c>
      <c r="H72" s="45">
        <v>14279.9</v>
      </c>
      <c r="I72" s="242">
        <f t="shared" si="0"/>
        <v>6080.556619999999</v>
      </c>
      <c r="J72" s="45">
        <v>15031.51</v>
      </c>
      <c r="K72" s="45">
        <v>8950.95338</v>
      </c>
      <c r="L72" s="251">
        <f t="shared" si="1"/>
        <v>59.5479321771399</v>
      </c>
    </row>
    <row r="73" spans="1:12" ht="120">
      <c r="A73" s="32" t="s">
        <v>505</v>
      </c>
      <c r="B73" s="41" t="s">
        <v>39</v>
      </c>
      <c r="C73" s="41" t="s">
        <v>43</v>
      </c>
      <c r="D73" s="41" t="s">
        <v>45</v>
      </c>
      <c r="E73" s="34">
        <v>5800171570</v>
      </c>
      <c r="F73" s="37">
        <v>600</v>
      </c>
      <c r="G73" s="35"/>
      <c r="H73" s="45">
        <f aca="true" t="shared" si="13" ref="H73:K74">H74</f>
        <v>14279.9</v>
      </c>
      <c r="I73" s="242">
        <f t="shared" si="0"/>
        <v>19712.44759</v>
      </c>
      <c r="J73" s="45">
        <f t="shared" si="13"/>
        <v>25494</v>
      </c>
      <c r="K73" s="45">
        <f t="shared" si="13"/>
        <v>5781.55241</v>
      </c>
      <c r="L73" s="251">
        <f t="shared" si="1"/>
        <v>22.678090570330276</v>
      </c>
    </row>
    <row r="74" spans="1:12" ht="15">
      <c r="A74" s="4" t="s">
        <v>47</v>
      </c>
      <c r="B74" s="41" t="s">
        <v>39</v>
      </c>
      <c r="C74" s="41" t="s">
        <v>43</v>
      </c>
      <c r="D74" s="41" t="s">
        <v>45</v>
      </c>
      <c r="E74" s="34">
        <v>5800171570</v>
      </c>
      <c r="F74" s="37">
        <v>610</v>
      </c>
      <c r="G74" s="35"/>
      <c r="H74" s="45">
        <f t="shared" si="13"/>
        <v>14279.9</v>
      </c>
      <c r="I74" s="242">
        <f aca="true" t="shared" si="14" ref="I74:I118">J74-K74</f>
        <v>19712.44759</v>
      </c>
      <c r="J74" s="45">
        <f t="shared" si="13"/>
        <v>25494</v>
      </c>
      <c r="K74" s="45">
        <f t="shared" si="13"/>
        <v>5781.55241</v>
      </c>
      <c r="L74" s="251">
        <f aca="true" t="shared" si="15" ref="L74:L137">K74/J74*100</f>
        <v>22.678090570330276</v>
      </c>
    </row>
    <row r="75" spans="1:12" ht="15">
      <c r="A75" s="5" t="s">
        <v>9</v>
      </c>
      <c r="B75" s="41" t="s">
        <v>39</v>
      </c>
      <c r="C75" s="41" t="s">
        <v>43</v>
      </c>
      <c r="D75" s="41" t="s">
        <v>45</v>
      </c>
      <c r="E75" s="34">
        <v>5800171570</v>
      </c>
      <c r="F75" s="37">
        <v>610</v>
      </c>
      <c r="G75" s="37">
        <v>2</v>
      </c>
      <c r="H75" s="45">
        <v>14279.9</v>
      </c>
      <c r="I75" s="242">
        <f t="shared" si="14"/>
        <v>19712.44759</v>
      </c>
      <c r="J75" s="45">
        <v>25494</v>
      </c>
      <c r="K75" s="45">
        <v>5781.55241</v>
      </c>
      <c r="L75" s="251">
        <f t="shared" si="15"/>
        <v>22.678090570330276</v>
      </c>
    </row>
    <row r="76" spans="1:12" ht="30">
      <c r="A76" s="29" t="s">
        <v>486</v>
      </c>
      <c r="B76" s="41" t="s">
        <v>39</v>
      </c>
      <c r="C76" s="41" t="s">
        <v>43</v>
      </c>
      <c r="D76" s="41" t="s">
        <v>45</v>
      </c>
      <c r="E76" s="34">
        <v>5800290710</v>
      </c>
      <c r="F76" s="37"/>
      <c r="G76" s="37"/>
      <c r="H76" s="45"/>
      <c r="I76" s="242">
        <f t="shared" si="14"/>
        <v>2434.2</v>
      </c>
      <c r="J76" s="45">
        <f>J77</f>
        <v>3000</v>
      </c>
      <c r="K76" s="45">
        <f>K77</f>
        <v>565.8</v>
      </c>
      <c r="L76" s="251">
        <f t="shared" si="15"/>
        <v>18.86</v>
      </c>
    </row>
    <row r="77" spans="1:12" ht="15">
      <c r="A77" s="4" t="s">
        <v>47</v>
      </c>
      <c r="B77" s="41" t="s">
        <v>39</v>
      </c>
      <c r="C77" s="41" t="s">
        <v>43</v>
      </c>
      <c r="D77" s="41" t="s">
        <v>45</v>
      </c>
      <c r="E77" s="34">
        <v>5800290710</v>
      </c>
      <c r="F77" s="37">
        <v>610</v>
      </c>
      <c r="G77" s="35"/>
      <c r="H77" s="45">
        <f>H78</f>
        <v>14279.9</v>
      </c>
      <c r="I77" s="242">
        <f t="shared" si="14"/>
        <v>2434.2</v>
      </c>
      <c r="J77" s="45">
        <f>J78</f>
        <v>3000</v>
      </c>
      <c r="K77" s="45">
        <f>K78</f>
        <v>565.8</v>
      </c>
      <c r="L77" s="251">
        <f t="shared" si="15"/>
        <v>18.86</v>
      </c>
    </row>
    <row r="78" spans="1:12" ht="15">
      <c r="A78" s="5" t="s">
        <v>8</v>
      </c>
      <c r="B78" s="41" t="s">
        <v>39</v>
      </c>
      <c r="C78" s="41" t="s">
        <v>43</v>
      </c>
      <c r="D78" s="41" t="s">
        <v>45</v>
      </c>
      <c r="E78" s="34">
        <v>5800290710</v>
      </c>
      <c r="F78" s="37">
        <v>610</v>
      </c>
      <c r="G78" s="37">
        <v>1</v>
      </c>
      <c r="H78" s="45">
        <v>14279.9</v>
      </c>
      <c r="I78" s="242">
        <f t="shared" si="14"/>
        <v>2434.2</v>
      </c>
      <c r="J78" s="45">
        <v>3000</v>
      </c>
      <c r="K78" s="45">
        <v>565.8</v>
      </c>
      <c r="L78" s="251">
        <f t="shared" si="15"/>
        <v>18.86</v>
      </c>
    </row>
    <row r="79" spans="1:12" ht="15" hidden="1">
      <c r="A79" s="4" t="s">
        <v>16</v>
      </c>
      <c r="B79" s="41" t="s">
        <v>39</v>
      </c>
      <c r="C79" s="41" t="s">
        <v>43</v>
      </c>
      <c r="D79" s="41" t="s">
        <v>45</v>
      </c>
      <c r="E79" s="37">
        <v>9000000000</v>
      </c>
      <c r="F79" s="35"/>
      <c r="G79" s="35"/>
      <c r="H79" s="45">
        <f>H80</f>
        <v>0</v>
      </c>
      <c r="I79" s="242">
        <f t="shared" si="14"/>
        <v>0</v>
      </c>
      <c r="J79" s="45">
        <f aca="true" t="shared" si="16" ref="J79:K82">J80</f>
        <v>0</v>
      </c>
      <c r="K79" s="45">
        <f t="shared" si="16"/>
        <v>0</v>
      </c>
      <c r="L79" s="251" t="e">
        <f t="shared" si="15"/>
        <v>#DIV/0!</v>
      </c>
    </row>
    <row r="80" spans="1:14" ht="45" hidden="1">
      <c r="A80" s="23" t="s">
        <v>446</v>
      </c>
      <c r="B80" s="41" t="s">
        <v>39</v>
      </c>
      <c r="C80" s="41" t="s">
        <v>43</v>
      </c>
      <c r="D80" s="41" t="s">
        <v>45</v>
      </c>
      <c r="E80" s="37">
        <v>9000072650</v>
      </c>
      <c r="F80" s="37"/>
      <c r="G80" s="37"/>
      <c r="H80" s="45"/>
      <c r="I80" s="242">
        <f t="shared" si="14"/>
        <v>0</v>
      </c>
      <c r="J80" s="45">
        <f t="shared" si="16"/>
        <v>0</v>
      </c>
      <c r="K80" s="45">
        <f t="shared" si="16"/>
        <v>0</v>
      </c>
      <c r="L80" s="251" t="e">
        <f t="shared" si="15"/>
        <v>#DIV/0!</v>
      </c>
      <c r="M80" s="22"/>
      <c r="N80" s="22"/>
    </row>
    <row r="81" spans="1:14" ht="30" hidden="1">
      <c r="A81" s="4" t="s">
        <v>46</v>
      </c>
      <c r="B81" s="41" t="s">
        <v>39</v>
      </c>
      <c r="C81" s="41" t="s">
        <v>43</v>
      </c>
      <c r="D81" s="41" t="s">
        <v>45</v>
      </c>
      <c r="E81" s="37">
        <v>9000072650</v>
      </c>
      <c r="F81" s="37">
        <v>600</v>
      </c>
      <c r="G81" s="35"/>
      <c r="H81" s="45">
        <f>H82</f>
        <v>32867.3</v>
      </c>
      <c r="I81" s="242">
        <f t="shared" si="14"/>
        <v>0</v>
      </c>
      <c r="J81" s="45">
        <f t="shared" si="16"/>
        <v>0</v>
      </c>
      <c r="K81" s="45">
        <f t="shared" si="16"/>
        <v>0</v>
      </c>
      <c r="L81" s="251" t="e">
        <f t="shared" si="15"/>
        <v>#DIV/0!</v>
      </c>
      <c r="M81" s="22"/>
      <c r="N81" s="22"/>
    </row>
    <row r="82" spans="1:14" ht="15" hidden="1">
      <c r="A82" s="4" t="s">
        <v>47</v>
      </c>
      <c r="B82" s="41" t="s">
        <v>39</v>
      </c>
      <c r="C82" s="41" t="s">
        <v>43</v>
      </c>
      <c r="D82" s="41" t="s">
        <v>45</v>
      </c>
      <c r="E82" s="37">
        <v>9000072650</v>
      </c>
      <c r="F82" s="37">
        <v>610</v>
      </c>
      <c r="G82" s="35"/>
      <c r="H82" s="45">
        <f>H83</f>
        <v>32867.3</v>
      </c>
      <c r="I82" s="242">
        <f t="shared" si="14"/>
        <v>0</v>
      </c>
      <c r="J82" s="45">
        <f t="shared" si="16"/>
        <v>0</v>
      </c>
      <c r="K82" s="45">
        <f t="shared" si="16"/>
        <v>0</v>
      </c>
      <c r="L82" s="251" t="e">
        <f t="shared" si="15"/>
        <v>#DIV/0!</v>
      </c>
      <c r="M82" s="22"/>
      <c r="N82" s="22"/>
    </row>
    <row r="83" spans="1:14" ht="15" hidden="1">
      <c r="A83" s="5" t="s">
        <v>9</v>
      </c>
      <c r="B83" s="41" t="s">
        <v>39</v>
      </c>
      <c r="C83" s="41" t="s">
        <v>43</v>
      </c>
      <c r="D83" s="41" t="s">
        <v>45</v>
      </c>
      <c r="E83" s="37">
        <v>9000072650</v>
      </c>
      <c r="F83" s="37">
        <v>610</v>
      </c>
      <c r="G83" s="37">
        <v>2</v>
      </c>
      <c r="H83" s="45">
        <v>32867.3</v>
      </c>
      <c r="I83" s="242">
        <f t="shared" si="14"/>
        <v>0</v>
      </c>
      <c r="J83" s="45"/>
      <c r="K83" s="45"/>
      <c r="L83" s="251" t="e">
        <f t="shared" si="15"/>
        <v>#DIV/0!</v>
      </c>
      <c r="M83" s="18"/>
      <c r="N83" s="18"/>
    </row>
    <row r="84" spans="1:12" ht="15">
      <c r="A84" s="3" t="s">
        <v>57</v>
      </c>
      <c r="B84" s="111" t="s">
        <v>39</v>
      </c>
      <c r="C84" s="111" t="s">
        <v>43</v>
      </c>
      <c r="D84" s="111" t="s">
        <v>48</v>
      </c>
      <c r="E84" s="36"/>
      <c r="F84" s="36"/>
      <c r="G84" s="36"/>
      <c r="H84" s="242" t="e">
        <f>#REF!+#REF!+#REF!</f>
        <v>#REF!</v>
      </c>
      <c r="I84" s="242">
        <f t="shared" si="14"/>
        <v>100791.80515999997</v>
      </c>
      <c r="J84" s="242">
        <f>J85+J119</f>
        <v>137351.90186999997</v>
      </c>
      <c r="K84" s="249">
        <f>K85+K119</f>
        <v>36560.09671</v>
      </c>
      <c r="L84" s="251">
        <f t="shared" si="15"/>
        <v>26.61783070510606</v>
      </c>
    </row>
    <row r="85" spans="1:19" ht="30">
      <c r="A85" s="136" t="s">
        <v>559</v>
      </c>
      <c r="B85" s="41" t="s">
        <v>39</v>
      </c>
      <c r="C85" s="41" t="s">
        <v>43</v>
      </c>
      <c r="D85" s="40" t="s">
        <v>48</v>
      </c>
      <c r="E85" s="35">
        <v>5800000000</v>
      </c>
      <c r="F85" s="35"/>
      <c r="G85" s="35"/>
      <c r="H85" s="45" t="e">
        <f>#REF!+#REF!</f>
        <v>#REF!</v>
      </c>
      <c r="I85" s="242" t="e">
        <f>#REF!-#REF!</f>
        <v>#REF!</v>
      </c>
      <c r="J85" s="45">
        <f>J88+J91+J94+J103+J106+J100+J97+J115+J118</f>
        <v>135601.90186999997</v>
      </c>
      <c r="K85" s="45">
        <f>K88+K91+K94+K103+K106+K100+K97+K115+K118</f>
        <v>36560.09671</v>
      </c>
      <c r="L85" s="251">
        <f t="shared" si="15"/>
        <v>26.961345088691864</v>
      </c>
      <c r="R85" s="52"/>
      <c r="S85" s="52"/>
    </row>
    <row r="86" spans="1:12" ht="30">
      <c r="A86" s="29" t="s">
        <v>485</v>
      </c>
      <c r="B86" s="41" t="s">
        <v>39</v>
      </c>
      <c r="C86" s="41" t="s">
        <v>43</v>
      </c>
      <c r="D86" s="40" t="s">
        <v>48</v>
      </c>
      <c r="E86" s="34">
        <v>5800190720</v>
      </c>
      <c r="F86" s="37">
        <v>600</v>
      </c>
      <c r="G86" s="35"/>
      <c r="H86" s="45">
        <f aca="true" t="shared" si="17" ref="H86:K87">H87</f>
        <v>14279.9</v>
      </c>
      <c r="I86" s="242">
        <f t="shared" si="14"/>
        <v>29731.43791</v>
      </c>
      <c r="J86" s="45">
        <f t="shared" si="17"/>
        <v>41968.49</v>
      </c>
      <c r="K86" s="45">
        <f t="shared" si="17"/>
        <v>12237.05209</v>
      </c>
      <c r="L86" s="251">
        <f t="shared" si="15"/>
        <v>29.1577135369893</v>
      </c>
    </row>
    <row r="87" spans="1:12" ht="15">
      <c r="A87" s="4" t="s">
        <v>47</v>
      </c>
      <c r="B87" s="41" t="s">
        <v>39</v>
      </c>
      <c r="C87" s="41" t="s">
        <v>43</v>
      </c>
      <c r="D87" s="41" t="s">
        <v>48</v>
      </c>
      <c r="E87" s="34">
        <v>5800190720</v>
      </c>
      <c r="F87" s="37">
        <v>610</v>
      </c>
      <c r="G87" s="35"/>
      <c r="H87" s="45">
        <f t="shared" si="17"/>
        <v>14279.9</v>
      </c>
      <c r="I87" s="242">
        <f t="shared" si="14"/>
        <v>29731.43791</v>
      </c>
      <c r="J87" s="45">
        <f t="shared" si="17"/>
        <v>41968.49</v>
      </c>
      <c r="K87" s="45">
        <f t="shared" si="17"/>
        <v>12237.05209</v>
      </c>
      <c r="L87" s="251">
        <f t="shared" si="15"/>
        <v>29.1577135369893</v>
      </c>
    </row>
    <row r="88" spans="1:12" ht="15">
      <c r="A88" s="5" t="s">
        <v>8</v>
      </c>
      <c r="B88" s="41" t="s">
        <v>39</v>
      </c>
      <c r="C88" s="41" t="s">
        <v>43</v>
      </c>
      <c r="D88" s="40" t="s">
        <v>48</v>
      </c>
      <c r="E88" s="34">
        <v>5800190720</v>
      </c>
      <c r="F88" s="37">
        <v>610</v>
      </c>
      <c r="G88" s="37">
        <v>1</v>
      </c>
      <c r="H88" s="45">
        <v>14279.9</v>
      </c>
      <c r="I88" s="242">
        <f t="shared" si="14"/>
        <v>29731.43791</v>
      </c>
      <c r="J88" s="45">
        <v>41968.49</v>
      </c>
      <c r="K88" s="45">
        <v>12237.05209</v>
      </c>
      <c r="L88" s="251">
        <f t="shared" si="15"/>
        <v>29.1577135369893</v>
      </c>
    </row>
    <row r="89" spans="1:12" ht="120">
      <c r="A89" s="32" t="s">
        <v>505</v>
      </c>
      <c r="B89" s="41" t="s">
        <v>39</v>
      </c>
      <c r="C89" s="41" t="s">
        <v>43</v>
      </c>
      <c r="D89" s="40" t="s">
        <v>48</v>
      </c>
      <c r="E89" s="34">
        <v>5800171570</v>
      </c>
      <c r="F89" s="37">
        <v>600</v>
      </c>
      <c r="G89" s="35"/>
      <c r="H89" s="45">
        <f aca="true" t="shared" si="18" ref="H89:K90">H90</f>
        <v>14279.9</v>
      </c>
      <c r="I89" s="242">
        <f t="shared" si="14"/>
        <v>49594.637919999994</v>
      </c>
      <c r="J89" s="45">
        <f t="shared" si="18"/>
        <v>67336.9</v>
      </c>
      <c r="K89" s="45">
        <f t="shared" si="18"/>
        <v>17742.26208</v>
      </c>
      <c r="L89" s="251">
        <f t="shared" si="15"/>
        <v>26.348498490426497</v>
      </c>
    </row>
    <row r="90" spans="1:12" ht="15">
      <c r="A90" s="4" t="s">
        <v>47</v>
      </c>
      <c r="B90" s="41" t="s">
        <v>39</v>
      </c>
      <c r="C90" s="41" t="s">
        <v>43</v>
      </c>
      <c r="D90" s="41" t="s">
        <v>48</v>
      </c>
      <c r="E90" s="34">
        <v>5800171570</v>
      </c>
      <c r="F90" s="37">
        <v>610</v>
      </c>
      <c r="G90" s="35"/>
      <c r="H90" s="45">
        <f t="shared" si="18"/>
        <v>14279.9</v>
      </c>
      <c r="I90" s="242">
        <f t="shared" si="14"/>
        <v>49594.637919999994</v>
      </c>
      <c r="J90" s="45">
        <f t="shared" si="18"/>
        <v>67336.9</v>
      </c>
      <c r="K90" s="45">
        <f t="shared" si="18"/>
        <v>17742.26208</v>
      </c>
      <c r="L90" s="251">
        <f t="shared" si="15"/>
        <v>26.348498490426497</v>
      </c>
    </row>
    <row r="91" spans="1:12" ht="15">
      <c r="A91" s="5" t="s">
        <v>9</v>
      </c>
      <c r="B91" s="41" t="s">
        <v>39</v>
      </c>
      <c r="C91" s="41" t="s">
        <v>43</v>
      </c>
      <c r="D91" s="40" t="s">
        <v>48</v>
      </c>
      <c r="E91" s="34">
        <v>5800171570</v>
      </c>
      <c r="F91" s="37">
        <v>610</v>
      </c>
      <c r="G91" s="37">
        <v>2</v>
      </c>
      <c r="H91" s="45">
        <v>14279.9</v>
      </c>
      <c r="I91" s="242">
        <f t="shared" si="14"/>
        <v>49594.637919999994</v>
      </c>
      <c r="J91" s="45">
        <v>67336.9</v>
      </c>
      <c r="K91" s="45">
        <v>17742.26208</v>
      </c>
      <c r="L91" s="251">
        <f t="shared" si="15"/>
        <v>26.348498490426497</v>
      </c>
    </row>
    <row r="92" spans="1:12" ht="45">
      <c r="A92" s="29" t="s">
        <v>555</v>
      </c>
      <c r="B92" s="41" t="s">
        <v>39</v>
      </c>
      <c r="C92" s="41" t="s">
        <v>43</v>
      </c>
      <c r="D92" s="41" t="s">
        <v>48</v>
      </c>
      <c r="E92" s="34">
        <v>5800171500</v>
      </c>
      <c r="F92" s="37">
        <v>600</v>
      </c>
      <c r="G92" s="35"/>
      <c r="H92" s="45">
        <f aca="true" t="shared" si="19" ref="H92:K96">H93</f>
        <v>14279.9</v>
      </c>
      <c r="I92" s="242">
        <f t="shared" si="14"/>
        <v>1286.2341499999998</v>
      </c>
      <c r="J92" s="45">
        <f t="shared" si="19"/>
        <v>1821.6</v>
      </c>
      <c r="K92" s="45">
        <f t="shared" si="19"/>
        <v>535.36585</v>
      </c>
      <c r="L92" s="251">
        <f t="shared" si="15"/>
        <v>29.389868796662277</v>
      </c>
    </row>
    <row r="93" spans="1:12" ht="15">
      <c r="A93" s="4" t="s">
        <v>47</v>
      </c>
      <c r="B93" s="41" t="s">
        <v>39</v>
      </c>
      <c r="C93" s="41" t="s">
        <v>43</v>
      </c>
      <c r="D93" s="40" t="s">
        <v>48</v>
      </c>
      <c r="E93" s="34">
        <v>5800171500</v>
      </c>
      <c r="F93" s="37">
        <v>610</v>
      </c>
      <c r="G93" s="35"/>
      <c r="H93" s="45">
        <f t="shared" si="19"/>
        <v>14279.9</v>
      </c>
      <c r="I93" s="242">
        <f t="shared" si="14"/>
        <v>1286.2341499999998</v>
      </c>
      <c r="J93" s="45">
        <f t="shared" si="19"/>
        <v>1821.6</v>
      </c>
      <c r="K93" s="45">
        <f t="shared" si="19"/>
        <v>535.36585</v>
      </c>
      <c r="L93" s="251">
        <f t="shared" si="15"/>
        <v>29.389868796662277</v>
      </c>
    </row>
    <row r="94" spans="1:12" ht="15">
      <c r="A94" s="5" t="s">
        <v>9</v>
      </c>
      <c r="B94" s="41" t="s">
        <v>39</v>
      </c>
      <c r="C94" s="41" t="s">
        <v>43</v>
      </c>
      <c r="D94" s="41" t="s">
        <v>48</v>
      </c>
      <c r="E94" s="34">
        <v>5800171500</v>
      </c>
      <c r="F94" s="37">
        <v>610</v>
      </c>
      <c r="G94" s="37">
        <v>2</v>
      </c>
      <c r="H94" s="45">
        <v>14279.9</v>
      </c>
      <c r="I94" s="242">
        <f t="shared" si="14"/>
        <v>1286.2341499999998</v>
      </c>
      <c r="J94" s="45">
        <v>1821.6</v>
      </c>
      <c r="K94" s="45">
        <v>535.36585</v>
      </c>
      <c r="L94" s="251">
        <f t="shared" si="15"/>
        <v>29.389868796662277</v>
      </c>
    </row>
    <row r="95" spans="1:12" ht="45">
      <c r="A95" s="29" t="s">
        <v>555</v>
      </c>
      <c r="B95" s="41" t="s">
        <v>39</v>
      </c>
      <c r="C95" s="41" t="s">
        <v>43</v>
      </c>
      <c r="D95" s="41" t="s">
        <v>48</v>
      </c>
      <c r="E95" s="123">
        <v>5800153030</v>
      </c>
      <c r="F95" s="37">
        <v>600</v>
      </c>
      <c r="G95" s="35"/>
      <c r="H95" s="45">
        <f t="shared" si="19"/>
        <v>14279.9</v>
      </c>
      <c r="I95" s="242">
        <f>J95-K95</f>
        <v>7948.29465</v>
      </c>
      <c r="J95" s="45">
        <f t="shared" si="19"/>
        <v>10310</v>
      </c>
      <c r="K95" s="45">
        <f t="shared" si="19"/>
        <v>2361.70535</v>
      </c>
      <c r="L95" s="251">
        <f t="shared" si="15"/>
        <v>22.90693840931135</v>
      </c>
    </row>
    <row r="96" spans="1:12" ht="15">
      <c r="A96" s="4" t="s">
        <v>47</v>
      </c>
      <c r="B96" s="41" t="s">
        <v>39</v>
      </c>
      <c r="C96" s="41" t="s">
        <v>43</v>
      </c>
      <c r="D96" s="40" t="s">
        <v>48</v>
      </c>
      <c r="E96" s="123">
        <v>5800153030</v>
      </c>
      <c r="F96" s="37">
        <v>610</v>
      </c>
      <c r="G96" s="35"/>
      <c r="H96" s="45">
        <f t="shared" si="19"/>
        <v>14279.9</v>
      </c>
      <c r="I96" s="242">
        <f>J96-K96</f>
        <v>7948.29465</v>
      </c>
      <c r="J96" s="45">
        <f t="shared" si="19"/>
        <v>10310</v>
      </c>
      <c r="K96" s="45">
        <f t="shared" si="19"/>
        <v>2361.70535</v>
      </c>
      <c r="L96" s="251">
        <f t="shared" si="15"/>
        <v>22.90693840931135</v>
      </c>
    </row>
    <row r="97" spans="1:12" ht="15">
      <c r="A97" s="5" t="s">
        <v>9</v>
      </c>
      <c r="B97" s="41" t="s">
        <v>39</v>
      </c>
      <c r="C97" s="41" t="s">
        <v>43</v>
      </c>
      <c r="D97" s="41" t="s">
        <v>48</v>
      </c>
      <c r="E97" s="123">
        <v>5800153030</v>
      </c>
      <c r="F97" s="37">
        <v>610</v>
      </c>
      <c r="G97" s="37">
        <v>2</v>
      </c>
      <c r="H97" s="45">
        <v>14279.9</v>
      </c>
      <c r="I97" s="242">
        <f>J97-K97</f>
        <v>7948.29465</v>
      </c>
      <c r="J97" s="45">
        <v>10310</v>
      </c>
      <c r="K97" s="45">
        <v>2361.70535</v>
      </c>
      <c r="L97" s="251">
        <f t="shared" si="15"/>
        <v>22.90693840931135</v>
      </c>
    </row>
    <row r="98" spans="1:12" ht="30">
      <c r="A98" s="29" t="s">
        <v>554</v>
      </c>
      <c r="B98" s="41" t="s">
        <v>39</v>
      </c>
      <c r="C98" s="41" t="s">
        <v>43</v>
      </c>
      <c r="D98" s="41" t="s">
        <v>48</v>
      </c>
      <c r="E98" s="34" t="s">
        <v>512</v>
      </c>
      <c r="F98" s="37">
        <v>600</v>
      </c>
      <c r="G98" s="35"/>
      <c r="H98" s="45">
        <f aca="true" t="shared" si="20" ref="H98:K99">H99</f>
        <v>14279.9</v>
      </c>
      <c r="I98" s="242">
        <f t="shared" si="14"/>
        <v>3104.95977</v>
      </c>
      <c r="J98" s="45">
        <f t="shared" si="20"/>
        <v>4500</v>
      </c>
      <c r="K98" s="45">
        <f t="shared" si="20"/>
        <v>1395.04023</v>
      </c>
      <c r="L98" s="251">
        <f t="shared" si="15"/>
        <v>31.000894000000002</v>
      </c>
    </row>
    <row r="99" spans="1:12" ht="15">
      <c r="A99" s="4" t="s">
        <v>47</v>
      </c>
      <c r="B99" s="41" t="s">
        <v>39</v>
      </c>
      <c r="C99" s="41" t="s">
        <v>43</v>
      </c>
      <c r="D99" s="40" t="s">
        <v>48</v>
      </c>
      <c r="E99" s="34" t="s">
        <v>512</v>
      </c>
      <c r="F99" s="37">
        <v>610</v>
      </c>
      <c r="G99" s="35"/>
      <c r="H99" s="45">
        <f t="shared" si="20"/>
        <v>14279.9</v>
      </c>
      <c r="I99" s="242">
        <f t="shared" si="14"/>
        <v>3104.95977</v>
      </c>
      <c r="J99" s="45">
        <f t="shared" si="20"/>
        <v>4500</v>
      </c>
      <c r="K99" s="45">
        <f t="shared" si="20"/>
        <v>1395.04023</v>
      </c>
      <c r="L99" s="251">
        <f t="shared" si="15"/>
        <v>31.000894000000002</v>
      </c>
    </row>
    <row r="100" spans="1:12" ht="15">
      <c r="A100" s="5" t="s">
        <v>8</v>
      </c>
      <c r="B100" s="41" t="s">
        <v>39</v>
      </c>
      <c r="C100" s="41" t="s">
        <v>43</v>
      </c>
      <c r="D100" s="41" t="s">
        <v>48</v>
      </c>
      <c r="E100" s="34" t="s">
        <v>512</v>
      </c>
      <c r="F100" s="37">
        <v>610</v>
      </c>
      <c r="G100" s="37">
        <v>1</v>
      </c>
      <c r="H100" s="45">
        <v>14279.9</v>
      </c>
      <c r="I100" s="242">
        <f t="shared" si="14"/>
        <v>3104.95977</v>
      </c>
      <c r="J100" s="45">
        <v>4500</v>
      </c>
      <c r="K100" s="45">
        <v>1395.04023</v>
      </c>
      <c r="L100" s="251">
        <f t="shared" si="15"/>
        <v>31.000894000000002</v>
      </c>
    </row>
    <row r="101" spans="1:12" ht="30">
      <c r="A101" s="29" t="s">
        <v>486</v>
      </c>
      <c r="B101" s="41" t="s">
        <v>39</v>
      </c>
      <c r="C101" s="41" t="s">
        <v>43</v>
      </c>
      <c r="D101" s="41" t="s">
        <v>48</v>
      </c>
      <c r="E101" s="34" t="s">
        <v>512</v>
      </c>
      <c r="F101" s="37">
        <v>600</v>
      </c>
      <c r="G101" s="35"/>
      <c r="H101" s="45">
        <f aca="true" t="shared" si="21" ref="H101:K102">H102</f>
        <v>14279.9</v>
      </c>
      <c r="I101" s="242">
        <f t="shared" si="14"/>
        <v>3071.2295599999998</v>
      </c>
      <c r="J101" s="45">
        <f t="shared" si="21"/>
        <v>3425.5</v>
      </c>
      <c r="K101" s="45">
        <f t="shared" si="21"/>
        <v>354.27044</v>
      </c>
      <c r="L101" s="251">
        <f t="shared" si="15"/>
        <v>10.342152678441103</v>
      </c>
    </row>
    <row r="102" spans="1:12" ht="15">
      <c r="A102" s="4" t="s">
        <v>47</v>
      </c>
      <c r="B102" s="41" t="s">
        <v>39</v>
      </c>
      <c r="C102" s="41" t="s">
        <v>43</v>
      </c>
      <c r="D102" s="40" t="s">
        <v>48</v>
      </c>
      <c r="E102" s="34" t="s">
        <v>512</v>
      </c>
      <c r="F102" s="37">
        <v>610</v>
      </c>
      <c r="G102" s="35"/>
      <c r="H102" s="45">
        <f t="shared" si="21"/>
        <v>14279.9</v>
      </c>
      <c r="I102" s="242">
        <f t="shared" si="14"/>
        <v>3071.2295599999998</v>
      </c>
      <c r="J102" s="45">
        <f t="shared" si="21"/>
        <v>3425.5</v>
      </c>
      <c r="K102" s="45">
        <f t="shared" si="21"/>
        <v>354.27044</v>
      </c>
      <c r="L102" s="251">
        <f t="shared" si="15"/>
        <v>10.342152678441103</v>
      </c>
    </row>
    <row r="103" spans="1:12" ht="15">
      <c r="A103" s="5" t="s">
        <v>9</v>
      </c>
      <c r="B103" s="41" t="s">
        <v>39</v>
      </c>
      <c r="C103" s="41" t="s">
        <v>43</v>
      </c>
      <c r="D103" s="41" t="s">
        <v>48</v>
      </c>
      <c r="E103" s="34" t="s">
        <v>512</v>
      </c>
      <c r="F103" s="37">
        <v>610</v>
      </c>
      <c r="G103" s="37">
        <v>2</v>
      </c>
      <c r="H103" s="45">
        <v>14279.9</v>
      </c>
      <c r="I103" s="242">
        <f t="shared" si="14"/>
        <v>3071.2295599999998</v>
      </c>
      <c r="J103" s="45">
        <v>3425.5</v>
      </c>
      <c r="K103" s="45">
        <v>354.27044</v>
      </c>
      <c r="L103" s="251">
        <f t="shared" si="15"/>
        <v>10.342152678441103</v>
      </c>
    </row>
    <row r="104" spans="1:12" ht="75" hidden="1">
      <c r="A104" s="75" t="s">
        <v>556</v>
      </c>
      <c r="B104" s="41" t="s">
        <v>39</v>
      </c>
      <c r="C104" s="41" t="s">
        <v>43</v>
      </c>
      <c r="D104" s="40" t="s">
        <v>48</v>
      </c>
      <c r="E104" s="34" t="s">
        <v>513</v>
      </c>
      <c r="F104" s="37">
        <v>600</v>
      </c>
      <c r="G104" s="35"/>
      <c r="H104" s="45">
        <f aca="true" t="shared" si="22" ref="H104:K105">H105</f>
        <v>14279.9</v>
      </c>
      <c r="I104" s="242">
        <f t="shared" si="14"/>
        <v>0</v>
      </c>
      <c r="J104" s="45">
        <f t="shared" si="22"/>
        <v>0</v>
      </c>
      <c r="K104" s="45">
        <f t="shared" si="22"/>
        <v>0</v>
      </c>
      <c r="L104" s="251" t="e">
        <f t="shared" si="15"/>
        <v>#DIV/0!</v>
      </c>
    </row>
    <row r="105" spans="1:12" ht="15" hidden="1">
      <c r="A105" s="4" t="s">
        <v>47</v>
      </c>
      <c r="B105" s="41" t="s">
        <v>39</v>
      </c>
      <c r="C105" s="41" t="s">
        <v>43</v>
      </c>
      <c r="D105" s="41" t="s">
        <v>48</v>
      </c>
      <c r="E105" s="34" t="s">
        <v>513</v>
      </c>
      <c r="F105" s="37">
        <v>610</v>
      </c>
      <c r="G105" s="35"/>
      <c r="H105" s="45">
        <f t="shared" si="22"/>
        <v>14279.9</v>
      </c>
      <c r="I105" s="242">
        <f t="shared" si="14"/>
        <v>0</v>
      </c>
      <c r="J105" s="45">
        <f t="shared" si="22"/>
        <v>0</v>
      </c>
      <c r="K105" s="45">
        <f t="shared" si="22"/>
        <v>0</v>
      </c>
      <c r="L105" s="251" t="e">
        <f t="shared" si="15"/>
        <v>#DIV/0!</v>
      </c>
    </row>
    <row r="106" spans="1:12" ht="15" hidden="1">
      <c r="A106" s="5" t="s">
        <v>8</v>
      </c>
      <c r="B106" s="41" t="s">
        <v>39</v>
      </c>
      <c r="C106" s="41" t="s">
        <v>43</v>
      </c>
      <c r="D106" s="40" t="s">
        <v>48</v>
      </c>
      <c r="E106" s="34" t="s">
        <v>513</v>
      </c>
      <c r="F106" s="37">
        <v>610</v>
      </c>
      <c r="G106" s="37">
        <v>1</v>
      </c>
      <c r="H106" s="45">
        <v>14279.9</v>
      </c>
      <c r="I106" s="242">
        <f t="shared" si="14"/>
        <v>0</v>
      </c>
      <c r="J106" s="45"/>
      <c r="K106" s="45"/>
      <c r="L106" s="251" t="e">
        <f t="shared" si="15"/>
        <v>#DIV/0!</v>
      </c>
    </row>
    <row r="107" spans="1:12" ht="60" hidden="1">
      <c r="A107" s="75" t="s">
        <v>231</v>
      </c>
      <c r="B107" s="41" t="s">
        <v>39</v>
      </c>
      <c r="C107" s="41" t="s">
        <v>43</v>
      </c>
      <c r="D107" s="41" t="s">
        <v>48</v>
      </c>
      <c r="E107" s="34">
        <v>5801550970</v>
      </c>
      <c r="F107" s="37"/>
      <c r="G107" s="37"/>
      <c r="H107" s="45"/>
      <c r="I107" s="242">
        <f t="shared" si="14"/>
        <v>0</v>
      </c>
      <c r="J107" s="45">
        <f aca="true" t="shared" si="23" ref="J107:K111">J108</f>
        <v>0</v>
      </c>
      <c r="K107" s="45">
        <f t="shared" si="23"/>
        <v>0</v>
      </c>
      <c r="L107" s="251" t="e">
        <f t="shared" si="15"/>
        <v>#DIV/0!</v>
      </c>
    </row>
    <row r="108" spans="1:12" ht="15" hidden="1">
      <c r="A108" s="4" t="s">
        <v>47</v>
      </c>
      <c r="B108" s="41" t="s">
        <v>39</v>
      </c>
      <c r="C108" s="41" t="s">
        <v>43</v>
      </c>
      <c r="D108" s="40" t="s">
        <v>48</v>
      </c>
      <c r="E108" s="34">
        <v>5801550970</v>
      </c>
      <c r="F108" s="37">
        <v>610</v>
      </c>
      <c r="G108" s="35"/>
      <c r="H108" s="45">
        <f>H109</f>
        <v>14279.9</v>
      </c>
      <c r="I108" s="242">
        <f t="shared" si="14"/>
        <v>0</v>
      </c>
      <c r="J108" s="45">
        <f t="shared" si="23"/>
        <v>0</v>
      </c>
      <c r="K108" s="45">
        <f t="shared" si="23"/>
        <v>0</v>
      </c>
      <c r="L108" s="251" t="e">
        <f t="shared" si="15"/>
        <v>#DIV/0!</v>
      </c>
    </row>
    <row r="109" spans="1:12" ht="15" hidden="1">
      <c r="A109" s="5" t="s">
        <v>9</v>
      </c>
      <c r="B109" s="41" t="s">
        <v>39</v>
      </c>
      <c r="C109" s="41" t="s">
        <v>43</v>
      </c>
      <c r="D109" s="41" t="s">
        <v>48</v>
      </c>
      <c r="E109" s="34">
        <v>5801550970</v>
      </c>
      <c r="F109" s="37">
        <v>610</v>
      </c>
      <c r="G109" s="37">
        <v>2</v>
      </c>
      <c r="H109" s="45">
        <v>14279.9</v>
      </c>
      <c r="I109" s="242">
        <f t="shared" si="14"/>
        <v>0</v>
      </c>
      <c r="J109" s="45"/>
      <c r="K109" s="45"/>
      <c r="L109" s="251" t="e">
        <f t="shared" si="15"/>
        <v>#DIV/0!</v>
      </c>
    </row>
    <row r="110" spans="1:12" ht="45" hidden="1">
      <c r="A110" s="75" t="s">
        <v>229</v>
      </c>
      <c r="B110" s="41" t="s">
        <v>39</v>
      </c>
      <c r="C110" s="41" t="s">
        <v>43</v>
      </c>
      <c r="D110" s="41" t="s">
        <v>48</v>
      </c>
      <c r="E110" s="34" t="s">
        <v>514</v>
      </c>
      <c r="F110" s="37"/>
      <c r="G110" s="37"/>
      <c r="H110" s="45"/>
      <c r="I110" s="242">
        <f t="shared" si="14"/>
        <v>0</v>
      </c>
      <c r="J110" s="45">
        <f t="shared" si="23"/>
        <v>0</v>
      </c>
      <c r="K110" s="45">
        <f t="shared" si="23"/>
        <v>0</v>
      </c>
      <c r="L110" s="251" t="e">
        <f t="shared" si="15"/>
        <v>#DIV/0!</v>
      </c>
    </row>
    <row r="111" spans="1:12" ht="15" hidden="1">
      <c r="A111" s="4" t="s">
        <v>47</v>
      </c>
      <c r="B111" s="41" t="s">
        <v>39</v>
      </c>
      <c r="C111" s="41" t="s">
        <v>43</v>
      </c>
      <c r="D111" s="40" t="s">
        <v>48</v>
      </c>
      <c r="E111" s="34" t="s">
        <v>514</v>
      </c>
      <c r="F111" s="37">
        <v>610</v>
      </c>
      <c r="G111" s="35"/>
      <c r="H111" s="45">
        <f>H112</f>
        <v>14279.9</v>
      </c>
      <c r="I111" s="242">
        <f t="shared" si="14"/>
        <v>0</v>
      </c>
      <c r="J111" s="45">
        <f t="shared" si="23"/>
        <v>0</v>
      </c>
      <c r="K111" s="45">
        <f t="shared" si="23"/>
        <v>0</v>
      </c>
      <c r="L111" s="251" t="e">
        <f t="shared" si="15"/>
        <v>#DIV/0!</v>
      </c>
    </row>
    <row r="112" spans="1:12" ht="15" hidden="1">
      <c r="A112" s="5" t="s">
        <v>9</v>
      </c>
      <c r="B112" s="41" t="s">
        <v>39</v>
      </c>
      <c r="C112" s="41" t="s">
        <v>43</v>
      </c>
      <c r="D112" s="41" t="s">
        <v>48</v>
      </c>
      <c r="E112" s="34" t="s">
        <v>514</v>
      </c>
      <c r="F112" s="37">
        <v>610</v>
      </c>
      <c r="G112" s="37">
        <v>2</v>
      </c>
      <c r="H112" s="45">
        <v>14279.9</v>
      </c>
      <c r="I112" s="242">
        <f t="shared" si="14"/>
        <v>0</v>
      </c>
      <c r="J112" s="45"/>
      <c r="K112" s="45"/>
      <c r="L112" s="251" t="e">
        <f t="shared" si="15"/>
        <v>#DIV/0!</v>
      </c>
    </row>
    <row r="113" spans="1:12" ht="45">
      <c r="A113" s="29" t="s">
        <v>553</v>
      </c>
      <c r="B113" s="41" t="s">
        <v>39</v>
      </c>
      <c r="C113" s="41" t="s">
        <v>43</v>
      </c>
      <c r="D113" s="41" t="s">
        <v>48</v>
      </c>
      <c r="E113" s="198" t="s">
        <v>538</v>
      </c>
      <c r="F113" s="37">
        <v>600</v>
      </c>
      <c r="G113" s="35"/>
      <c r="H113" s="45">
        <f>H114</f>
        <v>14279.9</v>
      </c>
      <c r="I113" s="242">
        <f t="shared" si="14"/>
        <v>4305.0112</v>
      </c>
      <c r="J113" s="45">
        <f>J114+J117</f>
        <v>6239.41187</v>
      </c>
      <c r="K113" s="45">
        <f>K114+K117</f>
        <v>1934.40067</v>
      </c>
      <c r="L113" s="251">
        <f t="shared" si="15"/>
        <v>31.002932813281326</v>
      </c>
    </row>
    <row r="114" spans="1:12" ht="15">
      <c r="A114" s="4" t="s">
        <v>47</v>
      </c>
      <c r="B114" s="41" t="s">
        <v>39</v>
      </c>
      <c r="C114" s="41" t="s">
        <v>43</v>
      </c>
      <c r="D114" s="40" t="s">
        <v>48</v>
      </c>
      <c r="E114" s="198" t="s">
        <v>538</v>
      </c>
      <c r="F114" s="37">
        <v>610</v>
      </c>
      <c r="G114" s="35"/>
      <c r="H114" s="45">
        <f>H115</f>
        <v>14279.9</v>
      </c>
      <c r="I114" s="242">
        <f t="shared" si="14"/>
        <v>4261.95521</v>
      </c>
      <c r="J114" s="45">
        <f>J115</f>
        <v>6177.01187</v>
      </c>
      <c r="K114" s="45">
        <f>K115</f>
        <v>1915.05666</v>
      </c>
      <c r="L114" s="251">
        <f t="shared" si="15"/>
        <v>31.002962278587948</v>
      </c>
    </row>
    <row r="115" spans="1:12" ht="15">
      <c r="A115" s="5" t="s">
        <v>9</v>
      </c>
      <c r="B115" s="41" t="s">
        <v>39</v>
      </c>
      <c r="C115" s="41" t="s">
        <v>43</v>
      </c>
      <c r="D115" s="41" t="s">
        <v>48</v>
      </c>
      <c r="E115" s="198" t="s">
        <v>538</v>
      </c>
      <c r="F115" s="37">
        <v>610</v>
      </c>
      <c r="G115" s="37">
        <v>2</v>
      </c>
      <c r="H115" s="45">
        <v>14279.9</v>
      </c>
      <c r="I115" s="242">
        <f t="shared" si="14"/>
        <v>4261.95521</v>
      </c>
      <c r="J115" s="45">
        <v>6177.01187</v>
      </c>
      <c r="K115" s="45">
        <v>1915.05666</v>
      </c>
      <c r="L115" s="251">
        <f t="shared" si="15"/>
        <v>31.002962278587948</v>
      </c>
    </row>
    <row r="116" spans="1:12" ht="30">
      <c r="A116" s="29" t="s">
        <v>486</v>
      </c>
      <c r="B116" s="41" t="s">
        <v>39</v>
      </c>
      <c r="C116" s="41" t="s">
        <v>43</v>
      </c>
      <c r="D116" s="41" t="s">
        <v>48</v>
      </c>
      <c r="E116" s="198" t="s">
        <v>538</v>
      </c>
      <c r="F116" s="37">
        <v>600</v>
      </c>
      <c r="G116" s="35"/>
      <c r="H116" s="45">
        <f aca="true" t="shared" si="24" ref="H116:K117">H117</f>
        <v>14279.9</v>
      </c>
      <c r="I116" s="242">
        <f t="shared" si="14"/>
        <v>43.055989999999994</v>
      </c>
      <c r="J116" s="45">
        <f t="shared" si="24"/>
        <v>62.4</v>
      </c>
      <c r="K116" s="45">
        <f t="shared" si="24"/>
        <v>19.34401</v>
      </c>
      <c r="L116" s="251">
        <f t="shared" si="15"/>
        <v>31.000016025641024</v>
      </c>
    </row>
    <row r="117" spans="1:12" ht="15">
      <c r="A117" s="4" t="s">
        <v>47</v>
      </c>
      <c r="B117" s="41" t="s">
        <v>39</v>
      </c>
      <c r="C117" s="41" t="s">
        <v>43</v>
      </c>
      <c r="D117" s="40" t="s">
        <v>48</v>
      </c>
      <c r="E117" s="198" t="s">
        <v>538</v>
      </c>
      <c r="F117" s="37">
        <v>610</v>
      </c>
      <c r="G117" s="35"/>
      <c r="H117" s="45">
        <f t="shared" si="24"/>
        <v>14279.9</v>
      </c>
      <c r="I117" s="242">
        <f t="shared" si="14"/>
        <v>43.055989999999994</v>
      </c>
      <c r="J117" s="45">
        <f t="shared" si="24"/>
        <v>62.4</v>
      </c>
      <c r="K117" s="45">
        <f t="shared" si="24"/>
        <v>19.34401</v>
      </c>
      <c r="L117" s="251">
        <f t="shared" si="15"/>
        <v>31.000016025641024</v>
      </c>
    </row>
    <row r="118" spans="1:12" ht="15">
      <c r="A118" s="5" t="s">
        <v>8</v>
      </c>
      <c r="B118" s="41" t="s">
        <v>39</v>
      </c>
      <c r="C118" s="41" t="s">
        <v>43</v>
      </c>
      <c r="D118" s="41" t="s">
        <v>48</v>
      </c>
      <c r="E118" s="198" t="s">
        <v>538</v>
      </c>
      <c r="F118" s="37">
        <v>610</v>
      </c>
      <c r="G118" s="37">
        <v>1</v>
      </c>
      <c r="H118" s="45">
        <v>14279.9</v>
      </c>
      <c r="I118" s="242">
        <f t="shared" si="14"/>
        <v>43.055989999999994</v>
      </c>
      <c r="J118" s="45">
        <v>62.4</v>
      </c>
      <c r="K118" s="45">
        <v>19.34401</v>
      </c>
      <c r="L118" s="251">
        <f t="shared" si="15"/>
        <v>31.000016025641024</v>
      </c>
    </row>
    <row r="119" spans="1:12" ht="15">
      <c r="A119" s="4" t="s">
        <v>16</v>
      </c>
      <c r="B119" s="41" t="s">
        <v>39</v>
      </c>
      <c r="C119" s="41" t="s">
        <v>43</v>
      </c>
      <c r="D119" s="41" t="s">
        <v>48</v>
      </c>
      <c r="E119" s="37">
        <v>9000000000</v>
      </c>
      <c r="F119" s="35"/>
      <c r="G119" s="35"/>
      <c r="H119" s="45">
        <f>H120</f>
        <v>0</v>
      </c>
      <c r="I119" s="242">
        <f>J119-K119</f>
        <v>1750</v>
      </c>
      <c r="J119" s="45">
        <f>J120+J130</f>
        <v>1750</v>
      </c>
      <c r="K119" s="45">
        <f>K120+K124</f>
        <v>0</v>
      </c>
      <c r="L119" s="251">
        <f t="shared" si="15"/>
        <v>0</v>
      </c>
    </row>
    <row r="120" spans="1:14" ht="45">
      <c r="A120" s="23" t="s">
        <v>446</v>
      </c>
      <c r="B120" s="41" t="s">
        <v>39</v>
      </c>
      <c r="C120" s="41" t="s">
        <v>43</v>
      </c>
      <c r="D120" s="40" t="s">
        <v>48</v>
      </c>
      <c r="E120" s="37">
        <v>9000072650</v>
      </c>
      <c r="F120" s="37"/>
      <c r="G120" s="37"/>
      <c r="H120" s="45"/>
      <c r="I120" s="242">
        <f>J120-K120</f>
        <v>1750</v>
      </c>
      <c r="J120" s="45">
        <f aca="true" t="shared" si="25" ref="J120:K124">J121</f>
        <v>1750</v>
      </c>
      <c r="K120" s="45">
        <f t="shared" si="25"/>
        <v>0</v>
      </c>
      <c r="L120" s="251">
        <f t="shared" si="15"/>
        <v>0</v>
      </c>
      <c r="M120" s="22"/>
      <c r="N120" s="22"/>
    </row>
    <row r="121" spans="1:14" ht="30">
      <c r="A121" s="4" t="s">
        <v>46</v>
      </c>
      <c r="B121" s="41" t="s">
        <v>39</v>
      </c>
      <c r="C121" s="41" t="s">
        <v>43</v>
      </c>
      <c r="D121" s="40" t="s">
        <v>48</v>
      </c>
      <c r="E121" s="37">
        <v>9000072650</v>
      </c>
      <c r="F121" s="37">
        <v>600</v>
      </c>
      <c r="G121" s="35"/>
      <c r="H121" s="45">
        <f>H122</f>
        <v>32867.3</v>
      </c>
      <c r="I121" s="242">
        <f>J121-K121</f>
        <v>1750</v>
      </c>
      <c r="J121" s="45">
        <f t="shared" si="25"/>
        <v>1750</v>
      </c>
      <c r="K121" s="45">
        <f t="shared" si="25"/>
        <v>0</v>
      </c>
      <c r="L121" s="251">
        <f t="shared" si="15"/>
        <v>0</v>
      </c>
      <c r="M121" s="22"/>
      <c r="N121" s="22"/>
    </row>
    <row r="122" spans="1:14" ht="15">
      <c r="A122" s="4" t="s">
        <v>47</v>
      </c>
      <c r="B122" s="41" t="s">
        <v>39</v>
      </c>
      <c r="C122" s="41" t="s">
        <v>43</v>
      </c>
      <c r="D122" s="40" t="s">
        <v>48</v>
      </c>
      <c r="E122" s="37">
        <v>9000072650</v>
      </c>
      <c r="F122" s="37">
        <v>610</v>
      </c>
      <c r="G122" s="35"/>
      <c r="H122" s="45">
        <f>H123</f>
        <v>32867.3</v>
      </c>
      <c r="I122" s="242">
        <f>J122-K122</f>
        <v>1750</v>
      </c>
      <c r="J122" s="45">
        <f t="shared" si="25"/>
        <v>1750</v>
      </c>
      <c r="K122" s="45">
        <f t="shared" si="25"/>
        <v>0</v>
      </c>
      <c r="L122" s="251">
        <f t="shared" si="15"/>
        <v>0</v>
      </c>
      <c r="M122" s="22"/>
      <c r="N122" s="22"/>
    </row>
    <row r="123" spans="1:14" ht="15">
      <c r="A123" s="5" t="s">
        <v>9</v>
      </c>
      <c r="B123" s="41" t="s">
        <v>39</v>
      </c>
      <c r="C123" s="41" t="s">
        <v>43</v>
      </c>
      <c r="D123" s="40" t="s">
        <v>48</v>
      </c>
      <c r="E123" s="37">
        <v>9000072650</v>
      </c>
      <c r="F123" s="37">
        <v>610</v>
      </c>
      <c r="G123" s="37">
        <v>2</v>
      </c>
      <c r="H123" s="45">
        <v>32867.3</v>
      </c>
      <c r="I123" s="242">
        <f>J123-K123</f>
        <v>1750</v>
      </c>
      <c r="J123" s="45">
        <v>1750</v>
      </c>
      <c r="K123" s="45"/>
      <c r="L123" s="251">
        <f t="shared" si="15"/>
        <v>0</v>
      </c>
      <c r="M123" s="18"/>
      <c r="N123" s="18"/>
    </row>
    <row r="124" spans="1:14" ht="45" hidden="1">
      <c r="A124" s="23" t="s">
        <v>387</v>
      </c>
      <c r="B124" s="41" t="s">
        <v>39</v>
      </c>
      <c r="C124" s="41" t="s">
        <v>43</v>
      </c>
      <c r="D124" s="40" t="s">
        <v>48</v>
      </c>
      <c r="E124" s="37" t="s">
        <v>425</v>
      </c>
      <c r="F124" s="37"/>
      <c r="G124" s="37"/>
      <c r="H124" s="45"/>
      <c r="I124" s="242">
        <f aca="true" t="shared" si="26" ref="I124:I187">J124-K124</f>
        <v>0</v>
      </c>
      <c r="J124" s="45">
        <f t="shared" si="25"/>
        <v>0</v>
      </c>
      <c r="K124" s="45">
        <f t="shared" si="25"/>
        <v>0</v>
      </c>
      <c r="L124" s="251" t="e">
        <f t="shared" si="15"/>
        <v>#DIV/0!</v>
      </c>
      <c r="M124" s="22"/>
      <c r="N124" s="22"/>
    </row>
    <row r="125" spans="1:14" ht="30" hidden="1">
      <c r="A125" s="4" t="s">
        <v>46</v>
      </c>
      <c r="B125" s="41" t="s">
        <v>39</v>
      </c>
      <c r="C125" s="41" t="s">
        <v>43</v>
      </c>
      <c r="D125" s="40" t="s">
        <v>48</v>
      </c>
      <c r="E125" s="37" t="s">
        <v>425</v>
      </c>
      <c r="F125" s="37">
        <v>600</v>
      </c>
      <c r="G125" s="35"/>
      <c r="H125" s="45">
        <f>H128</f>
        <v>32867.3</v>
      </c>
      <c r="I125" s="242">
        <f t="shared" si="26"/>
        <v>0</v>
      </c>
      <c r="J125" s="45">
        <f>J127+J129</f>
        <v>0</v>
      </c>
      <c r="K125" s="45">
        <f>K127+K129</f>
        <v>0</v>
      </c>
      <c r="L125" s="251" t="e">
        <f t="shared" si="15"/>
        <v>#DIV/0!</v>
      </c>
      <c r="M125" s="22"/>
      <c r="N125" s="22"/>
    </row>
    <row r="126" spans="1:14" ht="15" hidden="1">
      <c r="A126" s="4" t="s">
        <v>47</v>
      </c>
      <c r="B126" s="41" t="s">
        <v>39</v>
      </c>
      <c r="C126" s="41" t="s">
        <v>43</v>
      </c>
      <c r="D126" s="40" t="s">
        <v>48</v>
      </c>
      <c r="E126" s="37" t="s">
        <v>425</v>
      </c>
      <c r="F126" s="37">
        <v>610</v>
      </c>
      <c r="G126" s="35"/>
      <c r="H126" s="45">
        <f>H127</f>
        <v>32867.3</v>
      </c>
      <c r="I126" s="242">
        <f>J126-K126</f>
        <v>0</v>
      </c>
      <c r="J126" s="45">
        <f>J127</f>
        <v>0</v>
      </c>
      <c r="K126" s="45">
        <f>K127</f>
        <v>0</v>
      </c>
      <c r="L126" s="251" t="e">
        <f t="shared" si="15"/>
        <v>#DIV/0!</v>
      </c>
      <c r="M126" s="22"/>
      <c r="N126" s="22"/>
    </row>
    <row r="127" spans="1:14" ht="15" hidden="1">
      <c r="A127" s="5" t="s">
        <v>9</v>
      </c>
      <c r="B127" s="41" t="s">
        <v>39</v>
      </c>
      <c r="C127" s="41" t="s">
        <v>43</v>
      </c>
      <c r="D127" s="40" t="s">
        <v>48</v>
      </c>
      <c r="E127" s="37" t="s">
        <v>425</v>
      </c>
      <c r="F127" s="37">
        <v>610</v>
      </c>
      <c r="G127" s="37">
        <v>2</v>
      </c>
      <c r="H127" s="45">
        <v>32867.3</v>
      </c>
      <c r="I127" s="242">
        <f>J127-K127</f>
        <v>0</v>
      </c>
      <c r="J127" s="45"/>
      <c r="K127" s="45"/>
      <c r="L127" s="251" t="e">
        <f t="shared" si="15"/>
        <v>#DIV/0!</v>
      </c>
      <c r="M127" s="18"/>
      <c r="N127" s="18"/>
    </row>
    <row r="128" spans="1:14" ht="15" hidden="1">
      <c r="A128" s="4" t="s">
        <v>47</v>
      </c>
      <c r="B128" s="41" t="s">
        <v>39</v>
      </c>
      <c r="C128" s="41" t="s">
        <v>43</v>
      </c>
      <c r="D128" s="40" t="s">
        <v>48</v>
      </c>
      <c r="E128" s="37" t="s">
        <v>425</v>
      </c>
      <c r="F128" s="37">
        <v>610</v>
      </c>
      <c r="G128" s="35"/>
      <c r="H128" s="45">
        <f>H129</f>
        <v>32867.3</v>
      </c>
      <c r="I128" s="242">
        <f t="shared" si="26"/>
        <v>0</v>
      </c>
      <c r="J128" s="45">
        <f>J129</f>
        <v>0</v>
      </c>
      <c r="K128" s="45">
        <f>K129</f>
        <v>0</v>
      </c>
      <c r="L128" s="251" t="e">
        <f t="shared" si="15"/>
        <v>#DIV/0!</v>
      </c>
      <c r="M128" s="22"/>
      <c r="N128" s="22"/>
    </row>
    <row r="129" spans="1:14" ht="15" hidden="1">
      <c r="A129" s="5" t="s">
        <v>8</v>
      </c>
      <c r="B129" s="41" t="s">
        <v>39</v>
      </c>
      <c r="C129" s="41" t="s">
        <v>43</v>
      </c>
      <c r="D129" s="40" t="s">
        <v>48</v>
      </c>
      <c r="E129" s="37" t="s">
        <v>425</v>
      </c>
      <c r="F129" s="37">
        <v>610</v>
      </c>
      <c r="G129" s="37">
        <v>1</v>
      </c>
      <c r="H129" s="45">
        <v>32867.3</v>
      </c>
      <c r="I129" s="242">
        <f t="shared" si="26"/>
        <v>0</v>
      </c>
      <c r="J129" s="45"/>
      <c r="K129" s="45"/>
      <c r="L129" s="251" t="e">
        <f t="shared" si="15"/>
        <v>#DIV/0!</v>
      </c>
      <c r="M129" s="18"/>
      <c r="N129" s="18"/>
    </row>
    <row r="130" spans="1:14" ht="75" hidden="1">
      <c r="A130" s="23" t="s">
        <v>551</v>
      </c>
      <c r="B130" s="41" t="s">
        <v>39</v>
      </c>
      <c r="C130" s="41" t="s">
        <v>43</v>
      </c>
      <c r="D130" s="40" t="s">
        <v>48</v>
      </c>
      <c r="E130" s="37">
        <v>9000090770</v>
      </c>
      <c r="F130" s="37"/>
      <c r="G130" s="37"/>
      <c r="H130" s="45"/>
      <c r="I130" s="242">
        <f t="shared" si="26"/>
        <v>0</v>
      </c>
      <c r="J130" s="45">
        <f aca="true" t="shared" si="27" ref="J130:K132">J131</f>
        <v>0</v>
      </c>
      <c r="K130" s="45">
        <f t="shared" si="27"/>
        <v>0</v>
      </c>
      <c r="L130" s="251" t="e">
        <f t="shared" si="15"/>
        <v>#DIV/0!</v>
      </c>
      <c r="M130" s="22"/>
      <c r="N130" s="22"/>
    </row>
    <row r="131" spans="1:14" ht="30" hidden="1">
      <c r="A131" s="4" t="s">
        <v>46</v>
      </c>
      <c r="B131" s="41" t="s">
        <v>39</v>
      </c>
      <c r="C131" s="41" t="s">
        <v>43</v>
      </c>
      <c r="D131" s="40" t="s">
        <v>48</v>
      </c>
      <c r="E131" s="37">
        <v>9000090770</v>
      </c>
      <c r="F131" s="37">
        <v>600</v>
      </c>
      <c r="G131" s="35"/>
      <c r="H131" s="45">
        <f>H132</f>
        <v>32867.3</v>
      </c>
      <c r="I131" s="242">
        <f t="shared" si="26"/>
        <v>0</v>
      </c>
      <c r="J131" s="45">
        <f t="shared" si="27"/>
        <v>0</v>
      </c>
      <c r="K131" s="45">
        <f t="shared" si="27"/>
        <v>0</v>
      </c>
      <c r="L131" s="251" t="e">
        <f t="shared" si="15"/>
        <v>#DIV/0!</v>
      </c>
      <c r="M131" s="22"/>
      <c r="N131" s="22"/>
    </row>
    <row r="132" spans="1:14" ht="15" hidden="1">
      <c r="A132" s="4" t="s">
        <v>47</v>
      </c>
      <c r="B132" s="41" t="s">
        <v>39</v>
      </c>
      <c r="C132" s="41" t="s">
        <v>43</v>
      </c>
      <c r="D132" s="40" t="s">
        <v>48</v>
      </c>
      <c r="E132" s="37">
        <v>9000090770</v>
      </c>
      <c r="F132" s="37">
        <v>610</v>
      </c>
      <c r="G132" s="35"/>
      <c r="H132" s="45">
        <f>H133</f>
        <v>32867.3</v>
      </c>
      <c r="I132" s="242">
        <f t="shared" si="26"/>
        <v>0</v>
      </c>
      <c r="J132" s="45">
        <f t="shared" si="27"/>
        <v>0</v>
      </c>
      <c r="K132" s="45">
        <f t="shared" si="27"/>
        <v>0</v>
      </c>
      <c r="L132" s="251" t="e">
        <f t="shared" si="15"/>
        <v>#DIV/0!</v>
      </c>
      <c r="M132" s="22"/>
      <c r="N132" s="22"/>
    </row>
    <row r="133" spans="1:14" ht="15" hidden="1">
      <c r="A133" s="5" t="s">
        <v>8</v>
      </c>
      <c r="B133" s="41" t="s">
        <v>39</v>
      </c>
      <c r="C133" s="41" t="s">
        <v>43</v>
      </c>
      <c r="D133" s="40" t="s">
        <v>48</v>
      </c>
      <c r="E133" s="37">
        <v>9000090770</v>
      </c>
      <c r="F133" s="37">
        <v>610</v>
      </c>
      <c r="G133" s="37">
        <v>1</v>
      </c>
      <c r="H133" s="45">
        <v>32867.3</v>
      </c>
      <c r="I133" s="242">
        <f t="shared" si="26"/>
        <v>0</v>
      </c>
      <c r="J133" s="45"/>
      <c r="K133" s="45"/>
      <c r="L133" s="251" t="e">
        <f t="shared" si="15"/>
        <v>#DIV/0!</v>
      </c>
      <c r="M133" s="18"/>
      <c r="N133" s="18"/>
    </row>
    <row r="134" spans="1:12" ht="15">
      <c r="A134" s="3" t="s">
        <v>294</v>
      </c>
      <c r="B134" s="111" t="s">
        <v>39</v>
      </c>
      <c r="C134" s="111" t="s">
        <v>43</v>
      </c>
      <c r="D134" s="111" t="s">
        <v>295</v>
      </c>
      <c r="E134" s="36"/>
      <c r="F134" s="36"/>
      <c r="G134" s="36"/>
      <c r="H134" s="242" t="e">
        <f>#REF!+#REF!+#REF!</f>
        <v>#REF!</v>
      </c>
      <c r="I134" s="242">
        <f t="shared" si="26"/>
        <v>5806.38622</v>
      </c>
      <c r="J134" s="242">
        <f>J135+J139</f>
        <v>8000</v>
      </c>
      <c r="K134" s="249">
        <f>K135+K139</f>
        <v>2193.61378</v>
      </c>
      <c r="L134" s="251">
        <f t="shared" si="15"/>
        <v>27.420172250000004</v>
      </c>
    </row>
    <row r="135" spans="1:19" ht="30">
      <c r="A135" s="136" t="s">
        <v>559</v>
      </c>
      <c r="B135" s="41" t="s">
        <v>39</v>
      </c>
      <c r="C135" s="41" t="s">
        <v>43</v>
      </c>
      <c r="D135" s="40" t="s">
        <v>295</v>
      </c>
      <c r="E135" s="35">
        <v>5800000000</v>
      </c>
      <c r="F135" s="35"/>
      <c r="G135" s="35"/>
      <c r="H135" s="45" t="e">
        <f>#REF!+#REF!</f>
        <v>#REF!</v>
      </c>
      <c r="I135" s="242">
        <f t="shared" si="26"/>
        <v>5806.38622</v>
      </c>
      <c r="J135" s="45">
        <f>J137</f>
        <v>8000</v>
      </c>
      <c r="K135" s="45">
        <f>K137</f>
        <v>2193.61378</v>
      </c>
      <c r="L135" s="251">
        <f t="shared" si="15"/>
        <v>27.420172250000004</v>
      </c>
      <c r="R135" s="52"/>
      <c r="S135" s="52"/>
    </row>
    <row r="136" spans="1:12" ht="30">
      <c r="A136" s="29" t="s">
        <v>485</v>
      </c>
      <c r="B136" s="41" t="s">
        <v>39</v>
      </c>
      <c r="C136" s="41" t="s">
        <v>43</v>
      </c>
      <c r="D136" s="40" t="s">
        <v>295</v>
      </c>
      <c r="E136" s="34">
        <v>5800190730</v>
      </c>
      <c r="F136" s="37">
        <v>600</v>
      </c>
      <c r="G136" s="35"/>
      <c r="H136" s="45">
        <f aca="true" t="shared" si="28" ref="H136:K137">H137</f>
        <v>14279.9</v>
      </c>
      <c r="I136" s="242">
        <f t="shared" si="26"/>
        <v>5806.38622</v>
      </c>
      <c r="J136" s="45">
        <f t="shared" si="28"/>
        <v>8000</v>
      </c>
      <c r="K136" s="45">
        <f t="shared" si="28"/>
        <v>2193.61378</v>
      </c>
      <c r="L136" s="251">
        <f t="shared" si="15"/>
        <v>27.420172250000004</v>
      </c>
    </row>
    <row r="137" spans="1:12" ht="15">
      <c r="A137" s="4" t="s">
        <v>47</v>
      </c>
      <c r="B137" s="41" t="s">
        <v>39</v>
      </c>
      <c r="C137" s="41" t="s">
        <v>43</v>
      </c>
      <c r="D137" s="41" t="s">
        <v>295</v>
      </c>
      <c r="E137" s="34">
        <v>5800190730</v>
      </c>
      <c r="F137" s="37">
        <v>610</v>
      </c>
      <c r="G137" s="35"/>
      <c r="H137" s="45">
        <f t="shared" si="28"/>
        <v>14279.9</v>
      </c>
      <c r="I137" s="242">
        <f t="shared" si="26"/>
        <v>5806.38622</v>
      </c>
      <c r="J137" s="45">
        <f t="shared" si="28"/>
        <v>8000</v>
      </c>
      <c r="K137" s="45">
        <f t="shared" si="28"/>
        <v>2193.61378</v>
      </c>
      <c r="L137" s="251">
        <f t="shared" si="15"/>
        <v>27.420172250000004</v>
      </c>
    </row>
    <row r="138" spans="1:12" ht="15">
      <c r="A138" s="5" t="s">
        <v>8</v>
      </c>
      <c r="B138" s="41" t="s">
        <v>39</v>
      </c>
      <c r="C138" s="41" t="s">
        <v>43</v>
      </c>
      <c r="D138" s="40" t="s">
        <v>295</v>
      </c>
      <c r="E138" s="34">
        <v>5800190730</v>
      </c>
      <c r="F138" s="37">
        <v>610</v>
      </c>
      <c r="G138" s="37">
        <v>1</v>
      </c>
      <c r="H138" s="45">
        <v>14279.9</v>
      </c>
      <c r="I138" s="242">
        <f t="shared" si="26"/>
        <v>5806.38622</v>
      </c>
      <c r="J138" s="45">
        <v>8000</v>
      </c>
      <c r="K138" s="45">
        <v>2193.61378</v>
      </c>
      <c r="L138" s="251">
        <f aca="true" t="shared" si="29" ref="L138:L201">K138/J138*100</f>
        <v>27.420172250000004</v>
      </c>
    </row>
    <row r="139" spans="1:12" ht="15" hidden="1">
      <c r="A139" s="4" t="s">
        <v>16</v>
      </c>
      <c r="B139" s="41" t="s">
        <v>39</v>
      </c>
      <c r="C139" s="41" t="s">
        <v>43</v>
      </c>
      <c r="D139" s="41" t="s">
        <v>295</v>
      </c>
      <c r="E139" s="37">
        <v>9000000000</v>
      </c>
      <c r="F139" s="35"/>
      <c r="G139" s="35"/>
      <c r="H139" s="45">
        <f>H146</f>
        <v>0</v>
      </c>
      <c r="I139" s="242">
        <f t="shared" si="26"/>
        <v>0</v>
      </c>
      <c r="J139" s="45">
        <f>J140+J146</f>
        <v>0</v>
      </c>
      <c r="K139" s="45">
        <f>K140+K146</f>
        <v>0</v>
      </c>
      <c r="L139" s="251" t="e">
        <f t="shared" si="29"/>
        <v>#DIV/0!</v>
      </c>
    </row>
    <row r="140" spans="1:14" ht="45" hidden="1">
      <c r="A140" s="199" t="s">
        <v>531</v>
      </c>
      <c r="B140" s="41" t="s">
        <v>39</v>
      </c>
      <c r="C140" s="41" t="s">
        <v>43</v>
      </c>
      <c r="D140" s="40" t="s">
        <v>295</v>
      </c>
      <c r="E140" s="198" t="s">
        <v>532</v>
      </c>
      <c r="F140" s="37"/>
      <c r="G140" s="37"/>
      <c r="H140" s="45"/>
      <c r="I140" s="242">
        <f t="shared" si="26"/>
        <v>0</v>
      </c>
      <c r="J140" s="45">
        <f>J143+J145</f>
        <v>0</v>
      </c>
      <c r="K140" s="45">
        <f aca="true" t="shared" si="30" ref="J140:K144">K141</f>
        <v>0</v>
      </c>
      <c r="L140" s="251" t="e">
        <f t="shared" si="29"/>
        <v>#DIV/0!</v>
      </c>
      <c r="M140" s="22"/>
      <c r="N140" s="22"/>
    </row>
    <row r="141" spans="1:14" ht="30" hidden="1">
      <c r="A141" s="4" t="s">
        <v>46</v>
      </c>
      <c r="B141" s="41" t="s">
        <v>39</v>
      </c>
      <c r="C141" s="41" t="s">
        <v>43</v>
      </c>
      <c r="D141" s="40" t="s">
        <v>295</v>
      </c>
      <c r="E141" s="198" t="s">
        <v>532</v>
      </c>
      <c r="F141" s="37">
        <v>600</v>
      </c>
      <c r="G141" s="35"/>
      <c r="H141" s="45">
        <f>H142</f>
        <v>32867.3</v>
      </c>
      <c r="I141" s="242">
        <f t="shared" si="26"/>
        <v>0</v>
      </c>
      <c r="J141" s="45">
        <f t="shared" si="30"/>
        <v>0</v>
      </c>
      <c r="K141" s="45">
        <f t="shared" si="30"/>
        <v>0</v>
      </c>
      <c r="L141" s="251" t="e">
        <f t="shared" si="29"/>
        <v>#DIV/0!</v>
      </c>
      <c r="M141" s="22"/>
      <c r="N141" s="22"/>
    </row>
    <row r="142" spans="1:14" ht="15" hidden="1">
      <c r="A142" s="4" t="s">
        <v>47</v>
      </c>
      <c r="B142" s="41" t="s">
        <v>39</v>
      </c>
      <c r="C142" s="41" t="s">
        <v>43</v>
      </c>
      <c r="D142" s="40" t="s">
        <v>295</v>
      </c>
      <c r="E142" s="198" t="s">
        <v>532</v>
      </c>
      <c r="F142" s="37">
        <v>610</v>
      </c>
      <c r="G142" s="35"/>
      <c r="H142" s="45">
        <f>H143</f>
        <v>32867.3</v>
      </c>
      <c r="I142" s="242">
        <f t="shared" si="26"/>
        <v>0</v>
      </c>
      <c r="J142" s="45">
        <f t="shared" si="30"/>
        <v>0</v>
      </c>
      <c r="K142" s="45">
        <f t="shared" si="30"/>
        <v>0</v>
      </c>
      <c r="L142" s="251" t="e">
        <f t="shared" si="29"/>
        <v>#DIV/0!</v>
      </c>
      <c r="M142" s="22"/>
      <c r="N142" s="22"/>
    </row>
    <row r="143" spans="1:14" ht="15" hidden="1">
      <c r="A143" s="5" t="s">
        <v>9</v>
      </c>
      <c r="B143" s="41" t="s">
        <v>39</v>
      </c>
      <c r="C143" s="41" t="s">
        <v>43</v>
      </c>
      <c r="D143" s="40" t="s">
        <v>295</v>
      </c>
      <c r="E143" s="198" t="s">
        <v>532</v>
      </c>
      <c r="F143" s="37">
        <v>610</v>
      </c>
      <c r="G143" s="37">
        <v>2</v>
      </c>
      <c r="H143" s="45">
        <v>32867.3</v>
      </c>
      <c r="I143" s="242">
        <f t="shared" si="26"/>
        <v>0</v>
      </c>
      <c r="J143" s="45"/>
      <c r="K143" s="45"/>
      <c r="L143" s="251" t="e">
        <f t="shared" si="29"/>
        <v>#DIV/0!</v>
      </c>
      <c r="M143" s="18"/>
      <c r="N143" s="18"/>
    </row>
    <row r="144" spans="1:14" ht="15" hidden="1">
      <c r="A144" s="4" t="s">
        <v>47</v>
      </c>
      <c r="B144" s="41" t="s">
        <v>39</v>
      </c>
      <c r="C144" s="41" t="s">
        <v>43</v>
      </c>
      <c r="D144" s="40" t="s">
        <v>295</v>
      </c>
      <c r="E144" s="198" t="s">
        <v>532</v>
      </c>
      <c r="F144" s="37">
        <v>610</v>
      </c>
      <c r="G144" s="35"/>
      <c r="H144" s="45">
        <f>H145</f>
        <v>32867.3</v>
      </c>
      <c r="I144" s="242">
        <f t="shared" si="26"/>
        <v>0</v>
      </c>
      <c r="J144" s="45">
        <f t="shared" si="30"/>
        <v>0</v>
      </c>
      <c r="K144" s="45">
        <f t="shared" si="30"/>
        <v>0</v>
      </c>
      <c r="L144" s="251" t="e">
        <f t="shared" si="29"/>
        <v>#DIV/0!</v>
      </c>
      <c r="M144" s="22"/>
      <c r="N144" s="22"/>
    </row>
    <row r="145" spans="1:14" ht="15" hidden="1">
      <c r="A145" s="5" t="s">
        <v>8</v>
      </c>
      <c r="B145" s="41" t="s">
        <v>39</v>
      </c>
      <c r="C145" s="41" t="s">
        <v>43</v>
      </c>
      <c r="D145" s="40" t="s">
        <v>295</v>
      </c>
      <c r="E145" s="198" t="s">
        <v>532</v>
      </c>
      <c r="F145" s="37">
        <v>610</v>
      </c>
      <c r="G145" s="37">
        <v>1</v>
      </c>
      <c r="H145" s="45">
        <v>32867.3</v>
      </c>
      <c r="I145" s="242">
        <f t="shared" si="26"/>
        <v>0</v>
      </c>
      <c r="J145" s="45"/>
      <c r="K145" s="45"/>
      <c r="L145" s="251" t="e">
        <f t="shared" si="29"/>
        <v>#DIV/0!</v>
      </c>
      <c r="M145" s="18"/>
      <c r="N145" s="18"/>
    </row>
    <row r="146" spans="1:14" ht="45" hidden="1">
      <c r="A146" s="23" t="s">
        <v>446</v>
      </c>
      <c r="B146" s="41" t="s">
        <v>39</v>
      </c>
      <c r="C146" s="41" t="s">
        <v>43</v>
      </c>
      <c r="D146" s="40" t="s">
        <v>295</v>
      </c>
      <c r="E146" s="37">
        <v>9000072650</v>
      </c>
      <c r="F146" s="37"/>
      <c r="G146" s="37"/>
      <c r="H146" s="45"/>
      <c r="I146" s="242">
        <f t="shared" si="26"/>
        <v>0</v>
      </c>
      <c r="J146" s="45">
        <f aca="true" t="shared" si="31" ref="J146:K148">J147</f>
        <v>0</v>
      </c>
      <c r="K146" s="45">
        <f t="shared" si="31"/>
        <v>0</v>
      </c>
      <c r="L146" s="251" t="e">
        <f t="shared" si="29"/>
        <v>#DIV/0!</v>
      </c>
      <c r="M146" s="22"/>
      <c r="N146" s="22"/>
    </row>
    <row r="147" spans="1:14" ht="30" hidden="1">
      <c r="A147" s="4" t="s">
        <v>46</v>
      </c>
      <c r="B147" s="41" t="s">
        <v>39</v>
      </c>
      <c r="C147" s="41" t="s">
        <v>43</v>
      </c>
      <c r="D147" s="40" t="s">
        <v>295</v>
      </c>
      <c r="E147" s="37">
        <v>9000072650</v>
      </c>
      <c r="F147" s="37">
        <v>600</v>
      </c>
      <c r="G147" s="35"/>
      <c r="H147" s="45">
        <f>H148</f>
        <v>32867.3</v>
      </c>
      <c r="I147" s="242">
        <f t="shared" si="26"/>
        <v>0</v>
      </c>
      <c r="J147" s="45">
        <f t="shared" si="31"/>
        <v>0</v>
      </c>
      <c r="K147" s="45">
        <f t="shared" si="31"/>
        <v>0</v>
      </c>
      <c r="L147" s="251" t="e">
        <f t="shared" si="29"/>
        <v>#DIV/0!</v>
      </c>
      <c r="M147" s="22"/>
      <c r="N147" s="22"/>
    </row>
    <row r="148" spans="1:14" ht="15" hidden="1">
      <c r="A148" s="4" t="s">
        <v>47</v>
      </c>
      <c r="B148" s="41" t="s">
        <v>39</v>
      </c>
      <c r="C148" s="41" t="s">
        <v>43</v>
      </c>
      <c r="D148" s="40" t="s">
        <v>295</v>
      </c>
      <c r="E148" s="37">
        <v>9000072650</v>
      </c>
      <c r="F148" s="37">
        <v>610</v>
      </c>
      <c r="G148" s="35"/>
      <c r="H148" s="45">
        <f>H149</f>
        <v>32867.3</v>
      </c>
      <c r="I148" s="242">
        <f t="shared" si="26"/>
        <v>0</v>
      </c>
      <c r="J148" s="45">
        <f t="shared" si="31"/>
        <v>0</v>
      </c>
      <c r="K148" s="45">
        <f t="shared" si="31"/>
        <v>0</v>
      </c>
      <c r="L148" s="251" t="e">
        <f t="shared" si="29"/>
        <v>#DIV/0!</v>
      </c>
      <c r="M148" s="22"/>
      <c r="N148" s="22"/>
    </row>
    <row r="149" spans="1:14" ht="15" hidden="1">
      <c r="A149" s="5" t="s">
        <v>9</v>
      </c>
      <c r="B149" s="41" t="s">
        <v>39</v>
      </c>
      <c r="C149" s="41" t="s">
        <v>43</v>
      </c>
      <c r="D149" s="40" t="s">
        <v>295</v>
      </c>
      <c r="E149" s="37">
        <v>9000072650</v>
      </c>
      <c r="F149" s="37">
        <v>610</v>
      </c>
      <c r="G149" s="37">
        <v>2</v>
      </c>
      <c r="H149" s="45">
        <v>32867.3</v>
      </c>
      <c r="I149" s="242">
        <f t="shared" si="26"/>
        <v>0</v>
      </c>
      <c r="J149" s="45"/>
      <c r="K149" s="45"/>
      <c r="L149" s="251" t="e">
        <f t="shared" si="29"/>
        <v>#DIV/0!</v>
      </c>
      <c r="M149" s="18"/>
      <c r="N149" s="18"/>
    </row>
    <row r="150" spans="1:14" s="54" customFormat="1" ht="14.25">
      <c r="A150" s="3" t="s">
        <v>58</v>
      </c>
      <c r="B150" s="111" t="s">
        <v>39</v>
      </c>
      <c r="C150" s="111" t="s">
        <v>43</v>
      </c>
      <c r="D150" s="111" t="s">
        <v>59</v>
      </c>
      <c r="E150" s="36"/>
      <c r="F150" s="36"/>
      <c r="G150" s="36"/>
      <c r="H150" s="242" t="e">
        <f>#REF!+#REF!+H161</f>
        <v>#REF!</v>
      </c>
      <c r="I150" s="242">
        <f t="shared" si="26"/>
        <v>30</v>
      </c>
      <c r="J150" s="242">
        <f>J151+J161</f>
        <v>30</v>
      </c>
      <c r="K150" s="242">
        <f>K151+K161</f>
        <v>0</v>
      </c>
      <c r="L150" s="251">
        <f t="shared" si="29"/>
        <v>0</v>
      </c>
      <c r="M150" s="53"/>
      <c r="N150" s="53"/>
    </row>
    <row r="151" spans="1:12" ht="30">
      <c r="A151" s="136" t="s">
        <v>559</v>
      </c>
      <c r="B151" s="41" t="s">
        <v>39</v>
      </c>
      <c r="C151" s="41" t="s">
        <v>43</v>
      </c>
      <c r="D151" s="40" t="s">
        <v>59</v>
      </c>
      <c r="E151" s="35">
        <v>5800000000</v>
      </c>
      <c r="F151" s="35"/>
      <c r="G151" s="35"/>
      <c r="H151" s="45" t="e">
        <f>H209+#REF!</f>
        <v>#REF!</v>
      </c>
      <c r="I151" s="242">
        <f t="shared" si="26"/>
        <v>20</v>
      </c>
      <c r="J151" s="45">
        <f>J152+J155</f>
        <v>20</v>
      </c>
      <c r="K151" s="45">
        <f>K152+K155</f>
        <v>0</v>
      </c>
      <c r="L151" s="251">
        <f t="shared" si="29"/>
        <v>0</v>
      </c>
    </row>
    <row r="152" spans="1:12" ht="45" hidden="1">
      <c r="A152" s="29" t="s">
        <v>557</v>
      </c>
      <c r="B152" s="41" t="s">
        <v>39</v>
      </c>
      <c r="C152" s="41" t="s">
        <v>43</v>
      </c>
      <c r="D152" s="40" t="s">
        <v>59</v>
      </c>
      <c r="E152" s="34">
        <v>5800390740</v>
      </c>
      <c r="F152" s="35"/>
      <c r="G152" s="35"/>
      <c r="H152" s="45"/>
      <c r="I152" s="242">
        <f t="shared" si="26"/>
        <v>0</v>
      </c>
      <c r="J152" s="45">
        <f>J153</f>
        <v>0</v>
      </c>
      <c r="K152" s="45">
        <f>K153</f>
        <v>0</v>
      </c>
      <c r="L152" s="251" t="e">
        <f t="shared" si="29"/>
        <v>#DIV/0!</v>
      </c>
    </row>
    <row r="153" spans="1:12" ht="15" hidden="1">
      <c r="A153" s="4" t="s">
        <v>47</v>
      </c>
      <c r="B153" s="41" t="s">
        <v>39</v>
      </c>
      <c r="C153" s="41" t="s">
        <v>43</v>
      </c>
      <c r="D153" s="40" t="s">
        <v>59</v>
      </c>
      <c r="E153" s="34">
        <v>5800390740</v>
      </c>
      <c r="F153" s="37">
        <v>610</v>
      </c>
      <c r="G153" s="35"/>
      <c r="H153" s="45">
        <f>H154</f>
        <v>14279.9</v>
      </c>
      <c r="I153" s="242">
        <f t="shared" si="26"/>
        <v>0</v>
      </c>
      <c r="J153" s="45">
        <f>J154</f>
        <v>0</v>
      </c>
      <c r="K153" s="45">
        <f>K154</f>
        <v>0</v>
      </c>
      <c r="L153" s="251" t="e">
        <f t="shared" si="29"/>
        <v>#DIV/0!</v>
      </c>
    </row>
    <row r="154" spans="1:12" ht="15" hidden="1">
      <c r="A154" s="5" t="s">
        <v>8</v>
      </c>
      <c r="B154" s="41" t="s">
        <v>39</v>
      </c>
      <c r="C154" s="41" t="s">
        <v>43</v>
      </c>
      <c r="D154" s="40" t="s">
        <v>59</v>
      </c>
      <c r="E154" s="34">
        <v>5800390740</v>
      </c>
      <c r="F154" s="37">
        <v>610</v>
      </c>
      <c r="G154" s="37">
        <v>1</v>
      </c>
      <c r="H154" s="45">
        <v>14279.9</v>
      </c>
      <c r="I154" s="242">
        <f t="shared" si="26"/>
        <v>0</v>
      </c>
      <c r="J154" s="45"/>
      <c r="K154" s="45"/>
      <c r="L154" s="251" t="e">
        <f t="shared" si="29"/>
        <v>#DIV/0!</v>
      </c>
    </row>
    <row r="155" spans="1:12" ht="45">
      <c r="A155" s="29" t="s">
        <v>557</v>
      </c>
      <c r="B155" s="41" t="s">
        <v>39</v>
      </c>
      <c r="C155" s="41" t="s">
        <v>43</v>
      </c>
      <c r="D155" s="40" t="s">
        <v>59</v>
      </c>
      <c r="E155" s="34" t="s">
        <v>515</v>
      </c>
      <c r="F155" s="35"/>
      <c r="G155" s="35"/>
      <c r="H155" s="45"/>
      <c r="I155" s="242">
        <f t="shared" si="26"/>
        <v>20</v>
      </c>
      <c r="J155" s="45">
        <f>J156+J160</f>
        <v>20</v>
      </c>
      <c r="K155" s="45">
        <f>K156+K160</f>
        <v>0</v>
      </c>
      <c r="L155" s="251">
        <f t="shared" si="29"/>
        <v>0</v>
      </c>
    </row>
    <row r="156" spans="1:12" ht="15">
      <c r="A156" s="4" t="s">
        <v>47</v>
      </c>
      <c r="B156" s="41" t="s">
        <v>39</v>
      </c>
      <c r="C156" s="41" t="s">
        <v>43</v>
      </c>
      <c r="D156" s="40" t="s">
        <v>59</v>
      </c>
      <c r="E156" s="34" t="s">
        <v>515</v>
      </c>
      <c r="F156" s="37">
        <v>610</v>
      </c>
      <c r="G156" s="35"/>
      <c r="H156" s="45">
        <f>H157</f>
        <v>14279.9</v>
      </c>
      <c r="I156" s="242">
        <f t="shared" si="26"/>
        <v>20</v>
      </c>
      <c r="J156" s="45">
        <f aca="true" t="shared" si="32" ref="J156:K159">J157</f>
        <v>20</v>
      </c>
      <c r="K156" s="45">
        <f t="shared" si="32"/>
        <v>0</v>
      </c>
      <c r="L156" s="251">
        <f t="shared" si="29"/>
        <v>0</v>
      </c>
    </row>
    <row r="157" spans="1:12" ht="15">
      <c r="A157" s="5" t="s">
        <v>8</v>
      </c>
      <c r="B157" s="41" t="s">
        <v>39</v>
      </c>
      <c r="C157" s="41" t="s">
        <v>43</v>
      </c>
      <c r="D157" s="40" t="s">
        <v>59</v>
      </c>
      <c r="E157" s="34" t="s">
        <v>515</v>
      </c>
      <c r="F157" s="37">
        <v>610</v>
      </c>
      <c r="G157" s="37">
        <v>1</v>
      </c>
      <c r="H157" s="45">
        <v>14279.9</v>
      </c>
      <c r="I157" s="242">
        <f t="shared" si="26"/>
        <v>20</v>
      </c>
      <c r="J157" s="45">
        <v>20</v>
      </c>
      <c r="K157" s="45"/>
      <c r="L157" s="251">
        <f t="shared" si="29"/>
        <v>0</v>
      </c>
    </row>
    <row r="158" spans="1:12" ht="45" hidden="1">
      <c r="A158" s="167" t="s">
        <v>558</v>
      </c>
      <c r="B158" s="41" t="s">
        <v>39</v>
      </c>
      <c r="C158" s="41" t="s">
        <v>43</v>
      </c>
      <c r="D158" s="40" t="s">
        <v>59</v>
      </c>
      <c r="E158" s="34" t="s">
        <v>515</v>
      </c>
      <c r="F158" s="35"/>
      <c r="G158" s="35"/>
      <c r="H158" s="45"/>
      <c r="I158" s="242">
        <f t="shared" si="26"/>
        <v>0</v>
      </c>
      <c r="J158" s="45">
        <f t="shared" si="32"/>
        <v>0</v>
      </c>
      <c r="K158" s="45">
        <f t="shared" si="32"/>
        <v>0</v>
      </c>
      <c r="L158" s="251" t="e">
        <f t="shared" si="29"/>
        <v>#DIV/0!</v>
      </c>
    </row>
    <row r="159" spans="1:12" ht="15" hidden="1">
      <c r="A159" s="4" t="s">
        <v>47</v>
      </c>
      <c r="B159" s="41" t="s">
        <v>39</v>
      </c>
      <c r="C159" s="41" t="s">
        <v>43</v>
      </c>
      <c r="D159" s="40" t="s">
        <v>59</v>
      </c>
      <c r="E159" s="34" t="s">
        <v>515</v>
      </c>
      <c r="F159" s="37">
        <v>610</v>
      </c>
      <c r="G159" s="35"/>
      <c r="H159" s="45">
        <f>H160</f>
        <v>14279.9</v>
      </c>
      <c r="I159" s="242">
        <f t="shared" si="26"/>
        <v>0</v>
      </c>
      <c r="J159" s="45">
        <f t="shared" si="32"/>
        <v>0</v>
      </c>
      <c r="K159" s="45">
        <f t="shared" si="32"/>
        <v>0</v>
      </c>
      <c r="L159" s="251" t="e">
        <f t="shared" si="29"/>
        <v>#DIV/0!</v>
      </c>
    </row>
    <row r="160" spans="1:12" ht="15" hidden="1">
      <c r="A160" s="5" t="s">
        <v>9</v>
      </c>
      <c r="B160" s="41" t="s">
        <v>39</v>
      </c>
      <c r="C160" s="41" t="s">
        <v>43</v>
      </c>
      <c r="D160" s="40" t="s">
        <v>59</v>
      </c>
      <c r="E160" s="34" t="s">
        <v>515</v>
      </c>
      <c r="F160" s="37">
        <v>610</v>
      </c>
      <c r="G160" s="37">
        <v>2</v>
      </c>
      <c r="H160" s="45">
        <v>14279.9</v>
      </c>
      <c r="I160" s="242">
        <f t="shared" si="26"/>
        <v>0</v>
      </c>
      <c r="J160" s="45"/>
      <c r="K160" s="45"/>
      <c r="L160" s="251" t="e">
        <f t="shared" si="29"/>
        <v>#DIV/0!</v>
      </c>
    </row>
    <row r="161" spans="1:12" ht="30">
      <c r="A161" s="136" t="s">
        <v>503</v>
      </c>
      <c r="B161" s="41" t="s">
        <v>39</v>
      </c>
      <c r="C161" s="41" t="s">
        <v>43</v>
      </c>
      <c r="D161" s="41" t="s">
        <v>59</v>
      </c>
      <c r="E161" s="37">
        <v>5100000000</v>
      </c>
      <c r="F161" s="35"/>
      <c r="G161" s="35"/>
      <c r="H161" s="45">
        <f aca="true" t="shared" si="33" ref="H161:K165">H162</f>
        <v>12</v>
      </c>
      <c r="I161" s="242">
        <f t="shared" si="26"/>
        <v>10</v>
      </c>
      <c r="J161" s="45">
        <f t="shared" si="33"/>
        <v>10</v>
      </c>
      <c r="K161" s="45">
        <f t="shared" si="33"/>
        <v>0</v>
      </c>
      <c r="L161" s="251">
        <f t="shared" si="29"/>
        <v>0</v>
      </c>
    </row>
    <row r="162" spans="1:12" ht="45">
      <c r="A162" s="29" t="s">
        <v>504</v>
      </c>
      <c r="B162" s="41" t="s">
        <v>39</v>
      </c>
      <c r="C162" s="41" t="s">
        <v>43</v>
      </c>
      <c r="D162" s="41" t="s">
        <v>59</v>
      </c>
      <c r="E162" s="37">
        <v>5110000000</v>
      </c>
      <c r="F162" s="35"/>
      <c r="G162" s="35"/>
      <c r="H162" s="45">
        <f t="shared" si="33"/>
        <v>12</v>
      </c>
      <c r="I162" s="242">
        <f t="shared" si="26"/>
        <v>10</v>
      </c>
      <c r="J162" s="45">
        <f t="shared" si="33"/>
        <v>10</v>
      </c>
      <c r="K162" s="45">
        <f t="shared" si="33"/>
        <v>0</v>
      </c>
      <c r="L162" s="251">
        <f t="shared" si="29"/>
        <v>0</v>
      </c>
    </row>
    <row r="163" spans="1:12" ht="30">
      <c r="A163" s="29" t="s">
        <v>469</v>
      </c>
      <c r="B163" s="41" t="s">
        <v>39</v>
      </c>
      <c r="C163" s="41" t="s">
        <v>43</v>
      </c>
      <c r="D163" s="41" t="s">
        <v>59</v>
      </c>
      <c r="E163" s="34">
        <v>5110191020</v>
      </c>
      <c r="F163" s="35"/>
      <c r="G163" s="35"/>
      <c r="H163" s="45">
        <f t="shared" si="33"/>
        <v>12</v>
      </c>
      <c r="I163" s="242">
        <f t="shared" si="26"/>
        <v>10</v>
      </c>
      <c r="J163" s="45">
        <f t="shared" si="33"/>
        <v>10</v>
      </c>
      <c r="K163" s="45">
        <f t="shared" si="33"/>
        <v>0</v>
      </c>
      <c r="L163" s="251">
        <f t="shared" si="29"/>
        <v>0</v>
      </c>
    </row>
    <row r="164" spans="1:12" ht="30">
      <c r="A164" s="29" t="s">
        <v>215</v>
      </c>
      <c r="B164" s="41" t="s">
        <v>39</v>
      </c>
      <c r="C164" s="41" t="s">
        <v>43</v>
      </c>
      <c r="D164" s="41" t="s">
        <v>59</v>
      </c>
      <c r="E164" s="34">
        <v>5110191020</v>
      </c>
      <c r="F164" s="37">
        <v>200</v>
      </c>
      <c r="G164" s="35"/>
      <c r="H164" s="45">
        <f t="shared" si="33"/>
        <v>12</v>
      </c>
      <c r="I164" s="242">
        <f t="shared" si="26"/>
        <v>10</v>
      </c>
      <c r="J164" s="45">
        <f t="shared" si="33"/>
        <v>10</v>
      </c>
      <c r="K164" s="45">
        <f t="shared" si="33"/>
        <v>0</v>
      </c>
      <c r="L164" s="251">
        <f t="shared" si="29"/>
        <v>0</v>
      </c>
    </row>
    <row r="165" spans="1:12" ht="30">
      <c r="A165" s="4" t="s">
        <v>20</v>
      </c>
      <c r="B165" s="41" t="s">
        <v>39</v>
      </c>
      <c r="C165" s="41" t="s">
        <v>43</v>
      </c>
      <c r="D165" s="41" t="s">
        <v>59</v>
      </c>
      <c r="E165" s="34">
        <v>5110191020</v>
      </c>
      <c r="F165" s="37">
        <v>240</v>
      </c>
      <c r="G165" s="35"/>
      <c r="H165" s="45">
        <f t="shared" si="33"/>
        <v>12</v>
      </c>
      <c r="I165" s="242">
        <f t="shared" si="26"/>
        <v>10</v>
      </c>
      <c r="J165" s="45">
        <f t="shared" si="33"/>
        <v>10</v>
      </c>
      <c r="K165" s="45">
        <f t="shared" si="33"/>
        <v>0</v>
      </c>
      <c r="L165" s="251">
        <f t="shared" si="29"/>
        <v>0</v>
      </c>
    </row>
    <row r="166" spans="1:12" ht="15">
      <c r="A166" s="5" t="s">
        <v>8</v>
      </c>
      <c r="B166" s="41" t="s">
        <v>39</v>
      </c>
      <c r="C166" s="41" t="s">
        <v>43</v>
      </c>
      <c r="D166" s="41" t="s">
        <v>59</v>
      </c>
      <c r="E166" s="34">
        <v>5110191020</v>
      </c>
      <c r="F166" s="37">
        <v>240</v>
      </c>
      <c r="G166" s="37">
        <v>1</v>
      </c>
      <c r="H166" s="45">
        <v>12</v>
      </c>
      <c r="I166" s="242">
        <f t="shared" si="26"/>
        <v>10</v>
      </c>
      <c r="J166" s="45">
        <v>10</v>
      </c>
      <c r="K166" s="45"/>
      <c r="L166" s="251">
        <f t="shared" si="29"/>
        <v>0</v>
      </c>
    </row>
    <row r="167" spans="1:12" ht="15">
      <c r="A167" s="3" t="s">
        <v>60</v>
      </c>
      <c r="B167" s="111" t="s">
        <v>39</v>
      </c>
      <c r="C167" s="111" t="s">
        <v>43</v>
      </c>
      <c r="D167" s="111" t="s">
        <v>61</v>
      </c>
      <c r="E167" s="36"/>
      <c r="F167" s="36"/>
      <c r="G167" s="36"/>
      <c r="H167" s="242">
        <f>H168</f>
        <v>7057.7</v>
      </c>
      <c r="I167" s="242">
        <f t="shared" si="26"/>
        <v>5059.26796</v>
      </c>
      <c r="J167" s="242">
        <f>J168</f>
        <v>7650</v>
      </c>
      <c r="K167" s="249">
        <f>K168</f>
        <v>2590.73204</v>
      </c>
      <c r="L167" s="251">
        <f t="shared" si="29"/>
        <v>33.865778300653595</v>
      </c>
    </row>
    <row r="168" spans="1:12" ht="15">
      <c r="A168" s="4" t="s">
        <v>16</v>
      </c>
      <c r="B168" s="41" t="s">
        <v>39</v>
      </c>
      <c r="C168" s="41" t="s">
        <v>43</v>
      </c>
      <c r="D168" s="41" t="s">
        <v>61</v>
      </c>
      <c r="E168" s="37">
        <v>9000000000</v>
      </c>
      <c r="F168" s="35"/>
      <c r="G168" s="35"/>
      <c r="H168" s="45">
        <f>H169+H179+H191</f>
        <v>7057.7</v>
      </c>
      <c r="I168" s="242">
        <f t="shared" si="26"/>
        <v>5059.26796</v>
      </c>
      <c r="J168" s="45">
        <f>J169+J179+J191</f>
        <v>7650</v>
      </c>
      <c r="K168" s="45">
        <f>K169+K179+K191</f>
        <v>2590.73204</v>
      </c>
      <c r="L168" s="251">
        <f t="shared" si="29"/>
        <v>33.865778300653595</v>
      </c>
    </row>
    <row r="169" spans="1:12" ht="15">
      <c r="A169" s="4" t="s">
        <v>430</v>
      </c>
      <c r="B169" s="41" t="s">
        <v>39</v>
      </c>
      <c r="C169" s="41" t="s">
        <v>43</v>
      </c>
      <c r="D169" s="41" t="s">
        <v>61</v>
      </c>
      <c r="E169" s="37">
        <v>9000090020</v>
      </c>
      <c r="F169" s="35"/>
      <c r="G169" s="35"/>
      <c r="H169" s="45">
        <f>H170+H173+H176</f>
        <v>3164.7</v>
      </c>
      <c r="I169" s="242">
        <f t="shared" si="26"/>
        <v>2568.3435600000003</v>
      </c>
      <c r="J169" s="45">
        <f>J170+J173+J176</f>
        <v>3369</v>
      </c>
      <c r="K169" s="45">
        <f>K170+K173+K176</f>
        <v>800.65644</v>
      </c>
      <c r="L169" s="251">
        <f t="shared" si="29"/>
        <v>23.76540338379341</v>
      </c>
    </row>
    <row r="170" spans="1:12" ht="60">
      <c r="A170" s="4" t="s">
        <v>17</v>
      </c>
      <c r="B170" s="41" t="s">
        <v>39</v>
      </c>
      <c r="C170" s="41" t="s">
        <v>43</v>
      </c>
      <c r="D170" s="41" t="s">
        <v>61</v>
      </c>
      <c r="E170" s="37">
        <v>9000090020</v>
      </c>
      <c r="F170" s="37">
        <v>100</v>
      </c>
      <c r="G170" s="35"/>
      <c r="H170" s="45">
        <f aca="true" t="shared" si="34" ref="H170:K171">H171</f>
        <v>2804.6</v>
      </c>
      <c r="I170" s="242">
        <f t="shared" si="26"/>
        <v>1939.81875</v>
      </c>
      <c r="J170" s="45">
        <f t="shared" si="34"/>
        <v>2663</v>
      </c>
      <c r="K170" s="45">
        <f t="shared" si="34"/>
        <v>723.18125</v>
      </c>
      <c r="L170" s="251">
        <f t="shared" si="29"/>
        <v>27.156637251220427</v>
      </c>
    </row>
    <row r="171" spans="1:12" ht="30">
      <c r="A171" s="4" t="s">
        <v>18</v>
      </c>
      <c r="B171" s="41" t="s">
        <v>39</v>
      </c>
      <c r="C171" s="41" t="s">
        <v>43</v>
      </c>
      <c r="D171" s="41" t="s">
        <v>61</v>
      </c>
      <c r="E171" s="37">
        <v>9000090020</v>
      </c>
      <c r="F171" s="37">
        <v>120</v>
      </c>
      <c r="G171" s="35"/>
      <c r="H171" s="45">
        <f t="shared" si="34"/>
        <v>2804.6</v>
      </c>
      <c r="I171" s="242">
        <f t="shared" si="26"/>
        <v>1939.81875</v>
      </c>
      <c r="J171" s="45">
        <f t="shared" si="34"/>
        <v>2663</v>
      </c>
      <c r="K171" s="45">
        <f t="shared" si="34"/>
        <v>723.18125</v>
      </c>
      <c r="L171" s="251">
        <f t="shared" si="29"/>
        <v>27.156637251220427</v>
      </c>
    </row>
    <row r="172" spans="1:12" ht="15">
      <c r="A172" s="5" t="s">
        <v>8</v>
      </c>
      <c r="B172" s="41" t="s">
        <v>39</v>
      </c>
      <c r="C172" s="41" t="s">
        <v>43</v>
      </c>
      <c r="D172" s="41" t="s">
        <v>61</v>
      </c>
      <c r="E172" s="37">
        <v>9000090020</v>
      </c>
      <c r="F172" s="37">
        <v>120</v>
      </c>
      <c r="G172" s="37">
        <v>1</v>
      </c>
      <c r="H172" s="45">
        <v>2804.6</v>
      </c>
      <c r="I172" s="242">
        <f t="shared" si="26"/>
        <v>1939.81875</v>
      </c>
      <c r="J172" s="45">
        <v>2663</v>
      </c>
      <c r="K172" s="45">
        <v>723.18125</v>
      </c>
      <c r="L172" s="251">
        <f t="shared" si="29"/>
        <v>27.156637251220427</v>
      </c>
    </row>
    <row r="173" spans="1:12" ht="30">
      <c r="A173" s="29" t="s">
        <v>215</v>
      </c>
      <c r="B173" s="41" t="s">
        <v>39</v>
      </c>
      <c r="C173" s="41" t="s">
        <v>43</v>
      </c>
      <c r="D173" s="41" t="s">
        <v>61</v>
      </c>
      <c r="E173" s="37">
        <v>9000090020</v>
      </c>
      <c r="F173" s="37">
        <v>200</v>
      </c>
      <c r="G173" s="35"/>
      <c r="H173" s="45">
        <f aca="true" t="shared" si="35" ref="H173:K174">H174</f>
        <v>359.1</v>
      </c>
      <c r="I173" s="242">
        <f t="shared" si="26"/>
        <v>601.3685</v>
      </c>
      <c r="J173" s="45">
        <f t="shared" si="35"/>
        <v>676</v>
      </c>
      <c r="K173" s="45">
        <f t="shared" si="35"/>
        <v>74.6315</v>
      </c>
      <c r="L173" s="251">
        <f t="shared" si="29"/>
        <v>11.040162721893491</v>
      </c>
    </row>
    <row r="174" spans="1:12" ht="30">
      <c r="A174" s="4" t="s">
        <v>20</v>
      </c>
      <c r="B174" s="41" t="s">
        <v>39</v>
      </c>
      <c r="C174" s="41" t="s">
        <v>43</v>
      </c>
      <c r="D174" s="41" t="s">
        <v>61</v>
      </c>
      <c r="E174" s="37">
        <v>9000090020</v>
      </c>
      <c r="F174" s="37">
        <v>240</v>
      </c>
      <c r="G174" s="35"/>
      <c r="H174" s="45">
        <f t="shared" si="35"/>
        <v>359.1</v>
      </c>
      <c r="I174" s="242">
        <f t="shared" si="26"/>
        <v>601.3685</v>
      </c>
      <c r="J174" s="45">
        <f t="shared" si="35"/>
        <v>676</v>
      </c>
      <c r="K174" s="45">
        <f t="shared" si="35"/>
        <v>74.6315</v>
      </c>
      <c r="L174" s="251">
        <f t="shared" si="29"/>
        <v>11.040162721893491</v>
      </c>
    </row>
    <row r="175" spans="1:12" ht="15">
      <c r="A175" s="5" t="s">
        <v>8</v>
      </c>
      <c r="B175" s="41" t="s">
        <v>39</v>
      </c>
      <c r="C175" s="41" t="s">
        <v>43</v>
      </c>
      <c r="D175" s="41" t="s">
        <v>61</v>
      </c>
      <c r="E175" s="37">
        <v>9000090020</v>
      </c>
      <c r="F175" s="37">
        <v>240</v>
      </c>
      <c r="G175" s="37">
        <v>1</v>
      </c>
      <c r="H175" s="45">
        <v>359.1</v>
      </c>
      <c r="I175" s="242">
        <f t="shared" si="26"/>
        <v>601.3685</v>
      </c>
      <c r="J175" s="45">
        <v>676</v>
      </c>
      <c r="K175" s="45">
        <v>74.6315</v>
      </c>
      <c r="L175" s="251">
        <f t="shared" si="29"/>
        <v>11.040162721893491</v>
      </c>
    </row>
    <row r="176" spans="1:12" ht="15">
      <c r="A176" s="4" t="s">
        <v>21</v>
      </c>
      <c r="B176" s="41" t="s">
        <v>39</v>
      </c>
      <c r="C176" s="41" t="s">
        <v>43</v>
      </c>
      <c r="D176" s="41" t="s">
        <v>61</v>
      </c>
      <c r="E176" s="37">
        <v>9000090020</v>
      </c>
      <c r="F176" s="37">
        <v>800</v>
      </c>
      <c r="G176" s="35"/>
      <c r="H176" s="45">
        <f>H177</f>
        <v>1</v>
      </c>
      <c r="I176" s="242">
        <f t="shared" si="26"/>
        <v>27.15631</v>
      </c>
      <c r="J176" s="45">
        <f>J177</f>
        <v>30</v>
      </c>
      <c r="K176" s="45">
        <f>K177</f>
        <v>2.84369</v>
      </c>
      <c r="L176" s="251">
        <f t="shared" si="29"/>
        <v>9.478966666666668</v>
      </c>
    </row>
    <row r="177" spans="1:12" ht="15">
      <c r="A177" s="4" t="s">
        <v>22</v>
      </c>
      <c r="B177" s="41" t="s">
        <v>39</v>
      </c>
      <c r="C177" s="41" t="s">
        <v>43</v>
      </c>
      <c r="D177" s="41" t="s">
        <v>61</v>
      </c>
      <c r="E177" s="37">
        <v>9000090020</v>
      </c>
      <c r="F177" s="37">
        <v>850</v>
      </c>
      <c r="G177" s="35"/>
      <c r="H177" s="45">
        <f>H178</f>
        <v>1</v>
      </c>
      <c r="I177" s="242">
        <f t="shared" si="26"/>
        <v>27.15631</v>
      </c>
      <c r="J177" s="45">
        <f>J178</f>
        <v>30</v>
      </c>
      <c r="K177" s="45">
        <f>K178</f>
        <v>2.84369</v>
      </c>
      <c r="L177" s="251">
        <f t="shared" si="29"/>
        <v>9.478966666666668</v>
      </c>
    </row>
    <row r="178" spans="1:12" ht="15">
      <c r="A178" s="5" t="s">
        <v>8</v>
      </c>
      <c r="B178" s="41" t="s">
        <v>39</v>
      </c>
      <c r="C178" s="41" t="s">
        <v>43</v>
      </c>
      <c r="D178" s="41" t="s">
        <v>61</v>
      </c>
      <c r="E178" s="37">
        <v>9000090020</v>
      </c>
      <c r="F178" s="37">
        <v>850</v>
      </c>
      <c r="G178" s="37">
        <v>1</v>
      </c>
      <c r="H178" s="45">
        <v>1</v>
      </c>
      <c r="I178" s="242">
        <f t="shared" si="26"/>
        <v>27.15631</v>
      </c>
      <c r="J178" s="45">
        <v>30</v>
      </c>
      <c r="K178" s="45">
        <v>2.84369</v>
      </c>
      <c r="L178" s="251">
        <f t="shared" si="29"/>
        <v>9.478966666666668</v>
      </c>
    </row>
    <row r="179" spans="1:12" ht="15">
      <c r="A179" s="4" t="s">
        <v>431</v>
      </c>
      <c r="B179" s="41" t="s">
        <v>39</v>
      </c>
      <c r="C179" s="41" t="s">
        <v>43</v>
      </c>
      <c r="D179" s="41" t="s">
        <v>61</v>
      </c>
      <c r="E179" s="37">
        <v>9000090750</v>
      </c>
      <c r="F179" s="35"/>
      <c r="G179" s="35"/>
      <c r="H179" s="45">
        <f>H180+H183+H190</f>
        <v>3268</v>
      </c>
      <c r="I179" s="242">
        <f t="shared" si="26"/>
        <v>1806.19816</v>
      </c>
      <c r="J179" s="45">
        <f>J180+J183+J190+J188</f>
        <v>3370</v>
      </c>
      <c r="K179" s="45">
        <f>K180+K183+K190+K188</f>
        <v>1563.80184</v>
      </c>
      <c r="L179" s="251">
        <f t="shared" si="29"/>
        <v>46.40361543026707</v>
      </c>
    </row>
    <row r="180" spans="1:12" ht="60">
      <c r="A180" s="4" t="s">
        <v>17</v>
      </c>
      <c r="B180" s="41" t="s">
        <v>39</v>
      </c>
      <c r="C180" s="41" t="s">
        <v>43</v>
      </c>
      <c r="D180" s="41" t="s">
        <v>61</v>
      </c>
      <c r="E180" s="37">
        <v>9000090750</v>
      </c>
      <c r="F180" s="37">
        <v>100</v>
      </c>
      <c r="G180" s="35"/>
      <c r="H180" s="45">
        <f aca="true" t="shared" si="36" ref="H180:K181">H181</f>
        <v>3177</v>
      </c>
      <c r="I180" s="242">
        <f t="shared" si="26"/>
        <v>1713.04273</v>
      </c>
      <c r="J180" s="45">
        <f t="shared" si="36"/>
        <v>3243</v>
      </c>
      <c r="K180" s="45">
        <f t="shared" si="36"/>
        <v>1529.95727</v>
      </c>
      <c r="L180" s="251">
        <f t="shared" si="29"/>
        <v>47.17722078322541</v>
      </c>
    </row>
    <row r="181" spans="1:12" ht="15">
      <c r="A181" s="4" t="s">
        <v>244</v>
      </c>
      <c r="B181" s="41" t="s">
        <v>39</v>
      </c>
      <c r="C181" s="41" t="s">
        <v>43</v>
      </c>
      <c r="D181" s="41" t="s">
        <v>61</v>
      </c>
      <c r="E181" s="37">
        <v>9000090750</v>
      </c>
      <c r="F181" s="37">
        <v>110</v>
      </c>
      <c r="G181" s="35"/>
      <c r="H181" s="45">
        <f t="shared" si="36"/>
        <v>3177</v>
      </c>
      <c r="I181" s="242">
        <f t="shared" si="26"/>
        <v>1713.04273</v>
      </c>
      <c r="J181" s="45">
        <f t="shared" si="36"/>
        <v>3243</v>
      </c>
      <c r="K181" s="45">
        <f t="shared" si="36"/>
        <v>1529.95727</v>
      </c>
      <c r="L181" s="251">
        <f t="shared" si="29"/>
        <v>47.17722078322541</v>
      </c>
    </row>
    <row r="182" spans="1:12" ht="15">
      <c r="A182" s="5" t="s">
        <v>8</v>
      </c>
      <c r="B182" s="41" t="s">
        <v>39</v>
      </c>
      <c r="C182" s="41" t="s">
        <v>43</v>
      </c>
      <c r="D182" s="41" t="s">
        <v>61</v>
      </c>
      <c r="E182" s="37">
        <v>9000090750</v>
      </c>
      <c r="F182" s="37">
        <v>110</v>
      </c>
      <c r="G182" s="37">
        <v>1</v>
      </c>
      <c r="H182" s="45">
        <v>3177</v>
      </c>
      <c r="I182" s="242">
        <f t="shared" si="26"/>
        <v>1713.04273</v>
      </c>
      <c r="J182" s="45">
        <v>3243</v>
      </c>
      <c r="K182" s="45">
        <v>1529.95727</v>
      </c>
      <c r="L182" s="251">
        <f t="shared" si="29"/>
        <v>47.17722078322541</v>
      </c>
    </row>
    <row r="183" spans="1:12" ht="30">
      <c r="A183" s="29" t="s">
        <v>215</v>
      </c>
      <c r="B183" s="41" t="s">
        <v>39</v>
      </c>
      <c r="C183" s="41" t="s">
        <v>43</v>
      </c>
      <c r="D183" s="41" t="s">
        <v>61</v>
      </c>
      <c r="E183" s="37">
        <v>9000090750</v>
      </c>
      <c r="F183" s="37">
        <v>200</v>
      </c>
      <c r="G183" s="35"/>
      <c r="H183" s="45">
        <f aca="true" t="shared" si="37" ref="H183:K184">H184</f>
        <v>90</v>
      </c>
      <c r="I183" s="242">
        <f t="shared" si="26"/>
        <v>52</v>
      </c>
      <c r="J183" s="45">
        <f t="shared" si="37"/>
        <v>72</v>
      </c>
      <c r="K183" s="45">
        <f t="shared" si="37"/>
        <v>20</v>
      </c>
      <c r="L183" s="251">
        <f t="shared" si="29"/>
        <v>27.77777777777778</v>
      </c>
    </row>
    <row r="184" spans="1:12" ht="30">
      <c r="A184" s="4" t="s">
        <v>20</v>
      </c>
      <c r="B184" s="41" t="s">
        <v>39</v>
      </c>
      <c r="C184" s="41" t="s">
        <v>43</v>
      </c>
      <c r="D184" s="41" t="s">
        <v>61</v>
      </c>
      <c r="E184" s="37">
        <v>9000090750</v>
      </c>
      <c r="F184" s="37">
        <v>240</v>
      </c>
      <c r="G184" s="35"/>
      <c r="H184" s="45">
        <f t="shared" si="37"/>
        <v>90</v>
      </c>
      <c r="I184" s="242">
        <f t="shared" si="26"/>
        <v>52</v>
      </c>
      <c r="J184" s="45">
        <f t="shared" si="37"/>
        <v>72</v>
      </c>
      <c r="K184" s="45">
        <f t="shared" si="37"/>
        <v>20</v>
      </c>
      <c r="L184" s="251">
        <f t="shared" si="29"/>
        <v>27.77777777777778</v>
      </c>
    </row>
    <row r="185" spans="1:12" ht="15">
      <c r="A185" s="5" t="s">
        <v>8</v>
      </c>
      <c r="B185" s="41" t="s">
        <v>39</v>
      </c>
      <c r="C185" s="41" t="s">
        <v>43</v>
      </c>
      <c r="D185" s="41" t="s">
        <v>61</v>
      </c>
      <c r="E185" s="37">
        <v>9000090750</v>
      </c>
      <c r="F185" s="37">
        <v>240</v>
      </c>
      <c r="G185" s="37">
        <v>1</v>
      </c>
      <c r="H185" s="45">
        <v>90</v>
      </c>
      <c r="I185" s="242">
        <f t="shared" si="26"/>
        <v>52</v>
      </c>
      <c r="J185" s="45">
        <v>72</v>
      </c>
      <c r="K185" s="45">
        <v>20</v>
      </c>
      <c r="L185" s="251">
        <f t="shared" si="29"/>
        <v>27.77777777777778</v>
      </c>
    </row>
    <row r="186" spans="1:12" ht="15">
      <c r="A186" s="4" t="s">
        <v>21</v>
      </c>
      <c r="B186" s="41" t="s">
        <v>39</v>
      </c>
      <c r="C186" s="41" t="s">
        <v>43</v>
      </c>
      <c r="D186" s="41" t="s">
        <v>61</v>
      </c>
      <c r="E186" s="37">
        <v>9000090750</v>
      </c>
      <c r="F186" s="37">
        <v>800</v>
      </c>
      <c r="G186" s="35"/>
      <c r="H186" s="45">
        <f>H189</f>
        <v>1</v>
      </c>
      <c r="I186" s="242">
        <f t="shared" si="26"/>
        <v>41.15543</v>
      </c>
      <c r="J186" s="45">
        <f>J189+J187</f>
        <v>55</v>
      </c>
      <c r="K186" s="45">
        <f>K189+K187</f>
        <v>13.84457</v>
      </c>
      <c r="L186" s="251">
        <f t="shared" si="29"/>
        <v>25.17194545454545</v>
      </c>
    </row>
    <row r="187" spans="1:12" ht="15">
      <c r="A187" s="4" t="s">
        <v>216</v>
      </c>
      <c r="B187" s="41" t="s">
        <v>39</v>
      </c>
      <c r="C187" s="41" t="s">
        <v>43</v>
      </c>
      <c r="D187" s="41" t="s">
        <v>61</v>
      </c>
      <c r="E187" s="37">
        <v>9000090750</v>
      </c>
      <c r="F187" s="37">
        <v>830</v>
      </c>
      <c r="G187" s="37"/>
      <c r="H187" s="45">
        <f>H188</f>
        <v>4517</v>
      </c>
      <c r="I187" s="242">
        <f t="shared" si="26"/>
        <v>5</v>
      </c>
      <c r="J187" s="45">
        <f>J188</f>
        <v>5</v>
      </c>
      <c r="K187" s="45">
        <f>K188</f>
        <v>0</v>
      </c>
      <c r="L187" s="251">
        <f t="shared" si="29"/>
        <v>0</v>
      </c>
    </row>
    <row r="188" spans="1:12" ht="15">
      <c r="A188" s="5" t="s">
        <v>8</v>
      </c>
      <c r="B188" s="41" t="s">
        <v>39</v>
      </c>
      <c r="C188" s="41" t="s">
        <v>43</v>
      </c>
      <c r="D188" s="41" t="s">
        <v>61</v>
      </c>
      <c r="E188" s="37">
        <v>9000090750</v>
      </c>
      <c r="F188" s="37">
        <v>830</v>
      </c>
      <c r="G188" s="37">
        <v>1</v>
      </c>
      <c r="H188" s="45">
        <v>4517</v>
      </c>
      <c r="I188" s="242">
        <f aca="true" t="shared" si="38" ref="I188:I248">J188-K188</f>
        <v>5</v>
      </c>
      <c r="J188" s="45">
        <v>5</v>
      </c>
      <c r="K188" s="45"/>
      <c r="L188" s="251">
        <f t="shared" si="29"/>
        <v>0</v>
      </c>
    </row>
    <row r="189" spans="1:12" ht="15">
      <c r="A189" s="4" t="s">
        <v>22</v>
      </c>
      <c r="B189" s="41" t="s">
        <v>39</v>
      </c>
      <c r="C189" s="41" t="s">
        <v>43</v>
      </c>
      <c r="D189" s="41" t="s">
        <v>61</v>
      </c>
      <c r="E189" s="37">
        <v>9000090750</v>
      </c>
      <c r="F189" s="37">
        <v>850</v>
      </c>
      <c r="G189" s="35"/>
      <c r="H189" s="45">
        <f>H190</f>
        <v>1</v>
      </c>
      <c r="I189" s="242">
        <f t="shared" si="38"/>
        <v>36.15543</v>
      </c>
      <c r="J189" s="45">
        <f>J190</f>
        <v>50</v>
      </c>
      <c r="K189" s="45">
        <f>K190</f>
        <v>13.84457</v>
      </c>
      <c r="L189" s="251">
        <f t="shared" si="29"/>
        <v>27.689140000000002</v>
      </c>
    </row>
    <row r="190" spans="1:12" ht="15">
      <c r="A190" s="5" t="s">
        <v>8</v>
      </c>
      <c r="B190" s="41" t="s">
        <v>39</v>
      </c>
      <c r="C190" s="41" t="s">
        <v>43</v>
      </c>
      <c r="D190" s="41" t="s">
        <v>61</v>
      </c>
      <c r="E190" s="37">
        <v>9000090750</v>
      </c>
      <c r="F190" s="37">
        <v>850</v>
      </c>
      <c r="G190" s="37">
        <v>1</v>
      </c>
      <c r="H190" s="45">
        <v>1</v>
      </c>
      <c r="I190" s="242">
        <f t="shared" si="38"/>
        <v>36.15543</v>
      </c>
      <c r="J190" s="45">
        <v>50</v>
      </c>
      <c r="K190" s="45">
        <v>13.84457</v>
      </c>
      <c r="L190" s="251">
        <f t="shared" si="29"/>
        <v>27.689140000000002</v>
      </c>
    </row>
    <row r="191" spans="1:12" ht="15">
      <c r="A191" s="4" t="s">
        <v>439</v>
      </c>
      <c r="B191" s="41" t="s">
        <v>39</v>
      </c>
      <c r="C191" s="41" t="s">
        <v>43</v>
      </c>
      <c r="D191" s="41" t="s">
        <v>61</v>
      </c>
      <c r="E191" s="37">
        <v>9000090760</v>
      </c>
      <c r="F191" s="35"/>
      <c r="G191" s="35"/>
      <c r="H191" s="45">
        <f>H192+H195</f>
        <v>625</v>
      </c>
      <c r="I191" s="242">
        <f t="shared" si="38"/>
        <v>684.72624</v>
      </c>
      <c r="J191" s="45">
        <f>J192+J195</f>
        <v>911</v>
      </c>
      <c r="K191" s="45">
        <f>K192+K195</f>
        <v>226.27376</v>
      </c>
      <c r="L191" s="251">
        <f t="shared" si="29"/>
        <v>24.837953896816686</v>
      </c>
    </row>
    <row r="192" spans="1:12" ht="60">
      <c r="A192" s="4" t="s">
        <v>17</v>
      </c>
      <c r="B192" s="41" t="s">
        <v>39</v>
      </c>
      <c r="C192" s="41" t="s">
        <v>43</v>
      </c>
      <c r="D192" s="41" t="s">
        <v>61</v>
      </c>
      <c r="E192" s="37">
        <v>9000090760</v>
      </c>
      <c r="F192" s="37">
        <v>100</v>
      </c>
      <c r="G192" s="35"/>
      <c r="H192" s="45">
        <f aca="true" t="shared" si="39" ref="H192:K193">H193</f>
        <v>577</v>
      </c>
      <c r="I192" s="242">
        <f t="shared" si="38"/>
        <v>684.51824</v>
      </c>
      <c r="J192" s="45">
        <f t="shared" si="39"/>
        <v>898</v>
      </c>
      <c r="K192" s="45">
        <f t="shared" si="39"/>
        <v>213.48176</v>
      </c>
      <c r="L192" s="251">
        <f t="shared" si="29"/>
        <v>23.773024498886418</v>
      </c>
    </row>
    <row r="193" spans="1:12" ht="15">
      <c r="A193" s="4" t="s">
        <v>244</v>
      </c>
      <c r="B193" s="41" t="s">
        <v>39</v>
      </c>
      <c r="C193" s="41" t="s">
        <v>43</v>
      </c>
      <c r="D193" s="41" t="s">
        <v>61</v>
      </c>
      <c r="E193" s="37">
        <v>9000090760</v>
      </c>
      <c r="F193" s="37">
        <v>110</v>
      </c>
      <c r="G193" s="35"/>
      <c r="H193" s="45">
        <f t="shared" si="39"/>
        <v>577</v>
      </c>
      <c r="I193" s="242">
        <f t="shared" si="38"/>
        <v>684.51824</v>
      </c>
      <c r="J193" s="45">
        <f t="shared" si="39"/>
        <v>898</v>
      </c>
      <c r="K193" s="45">
        <f t="shared" si="39"/>
        <v>213.48176</v>
      </c>
      <c r="L193" s="251">
        <f t="shared" si="29"/>
        <v>23.773024498886418</v>
      </c>
    </row>
    <row r="194" spans="1:12" ht="15">
      <c r="A194" s="5" t="s">
        <v>8</v>
      </c>
      <c r="B194" s="41" t="s">
        <v>39</v>
      </c>
      <c r="C194" s="41" t="s">
        <v>43</v>
      </c>
      <c r="D194" s="41" t="s">
        <v>61</v>
      </c>
      <c r="E194" s="37">
        <v>9000090760</v>
      </c>
      <c r="F194" s="37">
        <v>110</v>
      </c>
      <c r="G194" s="37">
        <v>1</v>
      </c>
      <c r="H194" s="45">
        <v>577</v>
      </c>
      <c r="I194" s="242">
        <f t="shared" si="38"/>
        <v>684.51824</v>
      </c>
      <c r="J194" s="45">
        <v>898</v>
      </c>
      <c r="K194" s="45">
        <v>213.48176</v>
      </c>
      <c r="L194" s="251">
        <f t="shared" si="29"/>
        <v>23.773024498886418</v>
      </c>
    </row>
    <row r="195" spans="1:12" ht="15">
      <c r="A195" s="4" t="s">
        <v>49</v>
      </c>
      <c r="B195" s="41" t="s">
        <v>39</v>
      </c>
      <c r="C195" s="41" t="s">
        <v>43</v>
      </c>
      <c r="D195" s="41" t="s">
        <v>61</v>
      </c>
      <c r="E195" s="37">
        <v>9000090760</v>
      </c>
      <c r="F195" s="37">
        <v>300</v>
      </c>
      <c r="G195" s="35"/>
      <c r="H195" s="45">
        <f>H196</f>
        <v>48</v>
      </c>
      <c r="I195" s="242">
        <f t="shared" si="38"/>
        <v>0.20800000000000018</v>
      </c>
      <c r="J195" s="45">
        <f>J196</f>
        <v>13</v>
      </c>
      <c r="K195" s="45">
        <f>K196</f>
        <v>12.792</v>
      </c>
      <c r="L195" s="251">
        <f t="shared" si="29"/>
        <v>98.4</v>
      </c>
    </row>
    <row r="196" spans="1:12" ht="30">
      <c r="A196" s="4" t="s">
        <v>50</v>
      </c>
      <c r="B196" s="41" t="s">
        <v>39</v>
      </c>
      <c r="C196" s="41" t="s">
        <v>43</v>
      </c>
      <c r="D196" s="41" t="s">
        <v>61</v>
      </c>
      <c r="E196" s="37">
        <v>9000090760</v>
      </c>
      <c r="F196" s="37">
        <v>320</v>
      </c>
      <c r="G196" s="35"/>
      <c r="H196" s="45">
        <f>H197</f>
        <v>48</v>
      </c>
      <c r="I196" s="242">
        <f t="shared" si="38"/>
        <v>0.20800000000000018</v>
      </c>
      <c r="J196" s="45">
        <f>J197</f>
        <v>13</v>
      </c>
      <c r="K196" s="45">
        <f>K197</f>
        <v>12.792</v>
      </c>
      <c r="L196" s="251">
        <f t="shared" si="29"/>
        <v>98.4</v>
      </c>
    </row>
    <row r="197" spans="1:12" ht="15">
      <c r="A197" s="5" t="s">
        <v>8</v>
      </c>
      <c r="B197" s="41" t="s">
        <v>39</v>
      </c>
      <c r="C197" s="41" t="s">
        <v>43</v>
      </c>
      <c r="D197" s="41" t="s">
        <v>61</v>
      </c>
      <c r="E197" s="37">
        <v>9000090760</v>
      </c>
      <c r="F197" s="37">
        <v>320</v>
      </c>
      <c r="G197" s="37">
        <v>1</v>
      </c>
      <c r="H197" s="45">
        <v>48</v>
      </c>
      <c r="I197" s="242">
        <f t="shared" si="38"/>
        <v>0.20800000000000018</v>
      </c>
      <c r="J197" s="45">
        <v>13</v>
      </c>
      <c r="K197" s="45">
        <v>12.792</v>
      </c>
      <c r="L197" s="251">
        <f t="shared" si="29"/>
        <v>98.4</v>
      </c>
    </row>
    <row r="198" spans="1:12" ht="15">
      <c r="A198" s="3" t="s">
        <v>62</v>
      </c>
      <c r="B198" s="111" t="s">
        <v>39</v>
      </c>
      <c r="C198" s="111">
        <v>1000</v>
      </c>
      <c r="D198" s="40"/>
      <c r="E198" s="35"/>
      <c r="F198" s="35"/>
      <c r="G198" s="35"/>
      <c r="H198" s="242" t="e">
        <f>H199+H229</f>
        <v>#REF!</v>
      </c>
      <c r="I198" s="242">
        <f t="shared" si="38"/>
        <v>8131.938689999999</v>
      </c>
      <c r="J198" s="242">
        <f>J199+J229</f>
        <v>9879.8972</v>
      </c>
      <c r="K198" s="249">
        <f>K199+K229</f>
        <v>1747.95851</v>
      </c>
      <c r="L198" s="251">
        <f t="shared" si="29"/>
        <v>17.692071836536925</v>
      </c>
    </row>
    <row r="199" spans="1:12" ht="15">
      <c r="A199" s="3" t="s">
        <v>63</v>
      </c>
      <c r="B199" s="111" t="s">
        <v>39</v>
      </c>
      <c r="C199" s="111">
        <v>1000</v>
      </c>
      <c r="D199" s="111">
        <v>1004</v>
      </c>
      <c r="E199" s="36"/>
      <c r="F199" s="36"/>
      <c r="G199" s="36"/>
      <c r="H199" s="242" t="e">
        <f>H200+#REF!</f>
        <v>#REF!</v>
      </c>
      <c r="I199" s="242">
        <f t="shared" si="38"/>
        <v>7171.26053</v>
      </c>
      <c r="J199" s="242">
        <f>J200</f>
        <v>8677.797199999999</v>
      </c>
      <c r="K199" s="249">
        <f>K200</f>
        <v>1506.53667</v>
      </c>
      <c r="L199" s="251">
        <f t="shared" si="29"/>
        <v>17.360819056707157</v>
      </c>
    </row>
    <row r="200" spans="1:12" ht="15">
      <c r="A200" s="4" t="s">
        <v>16</v>
      </c>
      <c r="B200" s="41" t="s">
        <v>39</v>
      </c>
      <c r="C200" s="41">
        <v>1000</v>
      </c>
      <c r="D200" s="41">
        <v>1004</v>
      </c>
      <c r="E200" s="37">
        <v>9000000000</v>
      </c>
      <c r="F200" s="35"/>
      <c r="G200" s="35"/>
      <c r="H200" s="45" t="e">
        <f>#REF!</f>
        <v>#REF!</v>
      </c>
      <c r="I200" s="242">
        <f t="shared" si="38"/>
        <v>7171.26053</v>
      </c>
      <c r="J200" s="45">
        <f>J201+J205+J209+J213+J221+J217+J228</f>
        <v>8677.797199999999</v>
      </c>
      <c r="K200" s="45">
        <f>K201+K205+K209+K213+K221+K217+K228</f>
        <v>1506.53667</v>
      </c>
      <c r="L200" s="251">
        <f t="shared" si="29"/>
        <v>17.360819056707157</v>
      </c>
    </row>
    <row r="201" spans="1:12" ht="30">
      <c r="A201" s="29" t="s">
        <v>457</v>
      </c>
      <c r="B201" s="41" t="s">
        <v>39</v>
      </c>
      <c r="C201" s="41">
        <v>1000</v>
      </c>
      <c r="D201" s="41">
        <v>1004</v>
      </c>
      <c r="E201" s="34">
        <v>9000052600</v>
      </c>
      <c r="F201" s="35"/>
      <c r="G201" s="35"/>
      <c r="H201" s="45">
        <f aca="true" t="shared" si="40" ref="H201:K203">H202</f>
        <v>269.904</v>
      </c>
      <c r="I201" s="242">
        <f t="shared" si="38"/>
        <v>56.89308</v>
      </c>
      <c r="J201" s="45">
        <f t="shared" si="40"/>
        <v>74.8972</v>
      </c>
      <c r="K201" s="45">
        <f t="shared" si="40"/>
        <v>18.00412</v>
      </c>
      <c r="L201" s="251">
        <f t="shared" si="29"/>
        <v>24.038442024534966</v>
      </c>
    </row>
    <row r="202" spans="1:12" ht="15">
      <c r="A202" s="4" t="s">
        <v>49</v>
      </c>
      <c r="B202" s="41" t="s">
        <v>39</v>
      </c>
      <c r="C202" s="41">
        <v>1000</v>
      </c>
      <c r="D202" s="41">
        <v>1004</v>
      </c>
      <c r="E202" s="34">
        <v>9000052600</v>
      </c>
      <c r="F202" s="37">
        <v>300</v>
      </c>
      <c r="G202" s="35"/>
      <c r="H202" s="45">
        <f t="shared" si="40"/>
        <v>269.904</v>
      </c>
      <c r="I202" s="242">
        <f t="shared" si="38"/>
        <v>56.89308</v>
      </c>
      <c r="J202" s="45">
        <f t="shared" si="40"/>
        <v>74.8972</v>
      </c>
      <c r="K202" s="45">
        <f t="shared" si="40"/>
        <v>18.00412</v>
      </c>
      <c r="L202" s="251">
        <f aca="true" t="shared" si="41" ref="L202:L265">K202/J202*100</f>
        <v>24.038442024534966</v>
      </c>
    </row>
    <row r="203" spans="1:12" ht="15">
      <c r="A203" s="4" t="s">
        <v>64</v>
      </c>
      <c r="B203" s="41" t="s">
        <v>39</v>
      </c>
      <c r="C203" s="41">
        <v>1000</v>
      </c>
      <c r="D203" s="41">
        <v>1004</v>
      </c>
      <c r="E203" s="34">
        <v>9000052600</v>
      </c>
      <c r="F203" s="37">
        <v>310</v>
      </c>
      <c r="G203" s="35"/>
      <c r="H203" s="45">
        <f t="shared" si="40"/>
        <v>269.904</v>
      </c>
      <c r="I203" s="242">
        <f t="shared" si="38"/>
        <v>56.89308</v>
      </c>
      <c r="J203" s="45">
        <f t="shared" si="40"/>
        <v>74.8972</v>
      </c>
      <c r="K203" s="45">
        <f t="shared" si="40"/>
        <v>18.00412</v>
      </c>
      <c r="L203" s="251">
        <f t="shared" si="41"/>
        <v>24.038442024534966</v>
      </c>
    </row>
    <row r="204" spans="1:12" ht="15">
      <c r="A204" s="5" t="s">
        <v>9</v>
      </c>
      <c r="B204" s="41" t="s">
        <v>39</v>
      </c>
      <c r="C204" s="41">
        <v>1000</v>
      </c>
      <c r="D204" s="41">
        <v>1004</v>
      </c>
      <c r="E204" s="34">
        <v>9000052600</v>
      </c>
      <c r="F204" s="37">
        <v>310</v>
      </c>
      <c r="G204" s="37">
        <v>2</v>
      </c>
      <c r="H204" s="45">
        <v>269.904</v>
      </c>
      <c r="I204" s="242">
        <f t="shared" si="38"/>
        <v>56.89308</v>
      </c>
      <c r="J204" s="45">
        <v>74.8972</v>
      </c>
      <c r="K204" s="45">
        <v>18.00412</v>
      </c>
      <c r="L204" s="251">
        <f t="shared" si="41"/>
        <v>24.038442024534966</v>
      </c>
    </row>
    <row r="205" spans="1:12" ht="75" hidden="1">
      <c r="A205" s="29" t="s">
        <v>214</v>
      </c>
      <c r="B205" s="41" t="s">
        <v>39</v>
      </c>
      <c r="C205" s="41" t="s">
        <v>65</v>
      </c>
      <c r="D205" s="41" t="s">
        <v>66</v>
      </c>
      <c r="E205" s="34">
        <v>9000072460</v>
      </c>
      <c r="F205" s="37"/>
      <c r="G205" s="37"/>
      <c r="H205" s="45">
        <f aca="true" t="shared" si="42" ref="H205:K207">H206</f>
        <v>70</v>
      </c>
      <c r="I205" s="242">
        <f t="shared" si="38"/>
        <v>0</v>
      </c>
      <c r="J205" s="45">
        <f t="shared" si="42"/>
        <v>0</v>
      </c>
      <c r="K205" s="45">
        <f t="shared" si="42"/>
        <v>0</v>
      </c>
      <c r="L205" s="251" t="e">
        <f t="shared" si="41"/>
        <v>#DIV/0!</v>
      </c>
    </row>
    <row r="206" spans="1:12" ht="15" hidden="1">
      <c r="A206" s="4" t="s">
        <v>49</v>
      </c>
      <c r="B206" s="41" t="s">
        <v>39</v>
      </c>
      <c r="C206" s="41">
        <v>1000</v>
      </c>
      <c r="D206" s="41">
        <v>1004</v>
      </c>
      <c r="E206" s="37">
        <v>9000072460</v>
      </c>
      <c r="F206" s="37">
        <v>300</v>
      </c>
      <c r="G206" s="35"/>
      <c r="H206" s="45">
        <f t="shared" si="42"/>
        <v>70</v>
      </c>
      <c r="I206" s="242">
        <f t="shared" si="38"/>
        <v>0</v>
      </c>
      <c r="J206" s="45">
        <f t="shared" si="42"/>
        <v>0</v>
      </c>
      <c r="K206" s="45">
        <f t="shared" si="42"/>
        <v>0</v>
      </c>
      <c r="L206" s="251" t="e">
        <f t="shared" si="41"/>
        <v>#DIV/0!</v>
      </c>
    </row>
    <row r="207" spans="1:12" ht="30" hidden="1">
      <c r="A207" s="4" t="s">
        <v>50</v>
      </c>
      <c r="B207" s="41" t="s">
        <v>39</v>
      </c>
      <c r="C207" s="41">
        <v>1000</v>
      </c>
      <c r="D207" s="41">
        <v>1004</v>
      </c>
      <c r="E207" s="37">
        <v>9000072460</v>
      </c>
      <c r="F207" s="37">
        <v>320</v>
      </c>
      <c r="G207" s="35"/>
      <c r="H207" s="45">
        <f t="shared" si="42"/>
        <v>70</v>
      </c>
      <c r="I207" s="242">
        <f t="shared" si="38"/>
        <v>0</v>
      </c>
      <c r="J207" s="45">
        <f t="shared" si="42"/>
        <v>0</v>
      </c>
      <c r="K207" s="45">
        <f t="shared" si="42"/>
        <v>0</v>
      </c>
      <c r="L207" s="251" t="e">
        <f t="shared" si="41"/>
        <v>#DIV/0!</v>
      </c>
    </row>
    <row r="208" spans="1:12" ht="15" hidden="1">
      <c r="A208" s="5" t="s">
        <v>9</v>
      </c>
      <c r="B208" s="41" t="s">
        <v>39</v>
      </c>
      <c r="C208" s="41">
        <v>1000</v>
      </c>
      <c r="D208" s="41">
        <v>1004</v>
      </c>
      <c r="E208" s="37">
        <v>9000072460</v>
      </c>
      <c r="F208" s="37">
        <v>320</v>
      </c>
      <c r="G208" s="37">
        <v>2</v>
      </c>
      <c r="H208" s="45">
        <v>70</v>
      </c>
      <c r="I208" s="242">
        <f t="shared" si="38"/>
        <v>0</v>
      </c>
      <c r="J208" s="45"/>
      <c r="K208" s="45"/>
      <c r="L208" s="251" t="e">
        <f t="shared" si="41"/>
        <v>#DIV/0!</v>
      </c>
    </row>
    <row r="209" spans="1:12" ht="105">
      <c r="A209" s="29" t="s">
        <v>458</v>
      </c>
      <c r="B209" s="41" t="s">
        <v>39</v>
      </c>
      <c r="C209" s="41">
        <v>1000</v>
      </c>
      <c r="D209" s="41">
        <v>1004</v>
      </c>
      <c r="E209" s="34">
        <v>9000072470</v>
      </c>
      <c r="F209" s="35"/>
      <c r="G209" s="35"/>
      <c r="H209" s="45">
        <f aca="true" t="shared" si="43" ref="H209:K211">H210</f>
        <v>3.6</v>
      </c>
      <c r="I209" s="242">
        <f t="shared" si="38"/>
        <v>10.8</v>
      </c>
      <c r="J209" s="45">
        <f t="shared" si="43"/>
        <v>10.8</v>
      </c>
      <c r="K209" s="45">
        <f t="shared" si="43"/>
        <v>0</v>
      </c>
      <c r="L209" s="251">
        <f t="shared" si="41"/>
        <v>0</v>
      </c>
    </row>
    <row r="210" spans="1:12" ht="15">
      <c r="A210" s="4" t="s">
        <v>49</v>
      </c>
      <c r="B210" s="41" t="s">
        <v>39</v>
      </c>
      <c r="C210" s="41">
        <v>1000</v>
      </c>
      <c r="D210" s="41">
        <v>1004</v>
      </c>
      <c r="E210" s="37">
        <v>9000072470</v>
      </c>
      <c r="F210" s="37">
        <v>300</v>
      </c>
      <c r="G210" s="35"/>
      <c r="H210" s="45">
        <f t="shared" si="43"/>
        <v>3.6</v>
      </c>
      <c r="I210" s="242">
        <f t="shared" si="38"/>
        <v>10.8</v>
      </c>
      <c r="J210" s="45">
        <f t="shared" si="43"/>
        <v>10.8</v>
      </c>
      <c r="K210" s="45">
        <f t="shared" si="43"/>
        <v>0</v>
      </c>
      <c r="L210" s="251">
        <f t="shared" si="41"/>
        <v>0</v>
      </c>
    </row>
    <row r="211" spans="1:12" ht="30">
      <c r="A211" s="4" t="s">
        <v>50</v>
      </c>
      <c r="B211" s="41" t="s">
        <v>39</v>
      </c>
      <c r="C211" s="41">
        <v>1000</v>
      </c>
      <c r="D211" s="41">
        <v>1004</v>
      </c>
      <c r="E211" s="37">
        <v>9000072470</v>
      </c>
      <c r="F211" s="37">
        <v>320</v>
      </c>
      <c r="G211" s="35"/>
      <c r="H211" s="45">
        <f t="shared" si="43"/>
        <v>3.6</v>
      </c>
      <c r="I211" s="242">
        <f t="shared" si="38"/>
        <v>10.8</v>
      </c>
      <c r="J211" s="45">
        <f t="shared" si="43"/>
        <v>10.8</v>
      </c>
      <c r="K211" s="45">
        <f t="shared" si="43"/>
        <v>0</v>
      </c>
      <c r="L211" s="251">
        <f t="shared" si="41"/>
        <v>0</v>
      </c>
    </row>
    <row r="212" spans="1:12" ht="15">
      <c r="A212" s="5" t="s">
        <v>9</v>
      </c>
      <c r="B212" s="41" t="s">
        <v>39</v>
      </c>
      <c r="C212" s="41">
        <v>1000</v>
      </c>
      <c r="D212" s="41">
        <v>1004</v>
      </c>
      <c r="E212" s="37">
        <v>9000072470</v>
      </c>
      <c r="F212" s="37">
        <v>320</v>
      </c>
      <c r="G212" s="37">
        <v>2</v>
      </c>
      <c r="H212" s="45">
        <v>3.6</v>
      </c>
      <c r="I212" s="242">
        <f t="shared" si="38"/>
        <v>10.8</v>
      </c>
      <c r="J212" s="45">
        <v>10.8</v>
      </c>
      <c r="K212" s="45"/>
      <c r="L212" s="251">
        <f t="shared" si="41"/>
        <v>0</v>
      </c>
    </row>
    <row r="213" spans="1:12" ht="45">
      <c r="A213" s="29" t="s">
        <v>459</v>
      </c>
      <c r="B213" s="41" t="s">
        <v>39</v>
      </c>
      <c r="C213" s="41">
        <v>1000</v>
      </c>
      <c r="D213" s="41">
        <v>1004</v>
      </c>
      <c r="E213" s="34">
        <v>9000072480</v>
      </c>
      <c r="F213" s="35"/>
      <c r="G213" s="35"/>
      <c r="H213" s="45">
        <f aca="true" t="shared" si="44" ref="H213:K215">H214</f>
        <v>3863.4</v>
      </c>
      <c r="I213" s="242">
        <f t="shared" si="38"/>
        <v>5941.96861</v>
      </c>
      <c r="J213" s="45">
        <f t="shared" si="44"/>
        <v>7063.2</v>
      </c>
      <c r="K213" s="45">
        <f t="shared" si="44"/>
        <v>1121.23139</v>
      </c>
      <c r="L213" s="251">
        <f t="shared" si="41"/>
        <v>15.87426931136029</v>
      </c>
    </row>
    <row r="214" spans="1:12" ht="15">
      <c r="A214" s="4" t="s">
        <v>49</v>
      </c>
      <c r="B214" s="41" t="s">
        <v>39</v>
      </c>
      <c r="C214" s="41">
        <v>1000</v>
      </c>
      <c r="D214" s="41">
        <v>1004</v>
      </c>
      <c r="E214" s="34">
        <v>9000072480</v>
      </c>
      <c r="F214" s="37">
        <v>300</v>
      </c>
      <c r="G214" s="35"/>
      <c r="H214" s="45">
        <f t="shared" si="44"/>
        <v>3863.4</v>
      </c>
      <c r="I214" s="242">
        <f t="shared" si="38"/>
        <v>5941.96861</v>
      </c>
      <c r="J214" s="45">
        <f t="shared" si="44"/>
        <v>7063.2</v>
      </c>
      <c r="K214" s="45">
        <f t="shared" si="44"/>
        <v>1121.23139</v>
      </c>
      <c r="L214" s="251">
        <f t="shared" si="41"/>
        <v>15.87426931136029</v>
      </c>
    </row>
    <row r="215" spans="1:12" ht="30">
      <c r="A215" s="4" t="s">
        <v>50</v>
      </c>
      <c r="B215" s="41" t="s">
        <v>39</v>
      </c>
      <c r="C215" s="41">
        <v>1000</v>
      </c>
      <c r="D215" s="41">
        <v>1004</v>
      </c>
      <c r="E215" s="34">
        <v>9000072480</v>
      </c>
      <c r="F215" s="37">
        <v>320</v>
      </c>
      <c r="G215" s="35"/>
      <c r="H215" s="45">
        <f t="shared" si="44"/>
        <v>3863.4</v>
      </c>
      <c r="I215" s="242">
        <f t="shared" si="38"/>
        <v>5941.96861</v>
      </c>
      <c r="J215" s="45">
        <f t="shared" si="44"/>
        <v>7063.2</v>
      </c>
      <c r="K215" s="45">
        <f t="shared" si="44"/>
        <v>1121.23139</v>
      </c>
      <c r="L215" s="251">
        <f t="shared" si="41"/>
        <v>15.87426931136029</v>
      </c>
    </row>
    <row r="216" spans="1:12" ht="15">
      <c r="A216" s="5" t="s">
        <v>9</v>
      </c>
      <c r="B216" s="41" t="s">
        <v>39</v>
      </c>
      <c r="C216" s="41">
        <v>1000</v>
      </c>
      <c r="D216" s="41">
        <v>1004</v>
      </c>
      <c r="E216" s="34">
        <v>9000072480</v>
      </c>
      <c r="F216" s="37">
        <v>320</v>
      </c>
      <c r="G216" s="37">
        <v>2</v>
      </c>
      <c r="H216" s="45">
        <v>3863.4</v>
      </c>
      <c r="I216" s="242">
        <f t="shared" si="38"/>
        <v>5941.96861</v>
      </c>
      <c r="J216" s="45">
        <v>7063.2</v>
      </c>
      <c r="K216" s="45">
        <v>1121.23139</v>
      </c>
      <c r="L216" s="251">
        <f t="shared" si="41"/>
        <v>15.87426931136029</v>
      </c>
    </row>
    <row r="217" spans="1:12" ht="68.25" customHeight="1">
      <c r="A217" s="24" t="s">
        <v>235</v>
      </c>
      <c r="B217" s="41" t="s">
        <v>39</v>
      </c>
      <c r="C217" s="41">
        <v>1000</v>
      </c>
      <c r="D217" s="41">
        <v>1004</v>
      </c>
      <c r="E217" s="34">
        <v>9000072490</v>
      </c>
      <c r="F217" s="35"/>
      <c r="G217" s="35"/>
      <c r="H217" s="45">
        <f aca="true" t="shared" si="45" ref="H217:K219">H218</f>
        <v>3863.4</v>
      </c>
      <c r="I217" s="242">
        <f t="shared" si="38"/>
        <v>50</v>
      </c>
      <c r="J217" s="45">
        <f t="shared" si="45"/>
        <v>50</v>
      </c>
      <c r="K217" s="45">
        <f t="shared" si="45"/>
        <v>0</v>
      </c>
      <c r="L217" s="251">
        <f t="shared" si="41"/>
        <v>0</v>
      </c>
    </row>
    <row r="218" spans="1:12" ht="15">
      <c r="A218" s="4" t="s">
        <v>49</v>
      </c>
      <c r="B218" s="41" t="s">
        <v>39</v>
      </c>
      <c r="C218" s="41">
        <v>1000</v>
      </c>
      <c r="D218" s="41">
        <v>1004</v>
      </c>
      <c r="E218" s="34">
        <v>9000072490</v>
      </c>
      <c r="F218" s="37">
        <v>300</v>
      </c>
      <c r="G218" s="35"/>
      <c r="H218" s="45">
        <f t="shared" si="45"/>
        <v>3863.4</v>
      </c>
      <c r="I218" s="242">
        <f t="shared" si="38"/>
        <v>50</v>
      </c>
      <c r="J218" s="45">
        <f t="shared" si="45"/>
        <v>50</v>
      </c>
      <c r="K218" s="45">
        <f t="shared" si="45"/>
        <v>0</v>
      </c>
      <c r="L218" s="251">
        <f t="shared" si="41"/>
        <v>0</v>
      </c>
    </row>
    <row r="219" spans="1:12" ht="30">
      <c r="A219" s="4" t="s">
        <v>50</v>
      </c>
      <c r="B219" s="41" t="s">
        <v>39</v>
      </c>
      <c r="C219" s="41">
        <v>1000</v>
      </c>
      <c r="D219" s="41">
        <v>1004</v>
      </c>
      <c r="E219" s="34">
        <v>9000072490</v>
      </c>
      <c r="F219" s="37">
        <v>320</v>
      </c>
      <c r="G219" s="35"/>
      <c r="H219" s="45">
        <f t="shared" si="45"/>
        <v>3863.4</v>
      </c>
      <c r="I219" s="242">
        <f t="shared" si="38"/>
        <v>50</v>
      </c>
      <c r="J219" s="45">
        <f t="shared" si="45"/>
        <v>50</v>
      </c>
      <c r="K219" s="45">
        <f t="shared" si="45"/>
        <v>0</v>
      </c>
      <c r="L219" s="251">
        <f t="shared" si="41"/>
        <v>0</v>
      </c>
    </row>
    <row r="220" spans="1:12" ht="15">
      <c r="A220" s="5" t="s">
        <v>9</v>
      </c>
      <c r="B220" s="41" t="s">
        <v>39</v>
      </c>
      <c r="C220" s="41">
        <v>1000</v>
      </c>
      <c r="D220" s="41">
        <v>1004</v>
      </c>
      <c r="E220" s="34">
        <v>9000072490</v>
      </c>
      <c r="F220" s="37">
        <v>320</v>
      </c>
      <c r="G220" s="37">
        <v>2</v>
      </c>
      <c r="H220" s="45">
        <v>3863.4</v>
      </c>
      <c r="I220" s="242">
        <f t="shared" si="38"/>
        <v>50</v>
      </c>
      <c r="J220" s="45">
        <v>50</v>
      </c>
      <c r="K220" s="45"/>
      <c r="L220" s="251">
        <f t="shared" si="41"/>
        <v>0</v>
      </c>
    </row>
    <row r="221" spans="1:12" ht="30">
      <c r="A221" s="29" t="s">
        <v>460</v>
      </c>
      <c r="B221" s="41" t="s">
        <v>39</v>
      </c>
      <c r="C221" s="41">
        <v>1000</v>
      </c>
      <c r="D221" s="41">
        <v>1004</v>
      </c>
      <c r="E221" s="34">
        <v>9000072500</v>
      </c>
      <c r="F221" s="35"/>
      <c r="G221" s="35"/>
      <c r="H221" s="45">
        <f>H222</f>
        <v>3863.4</v>
      </c>
      <c r="I221" s="242">
        <f>J221-K221</f>
        <v>50</v>
      </c>
      <c r="J221" s="45">
        <f aca="true" t="shared" si="46" ref="J221:K223">J222</f>
        <v>50</v>
      </c>
      <c r="K221" s="45">
        <f t="shared" si="46"/>
        <v>0</v>
      </c>
      <c r="L221" s="251">
        <f t="shared" si="41"/>
        <v>0</v>
      </c>
    </row>
    <row r="222" spans="1:12" ht="15">
      <c r="A222" s="4" t="s">
        <v>49</v>
      </c>
      <c r="B222" s="41" t="s">
        <v>39</v>
      </c>
      <c r="C222" s="41">
        <v>1000</v>
      </c>
      <c r="D222" s="41">
        <v>1004</v>
      </c>
      <c r="E222" s="34">
        <v>9000072500</v>
      </c>
      <c r="F222" s="37">
        <v>300</v>
      </c>
      <c r="G222" s="35"/>
      <c r="H222" s="45">
        <f>H223</f>
        <v>3863.4</v>
      </c>
      <c r="I222" s="242">
        <f>J222-K222</f>
        <v>50</v>
      </c>
      <c r="J222" s="45">
        <f t="shared" si="46"/>
        <v>50</v>
      </c>
      <c r="K222" s="45">
        <f t="shared" si="46"/>
        <v>0</v>
      </c>
      <c r="L222" s="251">
        <f t="shared" si="41"/>
        <v>0</v>
      </c>
    </row>
    <row r="223" spans="1:12" ht="30">
      <c r="A223" s="4" t="s">
        <v>50</v>
      </c>
      <c r="B223" s="41" t="s">
        <v>39</v>
      </c>
      <c r="C223" s="41">
        <v>1000</v>
      </c>
      <c r="D223" s="41">
        <v>1004</v>
      </c>
      <c r="E223" s="34">
        <v>9000072500</v>
      </c>
      <c r="F223" s="37">
        <v>320</v>
      </c>
      <c r="G223" s="35"/>
      <c r="H223" s="45">
        <f>H224</f>
        <v>3863.4</v>
      </c>
      <c r="I223" s="242">
        <f>J223-K223</f>
        <v>50</v>
      </c>
      <c r="J223" s="45">
        <f t="shared" si="46"/>
        <v>50</v>
      </c>
      <c r="K223" s="45">
        <f t="shared" si="46"/>
        <v>0</v>
      </c>
      <c r="L223" s="251">
        <f t="shared" si="41"/>
        <v>0</v>
      </c>
    </row>
    <row r="224" spans="1:12" ht="15">
      <c r="A224" s="5" t="s">
        <v>9</v>
      </c>
      <c r="B224" s="41" t="s">
        <v>39</v>
      </c>
      <c r="C224" s="41">
        <v>1000</v>
      </c>
      <c r="D224" s="41">
        <v>1004</v>
      </c>
      <c r="E224" s="34">
        <v>9000072500</v>
      </c>
      <c r="F224" s="37">
        <v>320</v>
      </c>
      <c r="G224" s="37">
        <v>2</v>
      </c>
      <c r="H224" s="45">
        <v>3863.4</v>
      </c>
      <c r="I224" s="242">
        <f>J224-K224</f>
        <v>50</v>
      </c>
      <c r="J224" s="45">
        <v>50</v>
      </c>
      <c r="K224" s="45"/>
      <c r="L224" s="251">
        <f t="shared" si="41"/>
        <v>0</v>
      </c>
    </row>
    <row r="225" spans="1:12" ht="45">
      <c r="A225" s="29" t="s">
        <v>371</v>
      </c>
      <c r="B225" s="41" t="s">
        <v>39</v>
      </c>
      <c r="C225" s="41">
        <v>1000</v>
      </c>
      <c r="D225" s="41">
        <v>1004</v>
      </c>
      <c r="E225" s="34">
        <v>9000071510</v>
      </c>
      <c r="F225" s="35"/>
      <c r="G225" s="35"/>
      <c r="H225" s="45">
        <f aca="true" t="shared" si="47" ref="H225:K227">H226</f>
        <v>1378.4</v>
      </c>
      <c r="I225" s="242">
        <f t="shared" si="38"/>
        <v>1061.59884</v>
      </c>
      <c r="J225" s="45">
        <f t="shared" si="47"/>
        <v>1428.9</v>
      </c>
      <c r="K225" s="45">
        <f t="shared" si="47"/>
        <v>367.30116</v>
      </c>
      <c r="L225" s="251">
        <f t="shared" si="41"/>
        <v>25.70516901112744</v>
      </c>
    </row>
    <row r="226" spans="1:12" ht="15">
      <c r="A226" s="4" t="s">
        <v>49</v>
      </c>
      <c r="B226" s="41" t="s">
        <v>39</v>
      </c>
      <c r="C226" s="41">
        <v>1000</v>
      </c>
      <c r="D226" s="41">
        <v>1004</v>
      </c>
      <c r="E226" s="34">
        <v>9000071510</v>
      </c>
      <c r="F226" s="37">
        <v>300</v>
      </c>
      <c r="G226" s="35"/>
      <c r="H226" s="45">
        <f t="shared" si="47"/>
        <v>1378.4</v>
      </c>
      <c r="I226" s="242">
        <f t="shared" si="38"/>
        <v>1061.59884</v>
      </c>
      <c r="J226" s="45">
        <f t="shared" si="47"/>
        <v>1428.9</v>
      </c>
      <c r="K226" s="45">
        <f t="shared" si="47"/>
        <v>367.30116</v>
      </c>
      <c r="L226" s="251">
        <f t="shared" si="41"/>
        <v>25.70516901112744</v>
      </c>
    </row>
    <row r="227" spans="1:12" ht="30">
      <c r="A227" s="4" t="s">
        <v>50</v>
      </c>
      <c r="B227" s="41" t="s">
        <v>39</v>
      </c>
      <c r="C227" s="41">
        <v>1000</v>
      </c>
      <c r="D227" s="41">
        <v>1004</v>
      </c>
      <c r="E227" s="34">
        <v>9000071510</v>
      </c>
      <c r="F227" s="37">
        <v>320</v>
      </c>
      <c r="G227" s="35"/>
      <c r="H227" s="45">
        <f t="shared" si="47"/>
        <v>1378.4</v>
      </c>
      <c r="I227" s="242">
        <f t="shared" si="38"/>
        <v>1061.59884</v>
      </c>
      <c r="J227" s="45">
        <f t="shared" si="47"/>
        <v>1428.9</v>
      </c>
      <c r="K227" s="45">
        <f t="shared" si="47"/>
        <v>367.30116</v>
      </c>
      <c r="L227" s="251">
        <f t="shared" si="41"/>
        <v>25.70516901112744</v>
      </c>
    </row>
    <row r="228" spans="1:12" ht="15">
      <c r="A228" s="5" t="s">
        <v>9</v>
      </c>
      <c r="B228" s="41" t="s">
        <v>39</v>
      </c>
      <c r="C228" s="41">
        <v>1000</v>
      </c>
      <c r="D228" s="41">
        <v>1004</v>
      </c>
      <c r="E228" s="34">
        <v>9000071510</v>
      </c>
      <c r="F228" s="37">
        <v>320</v>
      </c>
      <c r="G228" s="37">
        <v>2</v>
      </c>
      <c r="H228" s="45">
        <v>1378.4</v>
      </c>
      <c r="I228" s="242">
        <f t="shared" si="38"/>
        <v>1061.59884</v>
      </c>
      <c r="J228" s="45">
        <v>1428.9</v>
      </c>
      <c r="K228" s="45">
        <v>367.30116</v>
      </c>
      <c r="L228" s="251">
        <f t="shared" si="41"/>
        <v>25.70516901112744</v>
      </c>
    </row>
    <row r="229" spans="1:12" ht="15">
      <c r="A229" s="3" t="s">
        <v>67</v>
      </c>
      <c r="B229" s="111" t="s">
        <v>39</v>
      </c>
      <c r="C229" s="111">
        <v>1000</v>
      </c>
      <c r="D229" s="111">
        <v>1006</v>
      </c>
      <c r="E229" s="36"/>
      <c r="F229" s="36"/>
      <c r="G229" s="36"/>
      <c r="H229" s="242" t="e">
        <f aca="true" t="shared" si="48" ref="H229:K230">H230</f>
        <v>#REF!</v>
      </c>
      <c r="I229" s="242">
        <f t="shared" si="38"/>
        <v>960.6781599999999</v>
      </c>
      <c r="J229" s="242">
        <f t="shared" si="48"/>
        <v>1202.1</v>
      </c>
      <c r="K229" s="242">
        <f t="shared" si="48"/>
        <v>241.42184</v>
      </c>
      <c r="L229" s="251">
        <f t="shared" si="41"/>
        <v>20.083340820231264</v>
      </c>
    </row>
    <row r="230" spans="1:12" ht="15">
      <c r="A230" s="4" t="s">
        <v>16</v>
      </c>
      <c r="B230" s="41" t="s">
        <v>39</v>
      </c>
      <c r="C230" s="41">
        <v>1000</v>
      </c>
      <c r="D230" s="41">
        <v>1006</v>
      </c>
      <c r="E230" s="37">
        <v>9000000000</v>
      </c>
      <c r="F230" s="35"/>
      <c r="G230" s="35"/>
      <c r="H230" s="45" t="e">
        <f t="shared" si="48"/>
        <v>#REF!</v>
      </c>
      <c r="I230" s="242">
        <f t="shared" si="38"/>
        <v>960.6781599999999</v>
      </c>
      <c r="J230" s="45">
        <f t="shared" si="48"/>
        <v>1202.1</v>
      </c>
      <c r="K230" s="45">
        <f t="shared" si="48"/>
        <v>241.42184</v>
      </c>
      <c r="L230" s="251">
        <f t="shared" si="41"/>
        <v>20.083340820231264</v>
      </c>
    </row>
    <row r="231" spans="1:12" ht="15">
      <c r="A231" s="29" t="s">
        <v>464</v>
      </c>
      <c r="B231" s="41" t="s">
        <v>39</v>
      </c>
      <c r="C231" s="41">
        <v>1000</v>
      </c>
      <c r="D231" s="41">
        <v>1006</v>
      </c>
      <c r="E231" s="34">
        <v>9000071600</v>
      </c>
      <c r="F231" s="35"/>
      <c r="G231" s="35"/>
      <c r="H231" s="45" t="e">
        <f>#REF!</f>
        <v>#REF!</v>
      </c>
      <c r="I231" s="242">
        <f t="shared" si="38"/>
        <v>960.6781599999999</v>
      </c>
      <c r="J231" s="45">
        <f>J232+J235</f>
        <v>1202.1</v>
      </c>
      <c r="K231" s="45">
        <f>K232+K235</f>
        <v>241.42184</v>
      </c>
      <c r="L231" s="251">
        <f t="shared" si="41"/>
        <v>20.083340820231264</v>
      </c>
    </row>
    <row r="232" spans="1:12" ht="60">
      <c r="A232" s="4" t="s">
        <v>17</v>
      </c>
      <c r="B232" s="41" t="s">
        <v>39</v>
      </c>
      <c r="C232" s="41">
        <v>1000</v>
      </c>
      <c r="D232" s="41">
        <v>1006</v>
      </c>
      <c r="E232" s="34">
        <v>9000071600</v>
      </c>
      <c r="F232" s="37">
        <v>100</v>
      </c>
      <c r="G232" s="35"/>
      <c r="H232" s="45">
        <f aca="true" t="shared" si="49" ref="H232:K233">H233</f>
        <v>795</v>
      </c>
      <c r="I232" s="242">
        <f t="shared" si="38"/>
        <v>765.6781599999999</v>
      </c>
      <c r="J232" s="45">
        <f t="shared" si="49"/>
        <v>997.8</v>
      </c>
      <c r="K232" s="45">
        <f t="shared" si="49"/>
        <v>232.12184</v>
      </c>
      <c r="L232" s="251">
        <f t="shared" si="41"/>
        <v>23.263363399478855</v>
      </c>
    </row>
    <row r="233" spans="1:12" ht="30">
      <c r="A233" s="4" t="s">
        <v>18</v>
      </c>
      <c r="B233" s="41" t="s">
        <v>39</v>
      </c>
      <c r="C233" s="41">
        <v>1000</v>
      </c>
      <c r="D233" s="41">
        <v>1006</v>
      </c>
      <c r="E233" s="34">
        <v>9000071600</v>
      </c>
      <c r="F233" s="37">
        <v>120</v>
      </c>
      <c r="G233" s="35"/>
      <c r="H233" s="45">
        <f t="shared" si="49"/>
        <v>795</v>
      </c>
      <c r="I233" s="242">
        <f t="shared" si="38"/>
        <v>765.6781599999999</v>
      </c>
      <c r="J233" s="45">
        <f t="shared" si="49"/>
        <v>997.8</v>
      </c>
      <c r="K233" s="45">
        <f t="shared" si="49"/>
        <v>232.12184</v>
      </c>
      <c r="L233" s="251">
        <f t="shared" si="41"/>
        <v>23.263363399478855</v>
      </c>
    </row>
    <row r="234" spans="1:12" ht="15">
      <c r="A234" s="5" t="s">
        <v>9</v>
      </c>
      <c r="B234" s="41" t="s">
        <v>39</v>
      </c>
      <c r="C234" s="41">
        <v>1000</v>
      </c>
      <c r="D234" s="41">
        <v>1006</v>
      </c>
      <c r="E234" s="34">
        <v>9000071600</v>
      </c>
      <c r="F234" s="37">
        <v>120</v>
      </c>
      <c r="G234" s="37">
        <v>2</v>
      </c>
      <c r="H234" s="45">
        <v>795</v>
      </c>
      <c r="I234" s="242">
        <f t="shared" si="38"/>
        <v>765.6781599999999</v>
      </c>
      <c r="J234" s="45">
        <v>997.8</v>
      </c>
      <c r="K234" s="45">
        <v>232.12184</v>
      </c>
      <c r="L234" s="251">
        <f t="shared" si="41"/>
        <v>23.263363399478855</v>
      </c>
    </row>
    <row r="235" spans="1:12" ht="30">
      <c r="A235" s="29" t="s">
        <v>215</v>
      </c>
      <c r="B235" s="41" t="s">
        <v>39</v>
      </c>
      <c r="C235" s="41">
        <v>1000</v>
      </c>
      <c r="D235" s="41">
        <v>1006</v>
      </c>
      <c r="E235" s="34">
        <v>9000071600</v>
      </c>
      <c r="F235" s="37">
        <v>200</v>
      </c>
      <c r="G235" s="35"/>
      <c r="H235" s="45">
        <f aca="true" t="shared" si="50" ref="H235:K236">H236</f>
        <v>15.7</v>
      </c>
      <c r="I235" s="242">
        <f t="shared" si="38"/>
        <v>195</v>
      </c>
      <c r="J235" s="45">
        <f t="shared" si="50"/>
        <v>204.3</v>
      </c>
      <c r="K235" s="45">
        <f t="shared" si="50"/>
        <v>9.3</v>
      </c>
      <c r="L235" s="251">
        <f t="shared" si="41"/>
        <v>4.552129221732746</v>
      </c>
    </row>
    <row r="236" spans="1:12" ht="30">
      <c r="A236" s="4" t="s">
        <v>20</v>
      </c>
      <c r="B236" s="41" t="s">
        <v>39</v>
      </c>
      <c r="C236" s="41">
        <v>1000</v>
      </c>
      <c r="D236" s="41">
        <v>1006</v>
      </c>
      <c r="E236" s="34">
        <v>9000071600</v>
      </c>
      <c r="F236" s="37">
        <v>240</v>
      </c>
      <c r="G236" s="35"/>
      <c r="H236" s="45">
        <f t="shared" si="50"/>
        <v>15.7</v>
      </c>
      <c r="I236" s="242">
        <f t="shared" si="38"/>
        <v>195</v>
      </c>
      <c r="J236" s="45">
        <f t="shared" si="50"/>
        <v>204.3</v>
      </c>
      <c r="K236" s="45">
        <f t="shared" si="50"/>
        <v>9.3</v>
      </c>
      <c r="L236" s="251">
        <f t="shared" si="41"/>
        <v>4.552129221732746</v>
      </c>
    </row>
    <row r="237" spans="1:12" ht="15">
      <c r="A237" s="5" t="s">
        <v>9</v>
      </c>
      <c r="B237" s="41" t="s">
        <v>39</v>
      </c>
      <c r="C237" s="41">
        <v>1000</v>
      </c>
      <c r="D237" s="41">
        <v>1006</v>
      </c>
      <c r="E237" s="34">
        <v>9000071600</v>
      </c>
      <c r="F237" s="37">
        <v>240</v>
      </c>
      <c r="G237" s="37">
        <v>2</v>
      </c>
      <c r="H237" s="45">
        <v>15.7</v>
      </c>
      <c r="I237" s="242">
        <f t="shared" si="38"/>
        <v>195</v>
      </c>
      <c r="J237" s="45">
        <v>204.3</v>
      </c>
      <c r="K237" s="45">
        <v>9.3</v>
      </c>
      <c r="L237" s="251">
        <f t="shared" si="41"/>
        <v>4.552129221732746</v>
      </c>
    </row>
    <row r="238" spans="1:12" ht="15">
      <c r="A238" s="3" t="s">
        <v>68</v>
      </c>
      <c r="B238" s="111" t="s">
        <v>69</v>
      </c>
      <c r="C238" s="40"/>
      <c r="D238" s="40"/>
      <c r="E238" s="35"/>
      <c r="F238" s="35"/>
      <c r="G238" s="35"/>
      <c r="H238" s="242" t="e">
        <f>H242+H394+H590+H456+#REF!</f>
        <v>#REF!</v>
      </c>
      <c r="I238" s="242">
        <f t="shared" si="38"/>
        <v>60129.2611</v>
      </c>
      <c r="J238" s="242">
        <f>J241+J645</f>
        <v>70488.65657</v>
      </c>
      <c r="K238" s="249">
        <f>K241+K645</f>
        <v>10359.395470000001</v>
      </c>
      <c r="L238" s="251">
        <f t="shared" si="41"/>
        <v>14.696542641172938</v>
      </c>
    </row>
    <row r="239" spans="1:12" ht="15">
      <c r="A239" s="3" t="s">
        <v>8</v>
      </c>
      <c r="B239" s="111">
        <v>1</v>
      </c>
      <c r="C239" s="40"/>
      <c r="D239" s="40"/>
      <c r="E239" s="35"/>
      <c r="F239" s="35"/>
      <c r="G239" s="35"/>
      <c r="H239" s="242" t="e">
        <f>H257+H260+#REF!+H277+H327+H308+H320+H408+H414+H596+H347+H352+#REF!+H455+#REF!+H625+H316+H468+#REF!+#REF!+H462+#REF!</f>
        <v>#REF!</v>
      </c>
      <c r="I239" s="242">
        <f t="shared" si="38"/>
        <v>31805.041510000006</v>
      </c>
      <c r="J239" s="242">
        <f>J248+J251+J257+J260+J263+J265+J277+J308+J311+J314+J316+J320+J323+J327+J332+J336+J341+J347+J352+J361+J365+J372+J377+J381+J385+J389+J393+J408+J414+J437+J441+J455+J462+J468+J474+J476+J486+J491+J495+J512+J520+J541+J544+J547+J556+J563+J580+J589+J596+J600+J625+J651+J654+J659+J505+J657+J425+J421</f>
        <v>41782.50000000001</v>
      </c>
      <c r="K239" s="249">
        <f>K248+K251+K257+K260+K263+K265+K277+K308+K311+K314+K316+K320+K323+K327+K332+K336+K341+K347+K352+K361+K365+K372+K377+K381+K385+K389+K393+K408+K414+K437+K441+K455+K462+K468+K474+K476+K486+K491+K495+K512+K520+K541+K544+K547+K556+K563+K580+K589+K596+K600+K625+K651+K654+K659+K505+K657+K425+K421</f>
        <v>9977.45849</v>
      </c>
      <c r="L239" s="251">
        <f t="shared" si="41"/>
        <v>23.879515323400945</v>
      </c>
    </row>
    <row r="240" spans="1:15" ht="15">
      <c r="A240" s="3" t="s">
        <v>9</v>
      </c>
      <c r="B240" s="111">
        <v>2</v>
      </c>
      <c r="C240" s="40"/>
      <c r="D240" s="40"/>
      <c r="E240" s="35"/>
      <c r="F240" s="35"/>
      <c r="G240" s="35"/>
      <c r="H240" s="242" t="e">
        <f>H301+H304+H287+H290+H630+#REF!+#REF!+#REF!+#REF!+#REF!+#REF!+H291+#REF!+#REF!+#REF!</f>
        <v>#REF!</v>
      </c>
      <c r="I240" s="242">
        <f t="shared" si="38"/>
        <v>28324.21959</v>
      </c>
      <c r="J240" s="242">
        <f>J301+J287+J294+J606+J638+J290+J304+J297+J433+J630+J271+J610+J445+J621+J516+J576+J614+J553+J560+J402+J634+J571+J283</f>
        <v>28706.15657</v>
      </c>
      <c r="K240" s="249">
        <f>K301+K287+K294+K606+K638+K290+K304+K297+K433+K630+K271+K610+K445+K621+K516+K576+K614+K553+K560+K402+K634+K571+K283</f>
        <v>381.93698</v>
      </c>
      <c r="L240" s="251">
        <f t="shared" si="41"/>
        <v>1.3305054581885463</v>
      </c>
      <c r="O240" s="48"/>
    </row>
    <row r="241" spans="1:15" ht="15">
      <c r="A241" s="3" t="s">
        <v>68</v>
      </c>
      <c r="B241" s="111" t="s">
        <v>69</v>
      </c>
      <c r="C241" s="40"/>
      <c r="D241" s="40"/>
      <c r="E241" s="35"/>
      <c r="F241" s="35"/>
      <c r="G241" s="35"/>
      <c r="H241" s="242"/>
      <c r="I241" s="242">
        <f t="shared" si="38"/>
        <v>56074.708080000004</v>
      </c>
      <c r="J241" s="242">
        <f>J242+J366+J394+J456+J590+J506+J639+J500</f>
        <v>64438.65657000001</v>
      </c>
      <c r="K241" s="249">
        <f>K242+K366+K394+K456+K590+K506+K639+K500</f>
        <v>8363.94849</v>
      </c>
      <c r="L241" s="251">
        <f t="shared" si="41"/>
        <v>12.97970649173017</v>
      </c>
      <c r="O241" s="48"/>
    </row>
    <row r="242" spans="1:12" ht="15">
      <c r="A242" s="3" t="s">
        <v>12</v>
      </c>
      <c r="B242" s="111" t="s">
        <v>69</v>
      </c>
      <c r="C242" s="111" t="s">
        <v>13</v>
      </c>
      <c r="D242" s="40"/>
      <c r="E242" s="35"/>
      <c r="F242" s="35"/>
      <c r="G242" s="35"/>
      <c r="H242" s="242" t="e">
        <f>H252+H272+H278</f>
        <v>#REF!</v>
      </c>
      <c r="I242" s="242">
        <f t="shared" si="38"/>
        <v>8575.803189999999</v>
      </c>
      <c r="J242" s="242">
        <f>J252+J272+J278+J243+J266</f>
        <v>13120.9</v>
      </c>
      <c r="K242" s="249">
        <f>K252+K272+K278+K243+K266</f>
        <v>4545.096810000001</v>
      </c>
      <c r="L242" s="251">
        <f t="shared" si="41"/>
        <v>34.64012994535437</v>
      </c>
    </row>
    <row r="243" spans="1:12" ht="28.5">
      <c r="A243" s="107" t="s">
        <v>249</v>
      </c>
      <c r="B243" s="111" t="s">
        <v>69</v>
      </c>
      <c r="C243" s="111" t="s">
        <v>13</v>
      </c>
      <c r="D243" s="111" t="s">
        <v>251</v>
      </c>
      <c r="E243" s="36"/>
      <c r="F243" s="36"/>
      <c r="G243" s="36"/>
      <c r="H243" s="242" t="e">
        <f aca="true" t="shared" si="51" ref="H243:K244">H244</f>
        <v>#REF!</v>
      </c>
      <c r="I243" s="242">
        <f t="shared" si="38"/>
        <v>1009.21452</v>
      </c>
      <c r="J243" s="242">
        <f t="shared" si="51"/>
        <v>1300</v>
      </c>
      <c r="K243" s="249">
        <f t="shared" si="51"/>
        <v>290.78548</v>
      </c>
      <c r="L243" s="251">
        <f t="shared" si="41"/>
        <v>22.368113846153847</v>
      </c>
    </row>
    <row r="244" spans="1:12" ht="15">
      <c r="A244" s="108" t="s">
        <v>250</v>
      </c>
      <c r="B244" s="41" t="s">
        <v>69</v>
      </c>
      <c r="C244" s="41" t="s">
        <v>13</v>
      </c>
      <c r="D244" s="41" t="s">
        <v>251</v>
      </c>
      <c r="E244" s="37">
        <v>9000000000</v>
      </c>
      <c r="F244" s="35"/>
      <c r="G244" s="35"/>
      <c r="H244" s="45" t="e">
        <f t="shared" si="51"/>
        <v>#REF!</v>
      </c>
      <c r="I244" s="242">
        <f t="shared" si="38"/>
        <v>1009.21452</v>
      </c>
      <c r="J244" s="45">
        <f t="shared" si="51"/>
        <v>1300</v>
      </c>
      <c r="K244" s="45">
        <f t="shared" si="51"/>
        <v>290.78548</v>
      </c>
      <c r="L244" s="251">
        <f t="shared" si="41"/>
        <v>22.368113846153847</v>
      </c>
    </row>
    <row r="245" spans="1:12" ht="15">
      <c r="A245" s="108" t="s">
        <v>441</v>
      </c>
      <c r="B245" s="41" t="s">
        <v>69</v>
      </c>
      <c r="C245" s="41" t="s">
        <v>13</v>
      </c>
      <c r="D245" s="41" t="s">
        <v>251</v>
      </c>
      <c r="E245" s="37">
        <v>9000090100</v>
      </c>
      <c r="F245" s="35"/>
      <c r="G245" s="35"/>
      <c r="H245" s="45" t="e">
        <f>H246+H254+#REF!+#REF!</f>
        <v>#REF!</v>
      </c>
      <c r="I245" s="242">
        <f t="shared" si="38"/>
        <v>1009.21452</v>
      </c>
      <c r="J245" s="45">
        <f>J246+J249</f>
        <v>1300</v>
      </c>
      <c r="K245" s="45">
        <f>K246+K249</f>
        <v>290.78548</v>
      </c>
      <c r="L245" s="251">
        <f t="shared" si="41"/>
        <v>22.368113846153847</v>
      </c>
    </row>
    <row r="246" spans="1:12" ht="60">
      <c r="A246" s="4" t="s">
        <v>17</v>
      </c>
      <c r="B246" s="41" t="s">
        <v>69</v>
      </c>
      <c r="C246" s="41" t="s">
        <v>13</v>
      </c>
      <c r="D246" s="41" t="s">
        <v>251</v>
      </c>
      <c r="E246" s="37">
        <v>9000090100</v>
      </c>
      <c r="F246" s="37">
        <v>100</v>
      </c>
      <c r="G246" s="35"/>
      <c r="H246" s="45">
        <f>H247</f>
        <v>8404</v>
      </c>
      <c r="I246" s="242">
        <f t="shared" si="38"/>
        <v>909.21452</v>
      </c>
      <c r="J246" s="45">
        <f>J247</f>
        <v>1200</v>
      </c>
      <c r="K246" s="45">
        <f>K247</f>
        <v>290.78548</v>
      </c>
      <c r="L246" s="251">
        <f t="shared" si="41"/>
        <v>24.232123333333334</v>
      </c>
    </row>
    <row r="247" spans="1:12" ht="30">
      <c r="A247" s="4" t="s">
        <v>18</v>
      </c>
      <c r="B247" s="41" t="s">
        <v>69</v>
      </c>
      <c r="C247" s="41" t="s">
        <v>13</v>
      </c>
      <c r="D247" s="41" t="s">
        <v>251</v>
      </c>
      <c r="E247" s="37">
        <v>9000090100</v>
      </c>
      <c r="F247" s="37">
        <v>120</v>
      </c>
      <c r="G247" s="35"/>
      <c r="H247" s="45">
        <f>H248</f>
        <v>8404</v>
      </c>
      <c r="I247" s="242">
        <f t="shared" si="38"/>
        <v>909.21452</v>
      </c>
      <c r="J247" s="45">
        <f>J248</f>
        <v>1200</v>
      </c>
      <c r="K247" s="45">
        <f>K248</f>
        <v>290.78548</v>
      </c>
      <c r="L247" s="251">
        <f t="shared" si="41"/>
        <v>24.232123333333334</v>
      </c>
    </row>
    <row r="248" spans="1:12" ht="15">
      <c r="A248" s="5" t="s">
        <v>8</v>
      </c>
      <c r="B248" s="41" t="s">
        <v>69</v>
      </c>
      <c r="C248" s="41" t="s">
        <v>13</v>
      </c>
      <c r="D248" s="41" t="s">
        <v>251</v>
      </c>
      <c r="E248" s="37">
        <v>9000090100</v>
      </c>
      <c r="F248" s="37">
        <v>120</v>
      </c>
      <c r="G248" s="37">
        <v>1</v>
      </c>
      <c r="H248" s="45">
        <v>8404</v>
      </c>
      <c r="I248" s="242">
        <f t="shared" si="38"/>
        <v>909.21452</v>
      </c>
      <c r="J248" s="45">
        <v>1200</v>
      </c>
      <c r="K248" s="45">
        <v>290.78548</v>
      </c>
      <c r="L248" s="251">
        <f t="shared" si="41"/>
        <v>24.232123333333334</v>
      </c>
    </row>
    <row r="249" spans="1:12" ht="15">
      <c r="A249" s="4" t="s">
        <v>49</v>
      </c>
      <c r="B249" s="41" t="s">
        <v>69</v>
      </c>
      <c r="C249" s="41" t="s">
        <v>13</v>
      </c>
      <c r="D249" s="41" t="s">
        <v>251</v>
      </c>
      <c r="E249" s="37">
        <v>9000090100</v>
      </c>
      <c r="F249" s="37">
        <v>300</v>
      </c>
      <c r="G249" s="35"/>
      <c r="H249" s="45">
        <f aca="true" t="shared" si="52" ref="H249:K250">H250</f>
        <v>3863.4</v>
      </c>
      <c r="I249" s="242">
        <f>J249-K249</f>
        <v>100</v>
      </c>
      <c r="J249" s="45">
        <f t="shared" si="52"/>
        <v>100</v>
      </c>
      <c r="K249" s="45">
        <f t="shared" si="52"/>
        <v>0</v>
      </c>
      <c r="L249" s="251">
        <f t="shared" si="41"/>
        <v>0</v>
      </c>
    </row>
    <row r="250" spans="1:12" ht="30">
      <c r="A250" s="4" t="s">
        <v>50</v>
      </c>
      <c r="B250" s="41" t="s">
        <v>69</v>
      </c>
      <c r="C250" s="41" t="s">
        <v>13</v>
      </c>
      <c r="D250" s="41" t="s">
        <v>251</v>
      </c>
      <c r="E250" s="37">
        <v>9000090100</v>
      </c>
      <c r="F250" s="37">
        <v>320</v>
      </c>
      <c r="G250" s="35"/>
      <c r="H250" s="45">
        <f t="shared" si="52"/>
        <v>3863.4</v>
      </c>
      <c r="I250" s="242">
        <f>J250-K250</f>
        <v>100</v>
      </c>
      <c r="J250" s="45">
        <f t="shared" si="52"/>
        <v>100</v>
      </c>
      <c r="K250" s="45">
        <f t="shared" si="52"/>
        <v>0</v>
      </c>
      <c r="L250" s="251">
        <f t="shared" si="41"/>
        <v>0</v>
      </c>
    </row>
    <row r="251" spans="1:12" ht="15">
      <c r="A251" s="5" t="s">
        <v>8</v>
      </c>
      <c r="B251" s="41" t="s">
        <v>69</v>
      </c>
      <c r="C251" s="41" t="s">
        <v>13</v>
      </c>
      <c r="D251" s="41" t="s">
        <v>251</v>
      </c>
      <c r="E251" s="37">
        <v>9000090100</v>
      </c>
      <c r="F251" s="37">
        <v>320</v>
      </c>
      <c r="G251" s="37">
        <v>1</v>
      </c>
      <c r="H251" s="45">
        <v>3863.4</v>
      </c>
      <c r="I251" s="242">
        <f>J251-K251</f>
        <v>100</v>
      </c>
      <c r="J251" s="45">
        <v>100</v>
      </c>
      <c r="K251" s="45"/>
      <c r="L251" s="251">
        <f t="shared" si="41"/>
        <v>0</v>
      </c>
    </row>
    <row r="252" spans="1:12" ht="48" customHeight="1">
      <c r="A252" s="3" t="s">
        <v>70</v>
      </c>
      <c r="B252" s="111" t="s">
        <v>69</v>
      </c>
      <c r="C252" s="111" t="s">
        <v>13</v>
      </c>
      <c r="D252" s="111" t="s">
        <v>71</v>
      </c>
      <c r="E252" s="36"/>
      <c r="F252" s="36"/>
      <c r="G252" s="36"/>
      <c r="H252" s="242" t="e">
        <f>H253</f>
        <v>#REF!</v>
      </c>
      <c r="I252" s="242">
        <f aca="true" t="shared" si="53" ref="I252:I315">J252-K252</f>
        <v>6049.65165</v>
      </c>
      <c r="J252" s="242">
        <f>J253</f>
        <v>10170</v>
      </c>
      <c r="K252" s="249">
        <f>K253</f>
        <v>4120.34835</v>
      </c>
      <c r="L252" s="251">
        <f t="shared" si="41"/>
        <v>40.51473303834808</v>
      </c>
    </row>
    <row r="253" spans="1:12" ht="15">
      <c r="A253" s="4" t="s">
        <v>16</v>
      </c>
      <c r="B253" s="41" t="s">
        <v>69</v>
      </c>
      <c r="C253" s="41" t="s">
        <v>13</v>
      </c>
      <c r="D253" s="41" t="s">
        <v>71</v>
      </c>
      <c r="E253" s="37">
        <v>9000000000</v>
      </c>
      <c r="F253" s="35"/>
      <c r="G253" s="35"/>
      <c r="H253" s="45" t="e">
        <f>H254</f>
        <v>#REF!</v>
      </c>
      <c r="I253" s="242">
        <f t="shared" si="53"/>
        <v>6049.65165</v>
      </c>
      <c r="J253" s="45">
        <f>J254</f>
        <v>10170</v>
      </c>
      <c r="K253" s="45">
        <f>K254</f>
        <v>4120.34835</v>
      </c>
      <c r="L253" s="251">
        <f t="shared" si="41"/>
        <v>40.51473303834808</v>
      </c>
    </row>
    <row r="254" spans="1:12" ht="15">
      <c r="A254" s="4" t="s">
        <v>430</v>
      </c>
      <c r="B254" s="41" t="s">
        <v>69</v>
      </c>
      <c r="C254" s="41" t="s">
        <v>13</v>
      </c>
      <c r="D254" s="41" t="s">
        <v>71</v>
      </c>
      <c r="E254" s="37">
        <v>9000090020</v>
      </c>
      <c r="F254" s="35"/>
      <c r="G254" s="35"/>
      <c r="H254" s="45" t="e">
        <f>H255+H258+H261+#REF!</f>
        <v>#REF!</v>
      </c>
      <c r="I254" s="242">
        <f t="shared" si="53"/>
        <v>6049.65165</v>
      </c>
      <c r="J254" s="45">
        <f>J255+J258+J261</f>
        <v>10170</v>
      </c>
      <c r="K254" s="45">
        <f>K255+K258+K261</f>
        <v>4120.34835</v>
      </c>
      <c r="L254" s="251">
        <f t="shared" si="41"/>
        <v>40.51473303834808</v>
      </c>
    </row>
    <row r="255" spans="1:12" ht="60">
      <c r="A255" s="4" t="s">
        <v>17</v>
      </c>
      <c r="B255" s="41" t="s">
        <v>69</v>
      </c>
      <c r="C255" s="41" t="s">
        <v>13</v>
      </c>
      <c r="D255" s="41" t="s">
        <v>71</v>
      </c>
      <c r="E255" s="37">
        <v>9000090020</v>
      </c>
      <c r="F255" s="37">
        <v>100</v>
      </c>
      <c r="G255" s="35"/>
      <c r="H255" s="45">
        <f>H256</f>
        <v>8404</v>
      </c>
      <c r="I255" s="242">
        <f t="shared" si="53"/>
        <v>5096.35358</v>
      </c>
      <c r="J255" s="45">
        <f>J256</f>
        <v>9000</v>
      </c>
      <c r="K255" s="45">
        <f>K256</f>
        <v>3903.64642</v>
      </c>
      <c r="L255" s="251">
        <f t="shared" si="41"/>
        <v>43.37384911111111</v>
      </c>
    </row>
    <row r="256" spans="1:12" ht="30">
      <c r="A256" s="4" t="s">
        <v>18</v>
      </c>
      <c r="B256" s="41" t="s">
        <v>69</v>
      </c>
      <c r="C256" s="41" t="s">
        <v>13</v>
      </c>
      <c r="D256" s="41" t="s">
        <v>71</v>
      </c>
      <c r="E256" s="37">
        <v>9000090020</v>
      </c>
      <c r="F256" s="37">
        <v>120</v>
      </c>
      <c r="G256" s="35"/>
      <c r="H256" s="45">
        <f>H257</f>
        <v>8404</v>
      </c>
      <c r="I256" s="242">
        <f t="shared" si="53"/>
        <v>5096.35358</v>
      </c>
      <c r="J256" s="45">
        <f>J257</f>
        <v>9000</v>
      </c>
      <c r="K256" s="45">
        <f>K257</f>
        <v>3903.64642</v>
      </c>
      <c r="L256" s="251">
        <f t="shared" si="41"/>
        <v>43.37384911111111</v>
      </c>
    </row>
    <row r="257" spans="1:12" ht="15">
      <c r="A257" s="5" t="s">
        <v>8</v>
      </c>
      <c r="B257" s="41" t="s">
        <v>69</v>
      </c>
      <c r="C257" s="41" t="s">
        <v>13</v>
      </c>
      <c r="D257" s="41" t="s">
        <v>71</v>
      </c>
      <c r="E257" s="37">
        <v>9000090020</v>
      </c>
      <c r="F257" s="37">
        <v>120</v>
      </c>
      <c r="G257" s="37">
        <v>1</v>
      </c>
      <c r="H257" s="45">
        <v>8404</v>
      </c>
      <c r="I257" s="242">
        <f t="shared" si="53"/>
        <v>5096.35358</v>
      </c>
      <c r="J257" s="45">
        <v>9000</v>
      </c>
      <c r="K257" s="45">
        <v>3903.64642</v>
      </c>
      <c r="L257" s="251">
        <f t="shared" si="41"/>
        <v>43.37384911111111</v>
      </c>
    </row>
    <row r="258" spans="1:12" ht="30">
      <c r="A258" s="29" t="s">
        <v>215</v>
      </c>
      <c r="B258" s="41" t="s">
        <v>69</v>
      </c>
      <c r="C258" s="41" t="s">
        <v>13</v>
      </c>
      <c r="D258" s="41" t="s">
        <v>71</v>
      </c>
      <c r="E258" s="37">
        <v>9000090020</v>
      </c>
      <c r="F258" s="37">
        <v>200</v>
      </c>
      <c r="G258" s="35"/>
      <c r="H258" s="45">
        <f aca="true" t="shared" si="54" ref="H258:K259">H259</f>
        <v>4860</v>
      </c>
      <c r="I258" s="242">
        <f t="shared" si="53"/>
        <v>840.3163</v>
      </c>
      <c r="J258" s="45">
        <f t="shared" si="54"/>
        <v>1000</v>
      </c>
      <c r="K258" s="45">
        <f t="shared" si="54"/>
        <v>159.6837</v>
      </c>
      <c r="L258" s="251">
        <f t="shared" si="41"/>
        <v>15.968369999999998</v>
      </c>
    </row>
    <row r="259" spans="1:12" ht="30">
      <c r="A259" s="4" t="s">
        <v>20</v>
      </c>
      <c r="B259" s="41" t="s">
        <v>69</v>
      </c>
      <c r="C259" s="41" t="s">
        <v>13</v>
      </c>
      <c r="D259" s="41" t="s">
        <v>71</v>
      </c>
      <c r="E259" s="37">
        <v>9000090020</v>
      </c>
      <c r="F259" s="37">
        <v>240</v>
      </c>
      <c r="G259" s="35"/>
      <c r="H259" s="45">
        <f t="shared" si="54"/>
        <v>4860</v>
      </c>
      <c r="I259" s="242">
        <f t="shared" si="53"/>
        <v>840.3163</v>
      </c>
      <c r="J259" s="45">
        <f t="shared" si="54"/>
        <v>1000</v>
      </c>
      <c r="K259" s="45">
        <f t="shared" si="54"/>
        <v>159.6837</v>
      </c>
      <c r="L259" s="251">
        <f t="shared" si="41"/>
        <v>15.968369999999998</v>
      </c>
    </row>
    <row r="260" spans="1:12" ht="15">
      <c r="A260" s="5" t="s">
        <v>8</v>
      </c>
      <c r="B260" s="41" t="s">
        <v>69</v>
      </c>
      <c r="C260" s="41" t="s">
        <v>13</v>
      </c>
      <c r="D260" s="41" t="s">
        <v>71</v>
      </c>
      <c r="E260" s="37">
        <v>9000090020</v>
      </c>
      <c r="F260" s="37">
        <v>240</v>
      </c>
      <c r="G260" s="37">
        <v>1</v>
      </c>
      <c r="H260" s="45">
        <v>4860</v>
      </c>
      <c r="I260" s="242">
        <f t="shared" si="53"/>
        <v>840.3163</v>
      </c>
      <c r="J260" s="45">
        <v>1000</v>
      </c>
      <c r="K260" s="45">
        <v>159.6837</v>
      </c>
      <c r="L260" s="251">
        <f t="shared" si="41"/>
        <v>15.968369999999998</v>
      </c>
    </row>
    <row r="261" spans="1:12" ht="15">
      <c r="A261" s="4" t="s">
        <v>21</v>
      </c>
      <c r="B261" s="41" t="s">
        <v>69</v>
      </c>
      <c r="C261" s="41" t="s">
        <v>13</v>
      </c>
      <c r="D261" s="41" t="s">
        <v>71</v>
      </c>
      <c r="E261" s="37">
        <v>9000090020</v>
      </c>
      <c r="F261" s="37">
        <v>800</v>
      </c>
      <c r="G261" s="35"/>
      <c r="H261" s="45" t="e">
        <f>H264</f>
        <v>#REF!</v>
      </c>
      <c r="I261" s="242">
        <f t="shared" si="53"/>
        <v>112.98177</v>
      </c>
      <c r="J261" s="45">
        <f>J262+J264</f>
        <v>170</v>
      </c>
      <c r="K261" s="45">
        <f>K262+K264</f>
        <v>57.01823</v>
      </c>
      <c r="L261" s="251">
        <f t="shared" si="41"/>
        <v>33.540135294117654</v>
      </c>
    </row>
    <row r="262" spans="1:12" ht="15">
      <c r="A262" s="4" t="s">
        <v>216</v>
      </c>
      <c r="B262" s="41" t="s">
        <v>69</v>
      </c>
      <c r="C262" s="41" t="s">
        <v>13</v>
      </c>
      <c r="D262" s="41" t="s">
        <v>71</v>
      </c>
      <c r="E262" s="37">
        <v>9000090020</v>
      </c>
      <c r="F262" s="37">
        <v>830</v>
      </c>
      <c r="G262" s="37"/>
      <c r="H262" s="45">
        <f>H263</f>
        <v>4517</v>
      </c>
      <c r="I262" s="242">
        <f t="shared" si="53"/>
        <v>20</v>
      </c>
      <c r="J262" s="45">
        <f>J263</f>
        <v>20</v>
      </c>
      <c r="K262" s="45">
        <f>K263</f>
        <v>0</v>
      </c>
      <c r="L262" s="251">
        <f t="shared" si="41"/>
        <v>0</v>
      </c>
    </row>
    <row r="263" spans="1:12" ht="15">
      <c r="A263" s="5" t="s">
        <v>8</v>
      </c>
      <c r="B263" s="41" t="s">
        <v>69</v>
      </c>
      <c r="C263" s="41" t="s">
        <v>13</v>
      </c>
      <c r="D263" s="41" t="s">
        <v>71</v>
      </c>
      <c r="E263" s="37">
        <v>9000090020</v>
      </c>
      <c r="F263" s="37">
        <v>830</v>
      </c>
      <c r="G263" s="37">
        <v>1</v>
      </c>
      <c r="H263" s="45">
        <v>4517</v>
      </c>
      <c r="I263" s="242">
        <f t="shared" si="53"/>
        <v>20</v>
      </c>
      <c r="J263" s="45">
        <v>20</v>
      </c>
      <c r="K263" s="45"/>
      <c r="L263" s="251">
        <f t="shared" si="41"/>
        <v>0</v>
      </c>
    </row>
    <row r="264" spans="1:12" ht="15">
      <c r="A264" s="4" t="s">
        <v>22</v>
      </c>
      <c r="B264" s="41" t="s">
        <v>69</v>
      </c>
      <c r="C264" s="41" t="s">
        <v>13</v>
      </c>
      <c r="D264" s="41" t="s">
        <v>71</v>
      </c>
      <c r="E264" s="37">
        <v>9000090020</v>
      </c>
      <c r="F264" s="37">
        <v>850</v>
      </c>
      <c r="G264" s="35"/>
      <c r="H264" s="45" t="e">
        <f>#REF!</f>
        <v>#REF!</v>
      </c>
      <c r="I264" s="242">
        <f t="shared" si="53"/>
        <v>92.98177</v>
      </c>
      <c r="J264" s="45">
        <f>J265</f>
        <v>150</v>
      </c>
      <c r="K264" s="45">
        <f>K265</f>
        <v>57.01823</v>
      </c>
      <c r="L264" s="251">
        <f t="shared" si="41"/>
        <v>38.01215333333334</v>
      </c>
    </row>
    <row r="265" spans="1:12" ht="15">
      <c r="A265" s="5" t="s">
        <v>8</v>
      </c>
      <c r="B265" s="41" t="s">
        <v>69</v>
      </c>
      <c r="C265" s="41" t="s">
        <v>13</v>
      </c>
      <c r="D265" s="41" t="s">
        <v>71</v>
      </c>
      <c r="E265" s="37">
        <v>9000090020</v>
      </c>
      <c r="F265" s="37">
        <v>850</v>
      </c>
      <c r="G265" s="37">
        <v>1</v>
      </c>
      <c r="H265" s="45">
        <v>4517</v>
      </c>
      <c r="I265" s="242">
        <f t="shared" si="53"/>
        <v>92.98177</v>
      </c>
      <c r="J265" s="45">
        <v>150</v>
      </c>
      <c r="K265" s="45">
        <v>57.01823</v>
      </c>
      <c r="L265" s="251">
        <f t="shared" si="41"/>
        <v>38.01215333333334</v>
      </c>
    </row>
    <row r="266" spans="1:12" ht="15">
      <c r="A266" s="3" t="s">
        <v>125</v>
      </c>
      <c r="B266" s="111" t="s">
        <v>69</v>
      </c>
      <c r="C266" s="111" t="s">
        <v>13</v>
      </c>
      <c r="D266" s="111" t="s">
        <v>126</v>
      </c>
      <c r="E266" s="36"/>
      <c r="F266" s="36"/>
      <c r="G266" s="36"/>
      <c r="H266" s="242">
        <f>H267</f>
        <v>150</v>
      </c>
      <c r="I266" s="242">
        <f t="shared" si="53"/>
        <v>0</v>
      </c>
      <c r="J266" s="242">
        <f aca="true" t="shared" si="55" ref="J266:K268">J267</f>
        <v>3</v>
      </c>
      <c r="K266" s="242">
        <f t="shared" si="55"/>
        <v>3</v>
      </c>
      <c r="L266" s="251">
        <f aca="true" t="shared" si="56" ref="L266:L329">K266/J266*100</f>
        <v>100</v>
      </c>
    </row>
    <row r="267" spans="1:12" ht="15">
      <c r="A267" s="4" t="s">
        <v>16</v>
      </c>
      <c r="B267" s="41" t="s">
        <v>69</v>
      </c>
      <c r="C267" s="41" t="s">
        <v>13</v>
      </c>
      <c r="D267" s="41" t="s">
        <v>126</v>
      </c>
      <c r="E267" s="37">
        <v>9000000000</v>
      </c>
      <c r="F267" s="35"/>
      <c r="G267" s="35"/>
      <c r="H267" s="45">
        <f>H272</f>
        <v>150</v>
      </c>
      <c r="I267" s="242">
        <f t="shared" si="53"/>
        <v>0</v>
      </c>
      <c r="J267" s="45">
        <f t="shared" si="55"/>
        <v>3</v>
      </c>
      <c r="K267" s="45">
        <f t="shared" si="55"/>
        <v>3</v>
      </c>
      <c r="L267" s="251">
        <f t="shared" si="56"/>
        <v>100</v>
      </c>
    </row>
    <row r="268" spans="1:12" ht="45">
      <c r="A268" s="109" t="s">
        <v>331</v>
      </c>
      <c r="B268" s="41" t="s">
        <v>69</v>
      </c>
      <c r="C268" s="41" t="s">
        <v>13</v>
      </c>
      <c r="D268" s="41" t="s">
        <v>126</v>
      </c>
      <c r="E268" s="37">
        <v>9000051200</v>
      </c>
      <c r="F268" s="35"/>
      <c r="G268" s="35"/>
      <c r="H268" s="45">
        <f>H272</f>
        <v>150</v>
      </c>
      <c r="I268" s="242">
        <f t="shared" si="53"/>
        <v>0</v>
      </c>
      <c r="J268" s="45">
        <f t="shared" si="55"/>
        <v>3</v>
      </c>
      <c r="K268" s="45">
        <f t="shared" si="55"/>
        <v>3</v>
      </c>
      <c r="L268" s="251">
        <f t="shared" si="56"/>
        <v>100</v>
      </c>
    </row>
    <row r="269" spans="1:12" ht="30">
      <c r="A269" s="29" t="s">
        <v>215</v>
      </c>
      <c r="B269" s="41" t="s">
        <v>69</v>
      </c>
      <c r="C269" s="41" t="s">
        <v>13</v>
      </c>
      <c r="D269" s="41" t="s">
        <v>126</v>
      </c>
      <c r="E269" s="37">
        <v>9000051200</v>
      </c>
      <c r="F269" s="37">
        <v>200</v>
      </c>
      <c r="G269" s="35"/>
      <c r="H269" s="45">
        <f aca="true" t="shared" si="57" ref="H269:K270">H270</f>
        <v>4860</v>
      </c>
      <c r="I269" s="242">
        <f t="shared" si="53"/>
        <v>0</v>
      </c>
      <c r="J269" s="45">
        <f t="shared" si="57"/>
        <v>3</v>
      </c>
      <c r="K269" s="45">
        <f t="shared" si="57"/>
        <v>3</v>
      </c>
      <c r="L269" s="251">
        <f t="shared" si="56"/>
        <v>100</v>
      </c>
    </row>
    <row r="270" spans="1:12" ht="30">
      <c r="A270" s="4" t="s">
        <v>20</v>
      </c>
      <c r="B270" s="41" t="s">
        <v>69</v>
      </c>
      <c r="C270" s="41" t="s">
        <v>13</v>
      </c>
      <c r="D270" s="41" t="s">
        <v>126</v>
      </c>
      <c r="E270" s="37">
        <v>9000051200</v>
      </c>
      <c r="F270" s="37">
        <v>240</v>
      </c>
      <c r="G270" s="35"/>
      <c r="H270" s="45">
        <f t="shared" si="57"/>
        <v>4860</v>
      </c>
      <c r="I270" s="242">
        <f t="shared" si="53"/>
        <v>0</v>
      </c>
      <c r="J270" s="45">
        <f t="shared" si="57"/>
        <v>3</v>
      </c>
      <c r="K270" s="45">
        <f t="shared" si="57"/>
        <v>3</v>
      </c>
      <c r="L270" s="251">
        <f t="shared" si="56"/>
        <v>100</v>
      </c>
    </row>
    <row r="271" spans="1:12" ht="15">
      <c r="A271" s="5" t="s">
        <v>9</v>
      </c>
      <c r="B271" s="41" t="s">
        <v>69</v>
      </c>
      <c r="C271" s="41" t="s">
        <v>13</v>
      </c>
      <c r="D271" s="41" t="s">
        <v>126</v>
      </c>
      <c r="E271" s="37">
        <v>9000051200</v>
      </c>
      <c r="F271" s="37">
        <v>240</v>
      </c>
      <c r="G271" s="37">
        <v>2</v>
      </c>
      <c r="H271" s="45">
        <v>4860</v>
      </c>
      <c r="I271" s="242">
        <f t="shared" si="53"/>
        <v>0</v>
      </c>
      <c r="J271" s="45">
        <v>3</v>
      </c>
      <c r="K271" s="45">
        <v>3</v>
      </c>
      <c r="L271" s="251">
        <f t="shared" si="56"/>
        <v>100</v>
      </c>
    </row>
    <row r="272" spans="1:12" ht="15">
      <c r="A272" s="3" t="s">
        <v>72</v>
      </c>
      <c r="B272" s="111" t="s">
        <v>69</v>
      </c>
      <c r="C272" s="111" t="s">
        <v>13</v>
      </c>
      <c r="D272" s="111" t="s">
        <v>73</v>
      </c>
      <c r="E272" s="36"/>
      <c r="F272" s="36"/>
      <c r="G272" s="36"/>
      <c r="H272" s="242">
        <f>H273</f>
        <v>150</v>
      </c>
      <c r="I272" s="242">
        <f t="shared" si="53"/>
        <v>50</v>
      </c>
      <c r="J272" s="242">
        <f aca="true" t="shared" si="58" ref="J272:K276">J273</f>
        <v>50</v>
      </c>
      <c r="K272" s="242">
        <f t="shared" si="58"/>
        <v>0</v>
      </c>
      <c r="L272" s="251">
        <f t="shared" si="56"/>
        <v>0</v>
      </c>
    </row>
    <row r="273" spans="1:12" ht="15">
      <c r="A273" s="4" t="s">
        <v>16</v>
      </c>
      <c r="B273" s="41" t="s">
        <v>69</v>
      </c>
      <c r="C273" s="41" t="s">
        <v>13</v>
      </c>
      <c r="D273" s="41" t="s">
        <v>73</v>
      </c>
      <c r="E273" s="37">
        <v>9000000000</v>
      </c>
      <c r="F273" s="35"/>
      <c r="G273" s="35"/>
      <c r="H273" s="45">
        <f>H274</f>
        <v>150</v>
      </c>
      <c r="I273" s="242">
        <f t="shared" si="53"/>
        <v>50</v>
      </c>
      <c r="J273" s="45">
        <f t="shared" si="58"/>
        <v>50</v>
      </c>
      <c r="K273" s="45">
        <f t="shared" si="58"/>
        <v>0</v>
      </c>
      <c r="L273" s="251">
        <f t="shared" si="56"/>
        <v>0</v>
      </c>
    </row>
    <row r="274" spans="1:12" ht="30">
      <c r="A274" s="4" t="s">
        <v>432</v>
      </c>
      <c r="B274" s="41" t="s">
        <v>69</v>
      </c>
      <c r="C274" s="41" t="s">
        <v>13</v>
      </c>
      <c r="D274" s="41" t="s">
        <v>73</v>
      </c>
      <c r="E274" s="37">
        <v>9000090030</v>
      </c>
      <c r="F274" s="35"/>
      <c r="G274" s="35"/>
      <c r="H274" s="45">
        <f>H275</f>
        <v>150</v>
      </c>
      <c r="I274" s="242">
        <f t="shared" si="53"/>
        <v>50</v>
      </c>
      <c r="J274" s="45">
        <f t="shared" si="58"/>
        <v>50</v>
      </c>
      <c r="K274" s="45">
        <f t="shared" si="58"/>
        <v>0</v>
      </c>
      <c r="L274" s="251">
        <f t="shared" si="56"/>
        <v>0</v>
      </c>
    </row>
    <row r="275" spans="1:12" ht="15">
      <c r="A275" s="4" t="s">
        <v>21</v>
      </c>
      <c r="B275" s="41" t="s">
        <v>69</v>
      </c>
      <c r="C275" s="41" t="s">
        <v>13</v>
      </c>
      <c r="D275" s="41" t="s">
        <v>73</v>
      </c>
      <c r="E275" s="37">
        <v>9000090030</v>
      </c>
      <c r="F275" s="37">
        <v>800</v>
      </c>
      <c r="G275" s="35"/>
      <c r="H275" s="45">
        <f>H276</f>
        <v>150</v>
      </c>
      <c r="I275" s="242">
        <f t="shared" si="53"/>
        <v>50</v>
      </c>
      <c r="J275" s="45">
        <f t="shared" si="58"/>
        <v>50</v>
      </c>
      <c r="K275" s="45">
        <f t="shared" si="58"/>
        <v>0</v>
      </c>
      <c r="L275" s="251">
        <f t="shared" si="56"/>
        <v>0</v>
      </c>
    </row>
    <row r="276" spans="1:12" ht="15">
      <c r="A276" s="4" t="s">
        <v>74</v>
      </c>
      <c r="B276" s="41" t="s">
        <v>69</v>
      </c>
      <c r="C276" s="41" t="s">
        <v>13</v>
      </c>
      <c r="D276" s="41" t="s">
        <v>73</v>
      </c>
      <c r="E276" s="37">
        <v>9000090030</v>
      </c>
      <c r="F276" s="37">
        <v>870</v>
      </c>
      <c r="G276" s="35"/>
      <c r="H276" s="45">
        <f>H277</f>
        <v>150</v>
      </c>
      <c r="I276" s="242">
        <f t="shared" si="53"/>
        <v>50</v>
      </c>
      <c r="J276" s="45">
        <f t="shared" si="58"/>
        <v>50</v>
      </c>
      <c r="K276" s="45">
        <f t="shared" si="58"/>
        <v>0</v>
      </c>
      <c r="L276" s="251">
        <f t="shared" si="56"/>
        <v>0</v>
      </c>
    </row>
    <row r="277" spans="1:12" ht="15">
      <c r="A277" s="5" t="s">
        <v>8</v>
      </c>
      <c r="B277" s="41" t="s">
        <v>69</v>
      </c>
      <c r="C277" s="41" t="s">
        <v>13</v>
      </c>
      <c r="D277" s="41" t="s">
        <v>73</v>
      </c>
      <c r="E277" s="37">
        <v>9000090030</v>
      </c>
      <c r="F277" s="37">
        <v>870</v>
      </c>
      <c r="G277" s="37">
        <v>1</v>
      </c>
      <c r="H277" s="45">
        <v>150</v>
      </c>
      <c r="I277" s="242">
        <f t="shared" si="53"/>
        <v>50</v>
      </c>
      <c r="J277" s="45">
        <v>50</v>
      </c>
      <c r="K277" s="45"/>
      <c r="L277" s="251">
        <f t="shared" si="56"/>
        <v>0</v>
      </c>
    </row>
    <row r="278" spans="1:12" ht="15">
      <c r="A278" s="3" t="s">
        <v>40</v>
      </c>
      <c r="B278" s="111" t="s">
        <v>69</v>
      </c>
      <c r="C278" s="111" t="s">
        <v>13</v>
      </c>
      <c r="D278" s="111" t="s">
        <v>41</v>
      </c>
      <c r="E278" s="36"/>
      <c r="F278" s="36"/>
      <c r="G278" s="36"/>
      <c r="H278" s="242" t="e">
        <f>H279+H342+#REF!</f>
        <v>#REF!</v>
      </c>
      <c r="I278" s="242">
        <f t="shared" si="53"/>
        <v>1466.93702</v>
      </c>
      <c r="J278" s="242">
        <f>J279+J342+J328+J337+J357</f>
        <v>1597.9</v>
      </c>
      <c r="K278" s="242">
        <f>K279+K342+K328+K337+K357</f>
        <v>130.96298</v>
      </c>
      <c r="L278" s="251">
        <f t="shared" si="56"/>
        <v>8.195943425746291</v>
      </c>
    </row>
    <row r="279" spans="1:12" ht="15">
      <c r="A279" s="4" t="s">
        <v>16</v>
      </c>
      <c r="B279" s="41" t="s">
        <v>69</v>
      </c>
      <c r="C279" s="41" t="s">
        <v>13</v>
      </c>
      <c r="D279" s="41" t="s">
        <v>41</v>
      </c>
      <c r="E279" s="37">
        <v>9000000000</v>
      </c>
      <c r="F279" s="35"/>
      <c r="G279" s="35"/>
      <c r="H279" s="45">
        <f>H298+H284+H324+H305+H317+H291</f>
        <v>997.55923</v>
      </c>
      <c r="I279" s="242">
        <f t="shared" si="53"/>
        <v>1439.93702</v>
      </c>
      <c r="J279" s="45">
        <f>J298+J284+J324+J305+J317+J291+J280</f>
        <v>1570.9</v>
      </c>
      <c r="K279" s="45">
        <f>K298+K284+K324+K305+K317+K291</f>
        <v>130.96298</v>
      </c>
      <c r="L279" s="251">
        <f t="shared" si="56"/>
        <v>8.33681201858807</v>
      </c>
    </row>
    <row r="280" spans="1:12" ht="15" hidden="1">
      <c r="A280" s="29" t="s">
        <v>606</v>
      </c>
      <c r="B280" s="41" t="s">
        <v>69</v>
      </c>
      <c r="C280" s="41" t="s">
        <v>13</v>
      </c>
      <c r="D280" s="41" t="s">
        <v>41</v>
      </c>
      <c r="E280" s="37">
        <v>9000054690</v>
      </c>
      <c r="F280" s="35"/>
      <c r="G280" s="35"/>
      <c r="H280" s="45" t="e">
        <f>#REF!+H281</f>
        <v>#REF!</v>
      </c>
      <c r="I280" s="242">
        <f>J280-K280</f>
        <v>0</v>
      </c>
      <c r="J280" s="45">
        <f>J281</f>
        <v>0</v>
      </c>
      <c r="K280" s="45">
        <f>K281</f>
        <v>0</v>
      </c>
      <c r="L280" s="251" t="e">
        <f t="shared" si="56"/>
        <v>#DIV/0!</v>
      </c>
    </row>
    <row r="281" spans="1:12" ht="30" hidden="1">
      <c r="A281" s="29" t="s">
        <v>215</v>
      </c>
      <c r="B281" s="41" t="s">
        <v>69</v>
      </c>
      <c r="C281" s="41" t="s">
        <v>13</v>
      </c>
      <c r="D281" s="41" t="s">
        <v>41</v>
      </c>
      <c r="E281" s="37">
        <v>9000054690</v>
      </c>
      <c r="F281" s="37">
        <v>200</v>
      </c>
      <c r="G281" s="35"/>
      <c r="H281" s="45">
        <f aca="true" t="shared" si="59" ref="H281:K282">H282</f>
        <v>9.8</v>
      </c>
      <c r="I281" s="242">
        <f>J281-K281</f>
        <v>0</v>
      </c>
      <c r="J281" s="45">
        <f t="shared" si="59"/>
        <v>0</v>
      </c>
      <c r="K281" s="45">
        <f t="shared" si="59"/>
        <v>0</v>
      </c>
      <c r="L281" s="251" t="e">
        <f t="shared" si="56"/>
        <v>#DIV/0!</v>
      </c>
    </row>
    <row r="282" spans="1:12" ht="30" hidden="1">
      <c r="A282" s="4" t="s">
        <v>20</v>
      </c>
      <c r="B282" s="41" t="s">
        <v>69</v>
      </c>
      <c r="C282" s="41" t="s">
        <v>13</v>
      </c>
      <c r="D282" s="41" t="s">
        <v>41</v>
      </c>
      <c r="E282" s="37">
        <v>9000054690</v>
      </c>
      <c r="F282" s="37">
        <v>240</v>
      </c>
      <c r="G282" s="35"/>
      <c r="H282" s="45">
        <f t="shared" si="59"/>
        <v>9.8</v>
      </c>
      <c r="I282" s="242">
        <f>J282-K282</f>
        <v>0</v>
      </c>
      <c r="J282" s="45">
        <f t="shared" si="59"/>
        <v>0</v>
      </c>
      <c r="K282" s="45">
        <f t="shared" si="59"/>
        <v>0</v>
      </c>
      <c r="L282" s="251" t="e">
        <f t="shared" si="56"/>
        <v>#DIV/0!</v>
      </c>
    </row>
    <row r="283" spans="1:12" ht="15" hidden="1">
      <c r="A283" s="5" t="s">
        <v>9</v>
      </c>
      <c r="B283" s="41" t="s">
        <v>69</v>
      </c>
      <c r="C283" s="41" t="s">
        <v>13</v>
      </c>
      <c r="D283" s="41" t="s">
        <v>41</v>
      </c>
      <c r="E283" s="37">
        <v>9000054690</v>
      </c>
      <c r="F283" s="37">
        <v>240</v>
      </c>
      <c r="G283" s="37">
        <v>2</v>
      </c>
      <c r="H283" s="45">
        <v>9.8</v>
      </c>
      <c r="I283" s="242">
        <f>J283-K283</f>
        <v>0</v>
      </c>
      <c r="J283" s="45"/>
      <c r="K283" s="45"/>
      <c r="L283" s="251" t="e">
        <f t="shared" si="56"/>
        <v>#DIV/0!</v>
      </c>
    </row>
    <row r="284" spans="1:12" ht="60">
      <c r="A284" s="29" t="s">
        <v>449</v>
      </c>
      <c r="B284" s="41" t="s">
        <v>69</v>
      </c>
      <c r="C284" s="41" t="s">
        <v>13</v>
      </c>
      <c r="D284" s="41" t="s">
        <v>41</v>
      </c>
      <c r="E284" s="37">
        <v>9000071580</v>
      </c>
      <c r="F284" s="35"/>
      <c r="G284" s="35"/>
      <c r="H284" s="45">
        <f>H285+H288</f>
        <v>193.9</v>
      </c>
      <c r="I284" s="242">
        <f t="shared" si="53"/>
        <v>260.09851</v>
      </c>
      <c r="J284" s="45">
        <f>J285+J288</f>
        <v>296.7</v>
      </c>
      <c r="K284" s="45">
        <f>K285+K288</f>
        <v>36.60149</v>
      </c>
      <c r="L284" s="251">
        <f t="shared" si="56"/>
        <v>12.336194809571959</v>
      </c>
    </row>
    <row r="285" spans="1:12" ht="60">
      <c r="A285" s="4" t="s">
        <v>17</v>
      </c>
      <c r="B285" s="41" t="s">
        <v>69</v>
      </c>
      <c r="C285" s="41" t="s">
        <v>13</v>
      </c>
      <c r="D285" s="41" t="s">
        <v>41</v>
      </c>
      <c r="E285" s="37">
        <v>9000071580</v>
      </c>
      <c r="F285" s="35">
        <v>100</v>
      </c>
      <c r="G285" s="35"/>
      <c r="H285" s="45">
        <f aca="true" t="shared" si="60" ref="H285:K286">H286</f>
        <v>184.1</v>
      </c>
      <c r="I285" s="242">
        <f t="shared" si="53"/>
        <v>192.09850999999998</v>
      </c>
      <c r="J285" s="45">
        <f t="shared" si="60"/>
        <v>228.7</v>
      </c>
      <c r="K285" s="45">
        <f t="shared" si="60"/>
        <v>36.60149</v>
      </c>
      <c r="L285" s="251">
        <f t="shared" si="56"/>
        <v>16.004149540883255</v>
      </c>
    </row>
    <row r="286" spans="1:12" ht="30">
      <c r="A286" s="4" t="s">
        <v>18</v>
      </c>
      <c r="B286" s="41" t="s">
        <v>69</v>
      </c>
      <c r="C286" s="41" t="s">
        <v>13</v>
      </c>
      <c r="D286" s="41" t="s">
        <v>41</v>
      </c>
      <c r="E286" s="37">
        <v>9000071580</v>
      </c>
      <c r="F286" s="35">
        <v>120</v>
      </c>
      <c r="G286" s="35"/>
      <c r="H286" s="45">
        <f t="shared" si="60"/>
        <v>184.1</v>
      </c>
      <c r="I286" s="242">
        <f t="shared" si="53"/>
        <v>192.09850999999998</v>
      </c>
      <c r="J286" s="45">
        <f t="shared" si="60"/>
        <v>228.7</v>
      </c>
      <c r="K286" s="45">
        <f t="shared" si="60"/>
        <v>36.60149</v>
      </c>
      <c r="L286" s="251">
        <f t="shared" si="56"/>
        <v>16.004149540883255</v>
      </c>
    </row>
    <row r="287" spans="1:12" ht="15">
      <c r="A287" s="5" t="s">
        <v>9</v>
      </c>
      <c r="B287" s="41" t="s">
        <v>69</v>
      </c>
      <c r="C287" s="41" t="s">
        <v>13</v>
      </c>
      <c r="D287" s="41" t="s">
        <v>41</v>
      </c>
      <c r="E287" s="37">
        <v>9000071580</v>
      </c>
      <c r="F287" s="37">
        <v>120</v>
      </c>
      <c r="G287" s="37">
        <v>2</v>
      </c>
      <c r="H287" s="45">
        <v>184.1</v>
      </c>
      <c r="I287" s="242">
        <f t="shared" si="53"/>
        <v>192.09850999999998</v>
      </c>
      <c r="J287" s="45">
        <v>228.7</v>
      </c>
      <c r="K287" s="45">
        <v>36.60149</v>
      </c>
      <c r="L287" s="251">
        <f t="shared" si="56"/>
        <v>16.004149540883255</v>
      </c>
    </row>
    <row r="288" spans="1:12" ht="30">
      <c r="A288" s="29" t="s">
        <v>215</v>
      </c>
      <c r="B288" s="41" t="s">
        <v>69</v>
      </c>
      <c r="C288" s="41" t="s">
        <v>13</v>
      </c>
      <c r="D288" s="41" t="s">
        <v>41</v>
      </c>
      <c r="E288" s="37">
        <v>9000071580</v>
      </c>
      <c r="F288" s="37">
        <v>200</v>
      </c>
      <c r="G288" s="35"/>
      <c r="H288" s="45">
        <f aca="true" t="shared" si="61" ref="H288:K289">H289</f>
        <v>9.8</v>
      </c>
      <c r="I288" s="242">
        <f t="shared" si="53"/>
        <v>68</v>
      </c>
      <c r="J288" s="45">
        <f t="shared" si="61"/>
        <v>68</v>
      </c>
      <c r="K288" s="45">
        <f t="shared" si="61"/>
        <v>0</v>
      </c>
      <c r="L288" s="251">
        <f t="shared" si="56"/>
        <v>0</v>
      </c>
    </row>
    <row r="289" spans="1:12" ht="30">
      <c r="A289" s="4" t="s">
        <v>20</v>
      </c>
      <c r="B289" s="41" t="s">
        <v>69</v>
      </c>
      <c r="C289" s="41" t="s">
        <v>13</v>
      </c>
      <c r="D289" s="41" t="s">
        <v>41</v>
      </c>
      <c r="E289" s="37">
        <v>9000071580</v>
      </c>
      <c r="F289" s="37">
        <v>240</v>
      </c>
      <c r="G289" s="35"/>
      <c r="H289" s="45">
        <f t="shared" si="61"/>
        <v>9.8</v>
      </c>
      <c r="I289" s="242">
        <f t="shared" si="53"/>
        <v>68</v>
      </c>
      <c r="J289" s="45">
        <f t="shared" si="61"/>
        <v>68</v>
      </c>
      <c r="K289" s="45">
        <f t="shared" si="61"/>
        <v>0</v>
      </c>
      <c r="L289" s="251">
        <f t="shared" si="56"/>
        <v>0</v>
      </c>
    </row>
    <row r="290" spans="1:12" ht="15">
      <c r="A290" s="5" t="s">
        <v>9</v>
      </c>
      <c r="B290" s="41" t="s">
        <v>69</v>
      </c>
      <c r="C290" s="41" t="s">
        <v>13</v>
      </c>
      <c r="D290" s="41" t="s">
        <v>41</v>
      </c>
      <c r="E290" s="37">
        <v>9000071580</v>
      </c>
      <c r="F290" s="37">
        <v>240</v>
      </c>
      <c r="G290" s="37">
        <v>2</v>
      </c>
      <c r="H290" s="45">
        <v>9.8</v>
      </c>
      <c r="I290" s="242">
        <f t="shared" si="53"/>
        <v>68</v>
      </c>
      <c r="J290" s="45">
        <v>68</v>
      </c>
      <c r="K290" s="45"/>
      <c r="L290" s="251">
        <f t="shared" si="56"/>
        <v>0</v>
      </c>
    </row>
    <row r="291" spans="1:12" ht="45">
      <c r="A291" s="29" t="s">
        <v>450</v>
      </c>
      <c r="B291" s="41" t="s">
        <v>69</v>
      </c>
      <c r="C291" s="41" t="s">
        <v>13</v>
      </c>
      <c r="D291" s="41" t="s">
        <v>41</v>
      </c>
      <c r="E291" s="37">
        <v>9000071590</v>
      </c>
      <c r="F291" s="35"/>
      <c r="G291" s="35"/>
      <c r="H291" s="45">
        <f>H292+H295</f>
        <v>75.05923</v>
      </c>
      <c r="I291" s="242">
        <f t="shared" si="53"/>
        <v>329.53265000000005</v>
      </c>
      <c r="J291" s="45">
        <f>J292+J295</f>
        <v>360.6</v>
      </c>
      <c r="K291" s="45">
        <f>K292+K295</f>
        <v>31.06735</v>
      </c>
      <c r="L291" s="251">
        <f t="shared" si="56"/>
        <v>8.615460343871325</v>
      </c>
    </row>
    <row r="292" spans="1:12" ht="60">
      <c r="A292" s="4" t="s">
        <v>17</v>
      </c>
      <c r="B292" s="41" t="s">
        <v>69</v>
      </c>
      <c r="C292" s="41" t="s">
        <v>13</v>
      </c>
      <c r="D292" s="41" t="s">
        <v>41</v>
      </c>
      <c r="E292" s="37">
        <v>9000071590</v>
      </c>
      <c r="F292" s="35">
        <v>100</v>
      </c>
      <c r="G292" s="35"/>
      <c r="H292" s="45">
        <f aca="true" t="shared" si="62" ref="H292:K293">H293</f>
        <v>63.24968</v>
      </c>
      <c r="I292" s="242">
        <f t="shared" si="53"/>
        <v>272.53265000000005</v>
      </c>
      <c r="J292" s="45">
        <f t="shared" si="62"/>
        <v>298.6</v>
      </c>
      <c r="K292" s="45">
        <f t="shared" si="62"/>
        <v>26.06735</v>
      </c>
      <c r="L292" s="251">
        <f t="shared" si="56"/>
        <v>8.72985599464166</v>
      </c>
    </row>
    <row r="293" spans="1:12" ht="30">
      <c r="A293" s="4" t="s">
        <v>18</v>
      </c>
      <c r="B293" s="41" t="s">
        <v>69</v>
      </c>
      <c r="C293" s="41" t="s">
        <v>13</v>
      </c>
      <c r="D293" s="41" t="s">
        <v>41</v>
      </c>
      <c r="E293" s="37">
        <v>9000071590</v>
      </c>
      <c r="F293" s="35">
        <v>120</v>
      </c>
      <c r="G293" s="35"/>
      <c r="H293" s="45">
        <f t="shared" si="62"/>
        <v>63.24968</v>
      </c>
      <c r="I293" s="242">
        <f t="shared" si="53"/>
        <v>272.53265000000005</v>
      </c>
      <c r="J293" s="45">
        <f t="shared" si="62"/>
        <v>298.6</v>
      </c>
      <c r="K293" s="45">
        <f t="shared" si="62"/>
        <v>26.06735</v>
      </c>
      <c r="L293" s="251">
        <f t="shared" si="56"/>
        <v>8.72985599464166</v>
      </c>
    </row>
    <row r="294" spans="1:12" ht="15">
      <c r="A294" s="5" t="s">
        <v>9</v>
      </c>
      <c r="B294" s="41" t="s">
        <v>69</v>
      </c>
      <c r="C294" s="41" t="s">
        <v>13</v>
      </c>
      <c r="D294" s="41" t="s">
        <v>41</v>
      </c>
      <c r="E294" s="37">
        <v>9000071590</v>
      </c>
      <c r="F294" s="37">
        <v>120</v>
      </c>
      <c r="G294" s="37">
        <v>2</v>
      </c>
      <c r="H294" s="45">
        <v>63.24968</v>
      </c>
      <c r="I294" s="242">
        <f t="shared" si="53"/>
        <v>272.53265000000005</v>
      </c>
      <c r="J294" s="45">
        <v>298.6</v>
      </c>
      <c r="K294" s="45">
        <v>26.06735</v>
      </c>
      <c r="L294" s="251">
        <f t="shared" si="56"/>
        <v>8.72985599464166</v>
      </c>
    </row>
    <row r="295" spans="1:12" ht="30">
      <c r="A295" s="29" t="s">
        <v>215</v>
      </c>
      <c r="B295" s="41" t="s">
        <v>69</v>
      </c>
      <c r="C295" s="41" t="s">
        <v>13</v>
      </c>
      <c r="D295" s="41" t="s">
        <v>41</v>
      </c>
      <c r="E295" s="37">
        <v>9000071590</v>
      </c>
      <c r="F295" s="37">
        <v>200</v>
      </c>
      <c r="G295" s="35"/>
      <c r="H295" s="45">
        <f aca="true" t="shared" si="63" ref="H295:K296">H296</f>
        <v>11.80955</v>
      </c>
      <c r="I295" s="242">
        <f t="shared" si="53"/>
        <v>57</v>
      </c>
      <c r="J295" s="45">
        <f t="shared" si="63"/>
        <v>62</v>
      </c>
      <c r="K295" s="45">
        <f t="shared" si="63"/>
        <v>5</v>
      </c>
      <c r="L295" s="251">
        <f t="shared" si="56"/>
        <v>8.064516129032258</v>
      </c>
    </row>
    <row r="296" spans="1:12" ht="30">
      <c r="A296" s="4" t="s">
        <v>20</v>
      </c>
      <c r="B296" s="41" t="s">
        <v>69</v>
      </c>
      <c r="C296" s="41" t="s">
        <v>13</v>
      </c>
      <c r="D296" s="41" t="s">
        <v>41</v>
      </c>
      <c r="E296" s="37">
        <v>9000071590</v>
      </c>
      <c r="F296" s="37">
        <v>240</v>
      </c>
      <c r="G296" s="35"/>
      <c r="H296" s="45">
        <f t="shared" si="63"/>
        <v>11.80955</v>
      </c>
      <c r="I296" s="242">
        <f t="shared" si="53"/>
        <v>57</v>
      </c>
      <c r="J296" s="45">
        <f t="shared" si="63"/>
        <v>62</v>
      </c>
      <c r="K296" s="45">
        <f t="shared" si="63"/>
        <v>5</v>
      </c>
      <c r="L296" s="251">
        <f t="shared" si="56"/>
        <v>8.064516129032258</v>
      </c>
    </row>
    <row r="297" spans="1:12" ht="15">
      <c r="A297" s="5" t="s">
        <v>9</v>
      </c>
      <c r="B297" s="41" t="s">
        <v>69</v>
      </c>
      <c r="C297" s="41" t="s">
        <v>13</v>
      </c>
      <c r="D297" s="41" t="s">
        <v>41</v>
      </c>
      <c r="E297" s="37">
        <v>9000071590</v>
      </c>
      <c r="F297" s="37">
        <v>240</v>
      </c>
      <c r="G297" s="37">
        <v>2</v>
      </c>
      <c r="H297" s="45">
        <v>11.80955</v>
      </c>
      <c r="I297" s="242">
        <f t="shared" si="53"/>
        <v>57</v>
      </c>
      <c r="J297" s="45">
        <v>62</v>
      </c>
      <c r="K297" s="45">
        <v>5</v>
      </c>
      <c r="L297" s="251">
        <f t="shared" si="56"/>
        <v>8.064516129032258</v>
      </c>
    </row>
    <row r="298" spans="1:12" ht="15">
      <c r="A298" s="29" t="s">
        <v>451</v>
      </c>
      <c r="B298" s="41" t="s">
        <v>69</v>
      </c>
      <c r="C298" s="41" t="s">
        <v>13</v>
      </c>
      <c r="D298" s="41" t="s">
        <v>41</v>
      </c>
      <c r="E298" s="37">
        <v>9000071610</v>
      </c>
      <c r="F298" s="35"/>
      <c r="G298" s="35"/>
      <c r="H298" s="45">
        <f>H299+H302</f>
        <v>193.6</v>
      </c>
      <c r="I298" s="242">
        <f t="shared" si="53"/>
        <v>240.66586</v>
      </c>
      <c r="J298" s="45">
        <f>J299+J302</f>
        <v>293.6</v>
      </c>
      <c r="K298" s="45">
        <f>K299+K302</f>
        <v>52.93414</v>
      </c>
      <c r="L298" s="251">
        <f t="shared" si="56"/>
        <v>18.02933923705722</v>
      </c>
    </row>
    <row r="299" spans="1:12" ht="60">
      <c r="A299" s="4" t="s">
        <v>17</v>
      </c>
      <c r="B299" s="41" t="s">
        <v>69</v>
      </c>
      <c r="C299" s="41" t="s">
        <v>13</v>
      </c>
      <c r="D299" s="41" t="s">
        <v>41</v>
      </c>
      <c r="E299" s="37">
        <v>9000071610</v>
      </c>
      <c r="F299" s="35">
        <v>100</v>
      </c>
      <c r="G299" s="35"/>
      <c r="H299" s="45">
        <f aca="true" t="shared" si="64" ref="H299:K300">H300</f>
        <v>184.1</v>
      </c>
      <c r="I299" s="242">
        <f t="shared" si="53"/>
        <v>171.66586</v>
      </c>
      <c r="J299" s="45">
        <f t="shared" si="64"/>
        <v>224.6</v>
      </c>
      <c r="K299" s="45">
        <f t="shared" si="64"/>
        <v>52.93414</v>
      </c>
      <c r="L299" s="251">
        <f t="shared" si="56"/>
        <v>23.56818343722173</v>
      </c>
    </row>
    <row r="300" spans="1:12" ht="30">
      <c r="A300" s="4" t="s">
        <v>18</v>
      </c>
      <c r="B300" s="41" t="s">
        <v>69</v>
      </c>
      <c r="C300" s="41" t="s">
        <v>13</v>
      </c>
      <c r="D300" s="41" t="s">
        <v>41</v>
      </c>
      <c r="E300" s="37">
        <v>9000071610</v>
      </c>
      <c r="F300" s="35">
        <v>120</v>
      </c>
      <c r="G300" s="35"/>
      <c r="H300" s="45">
        <f t="shared" si="64"/>
        <v>184.1</v>
      </c>
      <c r="I300" s="242">
        <f t="shared" si="53"/>
        <v>171.66586</v>
      </c>
      <c r="J300" s="45">
        <f t="shared" si="64"/>
        <v>224.6</v>
      </c>
      <c r="K300" s="45">
        <f t="shared" si="64"/>
        <v>52.93414</v>
      </c>
      <c r="L300" s="251">
        <f t="shared" si="56"/>
        <v>23.56818343722173</v>
      </c>
    </row>
    <row r="301" spans="1:12" ht="15">
      <c r="A301" s="5" t="s">
        <v>9</v>
      </c>
      <c r="B301" s="41" t="s">
        <v>69</v>
      </c>
      <c r="C301" s="41" t="s">
        <v>13</v>
      </c>
      <c r="D301" s="41" t="s">
        <v>41</v>
      </c>
      <c r="E301" s="37">
        <v>9000071610</v>
      </c>
      <c r="F301" s="37">
        <v>120</v>
      </c>
      <c r="G301" s="37">
        <v>2</v>
      </c>
      <c r="H301" s="45">
        <v>184.1</v>
      </c>
      <c r="I301" s="242">
        <f t="shared" si="53"/>
        <v>171.66586</v>
      </c>
      <c r="J301" s="45">
        <v>224.6</v>
      </c>
      <c r="K301" s="45">
        <v>52.93414</v>
      </c>
      <c r="L301" s="251">
        <f t="shared" si="56"/>
        <v>23.56818343722173</v>
      </c>
    </row>
    <row r="302" spans="1:12" ht="30">
      <c r="A302" s="29" t="s">
        <v>215</v>
      </c>
      <c r="B302" s="41" t="s">
        <v>69</v>
      </c>
      <c r="C302" s="41" t="s">
        <v>13</v>
      </c>
      <c r="D302" s="41" t="s">
        <v>41</v>
      </c>
      <c r="E302" s="37">
        <v>9000071610</v>
      </c>
      <c r="F302" s="37">
        <v>200</v>
      </c>
      <c r="G302" s="35"/>
      <c r="H302" s="45">
        <f aca="true" t="shared" si="65" ref="H302:K303">H303</f>
        <v>9.5</v>
      </c>
      <c r="I302" s="242">
        <f t="shared" si="53"/>
        <v>69</v>
      </c>
      <c r="J302" s="45">
        <f t="shared" si="65"/>
        <v>69</v>
      </c>
      <c r="K302" s="45">
        <f t="shared" si="65"/>
        <v>0</v>
      </c>
      <c r="L302" s="251">
        <f t="shared" si="56"/>
        <v>0</v>
      </c>
    </row>
    <row r="303" spans="1:12" ht="30">
      <c r="A303" s="4" t="s">
        <v>20</v>
      </c>
      <c r="B303" s="41" t="s">
        <v>69</v>
      </c>
      <c r="C303" s="41" t="s">
        <v>13</v>
      </c>
      <c r="D303" s="41" t="s">
        <v>41</v>
      </c>
      <c r="E303" s="37">
        <v>9000071610</v>
      </c>
      <c r="F303" s="37">
        <v>240</v>
      </c>
      <c r="G303" s="35"/>
      <c r="H303" s="45">
        <f t="shared" si="65"/>
        <v>9.5</v>
      </c>
      <c r="I303" s="242">
        <f t="shared" si="53"/>
        <v>69</v>
      </c>
      <c r="J303" s="45">
        <f t="shared" si="65"/>
        <v>69</v>
      </c>
      <c r="K303" s="45">
        <f t="shared" si="65"/>
        <v>0</v>
      </c>
      <c r="L303" s="251">
        <f t="shared" si="56"/>
        <v>0</v>
      </c>
    </row>
    <row r="304" spans="1:12" ht="15">
      <c r="A304" s="5" t="s">
        <v>9</v>
      </c>
      <c r="B304" s="41" t="s">
        <v>69</v>
      </c>
      <c r="C304" s="41" t="s">
        <v>13</v>
      </c>
      <c r="D304" s="41" t="s">
        <v>41</v>
      </c>
      <c r="E304" s="37">
        <v>9000071610</v>
      </c>
      <c r="F304" s="37">
        <v>240</v>
      </c>
      <c r="G304" s="37">
        <v>2</v>
      </c>
      <c r="H304" s="45">
        <v>9.5</v>
      </c>
      <c r="I304" s="242">
        <f t="shared" si="53"/>
        <v>69</v>
      </c>
      <c r="J304" s="45">
        <v>69</v>
      </c>
      <c r="K304" s="45"/>
      <c r="L304" s="251">
        <f t="shared" si="56"/>
        <v>0</v>
      </c>
    </row>
    <row r="305" spans="1:12" ht="30">
      <c r="A305" s="4" t="s">
        <v>433</v>
      </c>
      <c r="B305" s="41" t="s">
        <v>69</v>
      </c>
      <c r="C305" s="41" t="s">
        <v>13</v>
      </c>
      <c r="D305" s="41" t="s">
        <v>41</v>
      </c>
      <c r="E305" s="37">
        <v>9000090040</v>
      </c>
      <c r="F305" s="35"/>
      <c r="G305" s="35"/>
      <c r="H305" s="45">
        <f>H306+H312</f>
        <v>295</v>
      </c>
      <c r="I305" s="242">
        <f t="shared" si="53"/>
        <v>329.64</v>
      </c>
      <c r="J305" s="45">
        <f>J306+J312+J310</f>
        <v>340</v>
      </c>
      <c r="K305" s="45">
        <f>K306+K312+K310</f>
        <v>10.36</v>
      </c>
      <c r="L305" s="251">
        <f t="shared" si="56"/>
        <v>3.0470588235294116</v>
      </c>
    </row>
    <row r="306" spans="1:12" ht="30">
      <c r="A306" s="29" t="s">
        <v>215</v>
      </c>
      <c r="B306" s="41" t="s">
        <v>69</v>
      </c>
      <c r="C306" s="41" t="s">
        <v>13</v>
      </c>
      <c r="D306" s="41" t="s">
        <v>41</v>
      </c>
      <c r="E306" s="37">
        <v>9000090040</v>
      </c>
      <c r="F306" s="37">
        <v>200</v>
      </c>
      <c r="G306" s="35"/>
      <c r="H306" s="45">
        <f aca="true" t="shared" si="66" ref="H306:K307">H307</f>
        <v>185</v>
      </c>
      <c r="I306" s="242">
        <f t="shared" si="53"/>
        <v>139.64</v>
      </c>
      <c r="J306" s="45">
        <f t="shared" si="66"/>
        <v>150</v>
      </c>
      <c r="K306" s="45">
        <f t="shared" si="66"/>
        <v>10.36</v>
      </c>
      <c r="L306" s="251">
        <f t="shared" si="56"/>
        <v>6.906666666666666</v>
      </c>
    </row>
    <row r="307" spans="1:12" ht="30">
      <c r="A307" s="4" t="s">
        <v>20</v>
      </c>
      <c r="B307" s="41" t="s">
        <v>69</v>
      </c>
      <c r="C307" s="41" t="s">
        <v>13</v>
      </c>
      <c r="D307" s="41" t="s">
        <v>41</v>
      </c>
      <c r="E307" s="37">
        <v>9000090040</v>
      </c>
      <c r="F307" s="37">
        <v>240</v>
      </c>
      <c r="G307" s="35"/>
      <c r="H307" s="45">
        <f t="shared" si="66"/>
        <v>185</v>
      </c>
      <c r="I307" s="242">
        <f t="shared" si="53"/>
        <v>139.64</v>
      </c>
      <c r="J307" s="45">
        <f t="shared" si="66"/>
        <v>150</v>
      </c>
      <c r="K307" s="45">
        <f t="shared" si="66"/>
        <v>10.36</v>
      </c>
      <c r="L307" s="251">
        <f t="shared" si="56"/>
        <v>6.906666666666666</v>
      </c>
    </row>
    <row r="308" spans="1:12" ht="15">
      <c r="A308" s="5" t="s">
        <v>8</v>
      </c>
      <c r="B308" s="41" t="s">
        <v>69</v>
      </c>
      <c r="C308" s="41" t="s">
        <v>13</v>
      </c>
      <c r="D308" s="41" t="s">
        <v>41</v>
      </c>
      <c r="E308" s="37">
        <v>9000090040</v>
      </c>
      <c r="F308" s="37">
        <v>240</v>
      </c>
      <c r="G308" s="37">
        <v>1</v>
      </c>
      <c r="H308" s="45">
        <v>185</v>
      </c>
      <c r="I308" s="242">
        <f t="shared" si="53"/>
        <v>139.64</v>
      </c>
      <c r="J308" s="45">
        <v>150</v>
      </c>
      <c r="K308" s="45">
        <v>10.36</v>
      </c>
      <c r="L308" s="251">
        <f t="shared" si="56"/>
        <v>6.906666666666666</v>
      </c>
    </row>
    <row r="309" spans="1:12" ht="15">
      <c r="A309" s="4" t="s">
        <v>49</v>
      </c>
      <c r="B309" s="41" t="s">
        <v>69</v>
      </c>
      <c r="C309" s="41" t="s">
        <v>13</v>
      </c>
      <c r="D309" s="41" t="s">
        <v>41</v>
      </c>
      <c r="E309" s="37">
        <v>9000090040</v>
      </c>
      <c r="F309" s="37">
        <v>300</v>
      </c>
      <c r="G309" s="37"/>
      <c r="H309" s="45"/>
      <c r="I309" s="242"/>
      <c r="J309" s="45">
        <f>J310</f>
        <v>50</v>
      </c>
      <c r="K309" s="45">
        <f>K310</f>
        <v>0</v>
      </c>
      <c r="L309" s="251">
        <f t="shared" si="56"/>
        <v>0</v>
      </c>
    </row>
    <row r="310" spans="1:12" ht="30">
      <c r="A310" s="4" t="s">
        <v>50</v>
      </c>
      <c r="B310" s="41" t="s">
        <v>69</v>
      </c>
      <c r="C310" s="41" t="s">
        <v>13</v>
      </c>
      <c r="D310" s="41" t="s">
        <v>41</v>
      </c>
      <c r="E310" s="37">
        <v>9000090040</v>
      </c>
      <c r="F310" s="37">
        <v>320</v>
      </c>
      <c r="G310" s="35"/>
      <c r="H310" s="45">
        <f>H311</f>
        <v>3863.4</v>
      </c>
      <c r="I310" s="242">
        <f t="shared" si="53"/>
        <v>50</v>
      </c>
      <c r="J310" s="45">
        <f>J311</f>
        <v>50</v>
      </c>
      <c r="K310" s="45">
        <f>K311</f>
        <v>0</v>
      </c>
      <c r="L310" s="251">
        <f t="shared" si="56"/>
        <v>0</v>
      </c>
    </row>
    <row r="311" spans="1:12" ht="15">
      <c r="A311" s="5" t="s">
        <v>8</v>
      </c>
      <c r="B311" s="41" t="s">
        <v>69</v>
      </c>
      <c r="C311" s="41" t="s">
        <v>13</v>
      </c>
      <c r="D311" s="41" t="s">
        <v>41</v>
      </c>
      <c r="E311" s="37">
        <v>9000090040</v>
      </c>
      <c r="F311" s="37">
        <v>320</v>
      </c>
      <c r="G311" s="37">
        <v>1</v>
      </c>
      <c r="H311" s="45">
        <v>3863.4</v>
      </c>
      <c r="I311" s="242">
        <f t="shared" si="53"/>
        <v>50</v>
      </c>
      <c r="J311" s="45">
        <v>50</v>
      </c>
      <c r="K311" s="45"/>
      <c r="L311" s="251">
        <f t="shared" si="56"/>
        <v>0</v>
      </c>
    </row>
    <row r="312" spans="1:12" ht="15">
      <c r="A312" s="4" t="s">
        <v>21</v>
      </c>
      <c r="B312" s="41" t="s">
        <v>69</v>
      </c>
      <c r="C312" s="41" t="s">
        <v>13</v>
      </c>
      <c r="D312" s="41" t="s">
        <v>41</v>
      </c>
      <c r="E312" s="37">
        <v>9000090040</v>
      </c>
      <c r="F312" s="37">
        <v>800</v>
      </c>
      <c r="G312" s="35"/>
      <c r="H312" s="45">
        <f>H315</f>
        <v>110</v>
      </c>
      <c r="I312" s="242">
        <f t="shared" si="53"/>
        <v>140</v>
      </c>
      <c r="J312" s="45">
        <f>J314+J316</f>
        <v>140</v>
      </c>
      <c r="K312" s="45">
        <f>K314+K316</f>
        <v>0</v>
      </c>
      <c r="L312" s="251">
        <f t="shared" si="56"/>
        <v>0</v>
      </c>
    </row>
    <row r="313" spans="1:12" ht="15">
      <c r="A313" s="4" t="s">
        <v>22</v>
      </c>
      <c r="B313" s="41" t="s">
        <v>69</v>
      </c>
      <c r="C313" s="41" t="s">
        <v>13</v>
      </c>
      <c r="D313" s="41" t="s">
        <v>41</v>
      </c>
      <c r="E313" s="37">
        <v>9000090040</v>
      </c>
      <c r="F313" s="37">
        <v>850</v>
      </c>
      <c r="G313" s="35"/>
      <c r="H313" s="45" t="e">
        <f>#REF!</f>
        <v>#REF!</v>
      </c>
      <c r="I313" s="242">
        <f t="shared" si="53"/>
        <v>130</v>
      </c>
      <c r="J313" s="45">
        <f>J314</f>
        <v>130</v>
      </c>
      <c r="K313" s="45">
        <f>K314</f>
        <v>0</v>
      </c>
      <c r="L313" s="251">
        <f t="shared" si="56"/>
        <v>0</v>
      </c>
    </row>
    <row r="314" spans="1:12" ht="15">
      <c r="A314" s="5" t="s">
        <v>8</v>
      </c>
      <c r="B314" s="41" t="s">
        <v>69</v>
      </c>
      <c r="C314" s="41" t="s">
        <v>13</v>
      </c>
      <c r="D314" s="41" t="s">
        <v>41</v>
      </c>
      <c r="E314" s="37">
        <v>9000090040</v>
      </c>
      <c r="F314" s="37">
        <v>850</v>
      </c>
      <c r="G314" s="37">
        <v>1</v>
      </c>
      <c r="H314" s="45">
        <v>4517</v>
      </c>
      <c r="I314" s="242">
        <f t="shared" si="53"/>
        <v>130</v>
      </c>
      <c r="J314" s="45">
        <v>130</v>
      </c>
      <c r="K314" s="45"/>
      <c r="L314" s="251">
        <f t="shared" si="56"/>
        <v>0</v>
      </c>
    </row>
    <row r="315" spans="1:12" ht="15">
      <c r="A315" s="4" t="s">
        <v>75</v>
      </c>
      <c r="B315" s="41" t="s">
        <v>69</v>
      </c>
      <c r="C315" s="41" t="s">
        <v>13</v>
      </c>
      <c r="D315" s="41" t="s">
        <v>41</v>
      </c>
      <c r="E315" s="37">
        <v>9000090040</v>
      </c>
      <c r="F315" s="37">
        <v>880</v>
      </c>
      <c r="G315" s="35"/>
      <c r="H315" s="45">
        <f>H316</f>
        <v>110</v>
      </c>
      <c r="I315" s="242">
        <f t="shared" si="53"/>
        <v>10</v>
      </c>
      <c r="J315" s="45">
        <f>J316</f>
        <v>10</v>
      </c>
      <c r="K315" s="45">
        <f>K316</f>
        <v>0</v>
      </c>
      <c r="L315" s="251">
        <f t="shared" si="56"/>
        <v>0</v>
      </c>
    </row>
    <row r="316" spans="1:12" ht="15">
      <c r="A316" s="5" t="s">
        <v>8</v>
      </c>
      <c r="B316" s="41" t="s">
        <v>69</v>
      </c>
      <c r="C316" s="41" t="s">
        <v>13</v>
      </c>
      <c r="D316" s="41" t="s">
        <v>41</v>
      </c>
      <c r="E316" s="37">
        <v>9000090040</v>
      </c>
      <c r="F316" s="37">
        <v>880</v>
      </c>
      <c r="G316" s="37">
        <v>1</v>
      </c>
      <c r="H316" s="45">
        <v>110</v>
      </c>
      <c r="I316" s="242">
        <f aca="true" t="shared" si="67" ref="I316:I377">J316-K316</f>
        <v>10</v>
      </c>
      <c r="J316" s="45">
        <v>10</v>
      </c>
      <c r="K316" s="45"/>
      <c r="L316" s="251">
        <f t="shared" si="56"/>
        <v>0</v>
      </c>
    </row>
    <row r="317" spans="1:12" ht="45">
      <c r="A317" s="4" t="s">
        <v>76</v>
      </c>
      <c r="B317" s="41" t="s">
        <v>69</v>
      </c>
      <c r="C317" s="41" t="s">
        <v>13</v>
      </c>
      <c r="D317" s="41" t="s">
        <v>41</v>
      </c>
      <c r="E317" s="37">
        <v>9000090050</v>
      </c>
      <c r="F317" s="35"/>
      <c r="G317" s="35"/>
      <c r="H317" s="45">
        <f aca="true" t="shared" si="68" ref="H317:K319">H318</f>
        <v>190</v>
      </c>
      <c r="I317" s="242">
        <f t="shared" si="67"/>
        <v>270</v>
      </c>
      <c r="J317" s="45">
        <f>J318+J321</f>
        <v>270</v>
      </c>
      <c r="K317" s="45">
        <f>K318+K321</f>
        <v>0</v>
      </c>
      <c r="L317" s="251">
        <f t="shared" si="56"/>
        <v>0</v>
      </c>
    </row>
    <row r="318" spans="1:12" ht="30">
      <c r="A318" s="29" t="s">
        <v>215</v>
      </c>
      <c r="B318" s="41" t="s">
        <v>69</v>
      </c>
      <c r="C318" s="41" t="s">
        <v>13</v>
      </c>
      <c r="D318" s="41" t="s">
        <v>41</v>
      </c>
      <c r="E318" s="37">
        <v>9000090050</v>
      </c>
      <c r="F318" s="37">
        <v>200</v>
      </c>
      <c r="G318" s="35"/>
      <c r="H318" s="45">
        <f t="shared" si="68"/>
        <v>190</v>
      </c>
      <c r="I318" s="242">
        <f t="shared" si="67"/>
        <v>250</v>
      </c>
      <c r="J318" s="45">
        <f t="shared" si="68"/>
        <v>250</v>
      </c>
      <c r="K318" s="45">
        <f t="shared" si="68"/>
        <v>0</v>
      </c>
      <c r="L318" s="251">
        <f t="shared" si="56"/>
        <v>0</v>
      </c>
    </row>
    <row r="319" spans="1:12" ht="30">
      <c r="A319" s="4" t="s">
        <v>20</v>
      </c>
      <c r="B319" s="41" t="s">
        <v>69</v>
      </c>
      <c r="C319" s="41" t="s">
        <v>13</v>
      </c>
      <c r="D319" s="41" t="s">
        <v>41</v>
      </c>
      <c r="E319" s="37">
        <v>9000090050</v>
      </c>
      <c r="F319" s="37">
        <v>240</v>
      </c>
      <c r="G319" s="35"/>
      <c r="H319" s="45">
        <f t="shared" si="68"/>
        <v>190</v>
      </c>
      <c r="I319" s="242">
        <f t="shared" si="67"/>
        <v>250</v>
      </c>
      <c r="J319" s="45">
        <f t="shared" si="68"/>
        <v>250</v>
      </c>
      <c r="K319" s="45">
        <f t="shared" si="68"/>
        <v>0</v>
      </c>
      <c r="L319" s="251">
        <f t="shared" si="56"/>
        <v>0</v>
      </c>
    </row>
    <row r="320" spans="1:12" ht="15">
      <c r="A320" s="5" t="s">
        <v>8</v>
      </c>
      <c r="B320" s="41" t="s">
        <v>69</v>
      </c>
      <c r="C320" s="41" t="s">
        <v>13</v>
      </c>
      <c r="D320" s="41" t="s">
        <v>41</v>
      </c>
      <c r="E320" s="37">
        <v>9000090050</v>
      </c>
      <c r="F320" s="37">
        <v>240</v>
      </c>
      <c r="G320" s="37">
        <v>1</v>
      </c>
      <c r="H320" s="45">
        <v>190</v>
      </c>
      <c r="I320" s="242">
        <f t="shared" si="67"/>
        <v>250</v>
      </c>
      <c r="J320" s="45">
        <v>250</v>
      </c>
      <c r="K320" s="45"/>
      <c r="L320" s="251">
        <f t="shared" si="56"/>
        <v>0</v>
      </c>
    </row>
    <row r="321" spans="1:12" ht="15">
      <c r="A321" s="4" t="s">
        <v>21</v>
      </c>
      <c r="B321" s="41" t="s">
        <v>69</v>
      </c>
      <c r="C321" s="41" t="s">
        <v>13</v>
      </c>
      <c r="D321" s="41" t="s">
        <v>41</v>
      </c>
      <c r="E321" s="37">
        <v>9000090050</v>
      </c>
      <c r="F321" s="37">
        <v>800</v>
      </c>
      <c r="G321" s="35"/>
      <c r="H321" s="45">
        <f>H343</f>
        <v>11</v>
      </c>
      <c r="I321" s="242">
        <f t="shared" si="67"/>
        <v>20</v>
      </c>
      <c r="J321" s="45">
        <f>J322</f>
        <v>20</v>
      </c>
      <c r="K321" s="45">
        <f>K322</f>
        <v>0</v>
      </c>
      <c r="L321" s="251">
        <f t="shared" si="56"/>
        <v>0</v>
      </c>
    </row>
    <row r="322" spans="1:12" ht="15">
      <c r="A322" s="4" t="s">
        <v>216</v>
      </c>
      <c r="B322" s="41" t="s">
        <v>69</v>
      </c>
      <c r="C322" s="41" t="s">
        <v>13</v>
      </c>
      <c r="D322" s="41" t="s">
        <v>41</v>
      </c>
      <c r="E322" s="37">
        <v>9000090050</v>
      </c>
      <c r="F322" s="37">
        <v>830</v>
      </c>
      <c r="G322" s="37"/>
      <c r="H322" s="45">
        <f>H323</f>
        <v>4517</v>
      </c>
      <c r="I322" s="242">
        <f t="shared" si="67"/>
        <v>20</v>
      </c>
      <c r="J322" s="45">
        <f>J323</f>
        <v>20</v>
      </c>
      <c r="K322" s="45">
        <f>K323</f>
        <v>0</v>
      </c>
      <c r="L322" s="251">
        <f t="shared" si="56"/>
        <v>0</v>
      </c>
    </row>
    <row r="323" spans="1:12" ht="15">
      <c r="A323" s="5" t="s">
        <v>8</v>
      </c>
      <c r="B323" s="41" t="s">
        <v>69</v>
      </c>
      <c r="C323" s="41" t="s">
        <v>13</v>
      </c>
      <c r="D323" s="41" t="s">
        <v>41</v>
      </c>
      <c r="E323" s="37">
        <v>9000090050</v>
      </c>
      <c r="F323" s="37">
        <v>830</v>
      </c>
      <c r="G323" s="37">
        <v>1</v>
      </c>
      <c r="H323" s="45">
        <v>4517</v>
      </c>
      <c r="I323" s="242">
        <f t="shared" si="67"/>
        <v>20</v>
      </c>
      <c r="J323" s="45">
        <v>20</v>
      </c>
      <c r="K323" s="45"/>
      <c r="L323" s="251">
        <f t="shared" si="56"/>
        <v>0</v>
      </c>
    </row>
    <row r="324" spans="1:12" ht="15">
      <c r="A324" s="4" t="s">
        <v>434</v>
      </c>
      <c r="B324" s="41" t="s">
        <v>69</v>
      </c>
      <c r="C324" s="41" t="s">
        <v>13</v>
      </c>
      <c r="D324" s="41" t="s">
        <v>41</v>
      </c>
      <c r="E324" s="37">
        <v>9000090060</v>
      </c>
      <c r="F324" s="35"/>
      <c r="G324" s="35"/>
      <c r="H324" s="45">
        <f aca="true" t="shared" si="69" ref="H324:K326">H325</f>
        <v>50</v>
      </c>
      <c r="I324" s="242">
        <f t="shared" si="67"/>
        <v>10</v>
      </c>
      <c r="J324" s="45">
        <f t="shared" si="69"/>
        <v>10</v>
      </c>
      <c r="K324" s="45">
        <f t="shared" si="69"/>
        <v>0</v>
      </c>
      <c r="L324" s="251">
        <f t="shared" si="56"/>
        <v>0</v>
      </c>
    </row>
    <row r="325" spans="1:12" ht="30">
      <c r="A325" s="29" t="s">
        <v>215</v>
      </c>
      <c r="B325" s="41" t="s">
        <v>69</v>
      </c>
      <c r="C325" s="41" t="s">
        <v>13</v>
      </c>
      <c r="D325" s="41" t="s">
        <v>41</v>
      </c>
      <c r="E325" s="37">
        <v>9000090060</v>
      </c>
      <c r="F325" s="37">
        <v>200</v>
      </c>
      <c r="G325" s="35"/>
      <c r="H325" s="45">
        <f t="shared" si="69"/>
        <v>50</v>
      </c>
      <c r="I325" s="242">
        <f t="shared" si="67"/>
        <v>10</v>
      </c>
      <c r="J325" s="45">
        <f t="shared" si="69"/>
        <v>10</v>
      </c>
      <c r="K325" s="45">
        <f t="shared" si="69"/>
        <v>0</v>
      </c>
      <c r="L325" s="251">
        <f t="shared" si="56"/>
        <v>0</v>
      </c>
    </row>
    <row r="326" spans="1:12" ht="30">
      <c r="A326" s="4" t="s">
        <v>20</v>
      </c>
      <c r="B326" s="41" t="s">
        <v>69</v>
      </c>
      <c r="C326" s="41" t="s">
        <v>13</v>
      </c>
      <c r="D326" s="41" t="s">
        <v>41</v>
      </c>
      <c r="E326" s="37">
        <v>9000090060</v>
      </c>
      <c r="F326" s="37">
        <v>240</v>
      </c>
      <c r="G326" s="35"/>
      <c r="H326" s="45">
        <f t="shared" si="69"/>
        <v>50</v>
      </c>
      <c r="I326" s="242">
        <f t="shared" si="67"/>
        <v>10</v>
      </c>
      <c r="J326" s="45">
        <f t="shared" si="69"/>
        <v>10</v>
      </c>
      <c r="K326" s="45">
        <f t="shared" si="69"/>
        <v>0</v>
      </c>
      <c r="L326" s="251">
        <f t="shared" si="56"/>
        <v>0</v>
      </c>
    </row>
    <row r="327" spans="1:12" ht="15">
      <c r="A327" s="5" t="s">
        <v>8</v>
      </c>
      <c r="B327" s="41" t="s">
        <v>69</v>
      </c>
      <c r="C327" s="41" t="s">
        <v>13</v>
      </c>
      <c r="D327" s="41" t="s">
        <v>41</v>
      </c>
      <c r="E327" s="37">
        <v>9000090060</v>
      </c>
      <c r="F327" s="37">
        <v>240</v>
      </c>
      <c r="G327" s="37">
        <v>1</v>
      </c>
      <c r="H327" s="45">
        <v>50</v>
      </c>
      <c r="I327" s="242">
        <f t="shared" si="67"/>
        <v>10</v>
      </c>
      <c r="J327" s="45">
        <v>10</v>
      </c>
      <c r="K327" s="45"/>
      <c r="L327" s="251">
        <f t="shared" si="56"/>
        <v>0</v>
      </c>
    </row>
    <row r="328" spans="1:12" ht="30">
      <c r="A328" s="32" t="s">
        <v>480</v>
      </c>
      <c r="B328" s="41" t="s">
        <v>69</v>
      </c>
      <c r="C328" s="41" t="s">
        <v>13</v>
      </c>
      <c r="D328" s="41" t="s">
        <v>41</v>
      </c>
      <c r="E328" s="37">
        <v>5600000000</v>
      </c>
      <c r="F328" s="35"/>
      <c r="G328" s="35"/>
      <c r="H328" s="45" t="e">
        <f>#REF!</f>
        <v>#REF!</v>
      </c>
      <c r="I328" s="242">
        <f t="shared" si="67"/>
        <v>2</v>
      </c>
      <c r="J328" s="45">
        <f>J329+J333</f>
        <v>2</v>
      </c>
      <c r="K328" s="45">
        <f>K329+K333</f>
        <v>0</v>
      </c>
      <c r="L328" s="251">
        <f t="shared" si="56"/>
        <v>0</v>
      </c>
    </row>
    <row r="329" spans="1:12" ht="30">
      <c r="A329" s="32" t="s">
        <v>481</v>
      </c>
      <c r="B329" s="41" t="s">
        <v>69</v>
      </c>
      <c r="C329" s="41" t="s">
        <v>13</v>
      </c>
      <c r="D329" s="41" t="s">
        <v>41</v>
      </c>
      <c r="E329" s="37">
        <v>5600191050</v>
      </c>
      <c r="F329" s="35"/>
      <c r="G329" s="35"/>
      <c r="H329" s="45">
        <f>H330</f>
        <v>8</v>
      </c>
      <c r="I329" s="242">
        <f t="shared" si="67"/>
        <v>1</v>
      </c>
      <c r="J329" s="45">
        <f aca="true" t="shared" si="70" ref="J329:K331">J330</f>
        <v>1</v>
      </c>
      <c r="K329" s="45">
        <f t="shared" si="70"/>
        <v>0</v>
      </c>
      <c r="L329" s="251">
        <f t="shared" si="56"/>
        <v>0</v>
      </c>
    </row>
    <row r="330" spans="1:12" ht="30">
      <c r="A330" s="29" t="s">
        <v>215</v>
      </c>
      <c r="B330" s="41" t="s">
        <v>69</v>
      </c>
      <c r="C330" s="41" t="s">
        <v>13</v>
      </c>
      <c r="D330" s="41" t="s">
        <v>41</v>
      </c>
      <c r="E330" s="37">
        <v>5600191050</v>
      </c>
      <c r="F330" s="37">
        <v>200</v>
      </c>
      <c r="G330" s="35"/>
      <c r="H330" s="45">
        <f>H331</f>
        <v>8</v>
      </c>
      <c r="I330" s="242">
        <f t="shared" si="67"/>
        <v>1</v>
      </c>
      <c r="J330" s="45">
        <f t="shared" si="70"/>
        <v>1</v>
      </c>
      <c r="K330" s="45">
        <f t="shared" si="70"/>
        <v>0</v>
      </c>
      <c r="L330" s="251">
        <f aca="true" t="shared" si="71" ref="L330:L393">K330/J330*100</f>
        <v>0</v>
      </c>
    </row>
    <row r="331" spans="1:12" ht="30">
      <c r="A331" s="4" t="s">
        <v>20</v>
      </c>
      <c r="B331" s="41" t="s">
        <v>69</v>
      </c>
      <c r="C331" s="41" t="s">
        <v>13</v>
      </c>
      <c r="D331" s="41" t="s">
        <v>41</v>
      </c>
      <c r="E331" s="37">
        <v>5600191050</v>
      </c>
      <c r="F331" s="37">
        <v>240</v>
      </c>
      <c r="G331" s="35"/>
      <c r="H331" s="45">
        <f>H332</f>
        <v>8</v>
      </c>
      <c r="I331" s="242">
        <f t="shared" si="67"/>
        <v>1</v>
      </c>
      <c r="J331" s="45">
        <f t="shared" si="70"/>
        <v>1</v>
      </c>
      <c r="K331" s="45">
        <f t="shared" si="70"/>
        <v>0</v>
      </c>
      <c r="L331" s="251">
        <f t="shared" si="71"/>
        <v>0</v>
      </c>
    </row>
    <row r="332" spans="1:12" ht="15">
      <c r="A332" s="5" t="s">
        <v>8</v>
      </c>
      <c r="B332" s="41" t="s">
        <v>69</v>
      </c>
      <c r="C332" s="41" t="s">
        <v>13</v>
      </c>
      <c r="D332" s="41" t="s">
        <v>41</v>
      </c>
      <c r="E332" s="37">
        <v>5600191050</v>
      </c>
      <c r="F332" s="37">
        <v>240</v>
      </c>
      <c r="G332" s="37">
        <v>1</v>
      </c>
      <c r="H332" s="45">
        <v>8</v>
      </c>
      <c r="I332" s="242">
        <f t="shared" si="67"/>
        <v>1</v>
      </c>
      <c r="J332" s="45">
        <v>1</v>
      </c>
      <c r="K332" s="45"/>
      <c r="L332" s="251">
        <f t="shared" si="71"/>
        <v>0</v>
      </c>
    </row>
    <row r="333" spans="1:12" ht="94.5" customHeight="1">
      <c r="A333" s="32" t="s">
        <v>482</v>
      </c>
      <c r="B333" s="41" t="s">
        <v>69</v>
      </c>
      <c r="C333" s="41" t="s">
        <v>13</v>
      </c>
      <c r="D333" s="41" t="s">
        <v>41</v>
      </c>
      <c r="E333" s="37">
        <v>5600291050</v>
      </c>
      <c r="F333" s="35"/>
      <c r="G333" s="35"/>
      <c r="H333" s="45">
        <f aca="true" t="shared" si="72" ref="H333:K335">H334</f>
        <v>8</v>
      </c>
      <c r="I333" s="242">
        <f t="shared" si="67"/>
        <v>1</v>
      </c>
      <c r="J333" s="45">
        <f t="shared" si="72"/>
        <v>1</v>
      </c>
      <c r="K333" s="45">
        <f t="shared" si="72"/>
        <v>0</v>
      </c>
      <c r="L333" s="251">
        <f t="shared" si="71"/>
        <v>0</v>
      </c>
    </row>
    <row r="334" spans="1:12" ht="30">
      <c r="A334" s="29" t="s">
        <v>215</v>
      </c>
      <c r="B334" s="41" t="s">
        <v>69</v>
      </c>
      <c r="C334" s="41" t="s">
        <v>13</v>
      </c>
      <c r="D334" s="41" t="s">
        <v>41</v>
      </c>
      <c r="E334" s="37">
        <v>5600291050</v>
      </c>
      <c r="F334" s="37">
        <v>200</v>
      </c>
      <c r="G334" s="35"/>
      <c r="H334" s="45">
        <f t="shared" si="72"/>
        <v>8</v>
      </c>
      <c r="I334" s="242">
        <f t="shared" si="67"/>
        <v>1</v>
      </c>
      <c r="J334" s="45">
        <f t="shared" si="72"/>
        <v>1</v>
      </c>
      <c r="K334" s="45">
        <f t="shared" si="72"/>
        <v>0</v>
      </c>
      <c r="L334" s="251">
        <f t="shared" si="71"/>
        <v>0</v>
      </c>
    </row>
    <row r="335" spans="1:12" ht="30">
      <c r="A335" s="4" t="s">
        <v>20</v>
      </c>
      <c r="B335" s="41" t="s">
        <v>69</v>
      </c>
      <c r="C335" s="41" t="s">
        <v>13</v>
      </c>
      <c r="D335" s="41" t="s">
        <v>41</v>
      </c>
      <c r="E335" s="37">
        <v>5600291050</v>
      </c>
      <c r="F335" s="37">
        <v>240</v>
      </c>
      <c r="G335" s="35"/>
      <c r="H335" s="45">
        <f t="shared" si="72"/>
        <v>8</v>
      </c>
      <c r="I335" s="242">
        <f t="shared" si="67"/>
        <v>1</v>
      </c>
      <c r="J335" s="45">
        <f t="shared" si="72"/>
        <v>1</v>
      </c>
      <c r="K335" s="45">
        <f t="shared" si="72"/>
        <v>0</v>
      </c>
      <c r="L335" s="251">
        <f t="shared" si="71"/>
        <v>0</v>
      </c>
    </row>
    <row r="336" spans="1:12" ht="15.75" customHeight="1">
      <c r="A336" s="5" t="s">
        <v>8</v>
      </c>
      <c r="B336" s="41" t="s">
        <v>69</v>
      </c>
      <c r="C336" s="41" t="s">
        <v>13</v>
      </c>
      <c r="D336" s="41" t="s">
        <v>41</v>
      </c>
      <c r="E336" s="37">
        <v>5600291050</v>
      </c>
      <c r="F336" s="37">
        <v>240</v>
      </c>
      <c r="G336" s="37">
        <v>1</v>
      </c>
      <c r="H336" s="45">
        <v>8</v>
      </c>
      <c r="I336" s="242">
        <f t="shared" si="67"/>
        <v>1</v>
      </c>
      <c r="J336" s="45">
        <v>1</v>
      </c>
      <c r="K336" s="45"/>
      <c r="L336" s="251">
        <f t="shared" si="71"/>
        <v>0</v>
      </c>
    </row>
    <row r="337" spans="1:12" ht="75">
      <c r="A337" s="137" t="s">
        <v>490</v>
      </c>
      <c r="B337" s="41" t="s">
        <v>69</v>
      </c>
      <c r="C337" s="41" t="s">
        <v>13</v>
      </c>
      <c r="D337" s="41" t="s">
        <v>41</v>
      </c>
      <c r="E337" s="37">
        <v>6000000000</v>
      </c>
      <c r="F337" s="35"/>
      <c r="G337" s="35"/>
      <c r="H337" s="45" t="e">
        <f>#REF!</f>
        <v>#REF!</v>
      </c>
      <c r="I337" s="242">
        <f t="shared" si="67"/>
        <v>2</v>
      </c>
      <c r="J337" s="45">
        <f>J338</f>
        <v>2</v>
      </c>
      <c r="K337" s="45">
        <f>K338</f>
        <v>0</v>
      </c>
      <c r="L337" s="251">
        <f t="shared" si="71"/>
        <v>0</v>
      </c>
    </row>
    <row r="338" spans="1:12" ht="60">
      <c r="A338" s="136" t="s">
        <v>518</v>
      </c>
      <c r="B338" s="41" t="s">
        <v>69</v>
      </c>
      <c r="C338" s="41" t="s">
        <v>13</v>
      </c>
      <c r="D338" s="41" t="s">
        <v>41</v>
      </c>
      <c r="E338" s="37">
        <v>6000191060</v>
      </c>
      <c r="F338" s="35"/>
      <c r="G338" s="35"/>
      <c r="H338" s="45">
        <f>H339</f>
        <v>8</v>
      </c>
      <c r="I338" s="242">
        <f t="shared" si="67"/>
        <v>2</v>
      </c>
      <c r="J338" s="45">
        <f aca="true" t="shared" si="73" ref="J338:K340">J339</f>
        <v>2</v>
      </c>
      <c r="K338" s="45">
        <f t="shared" si="73"/>
        <v>0</v>
      </c>
      <c r="L338" s="251">
        <f t="shared" si="71"/>
        <v>0</v>
      </c>
    </row>
    <row r="339" spans="1:12" ht="30">
      <c r="A339" s="29" t="s">
        <v>215</v>
      </c>
      <c r="B339" s="41" t="s">
        <v>69</v>
      </c>
      <c r="C339" s="41" t="s">
        <v>13</v>
      </c>
      <c r="D339" s="41" t="s">
        <v>41</v>
      </c>
      <c r="E339" s="37">
        <v>6000191060</v>
      </c>
      <c r="F339" s="37">
        <v>200</v>
      </c>
      <c r="G339" s="35"/>
      <c r="H339" s="45">
        <f>H340</f>
        <v>8</v>
      </c>
      <c r="I339" s="242">
        <f t="shared" si="67"/>
        <v>2</v>
      </c>
      <c r="J339" s="45">
        <f t="shared" si="73"/>
        <v>2</v>
      </c>
      <c r="K339" s="45">
        <f t="shared" si="73"/>
        <v>0</v>
      </c>
      <c r="L339" s="251">
        <f t="shared" si="71"/>
        <v>0</v>
      </c>
    </row>
    <row r="340" spans="1:12" ht="30">
      <c r="A340" s="4" t="s">
        <v>20</v>
      </c>
      <c r="B340" s="41" t="s">
        <v>69</v>
      </c>
      <c r="C340" s="41" t="s">
        <v>13</v>
      </c>
      <c r="D340" s="41" t="s">
        <v>41</v>
      </c>
      <c r="E340" s="37">
        <v>6000191060</v>
      </c>
      <c r="F340" s="37">
        <v>240</v>
      </c>
      <c r="G340" s="35"/>
      <c r="H340" s="45">
        <f>H341</f>
        <v>8</v>
      </c>
      <c r="I340" s="242">
        <f t="shared" si="67"/>
        <v>2</v>
      </c>
      <c r="J340" s="45">
        <f t="shared" si="73"/>
        <v>2</v>
      </c>
      <c r="K340" s="45">
        <f t="shared" si="73"/>
        <v>0</v>
      </c>
      <c r="L340" s="251">
        <f t="shared" si="71"/>
        <v>0</v>
      </c>
    </row>
    <row r="341" spans="1:12" ht="15">
      <c r="A341" s="5" t="s">
        <v>8</v>
      </c>
      <c r="B341" s="41" t="s">
        <v>69</v>
      </c>
      <c r="C341" s="41" t="s">
        <v>13</v>
      </c>
      <c r="D341" s="41" t="s">
        <v>41</v>
      </c>
      <c r="E341" s="37">
        <v>6000191060</v>
      </c>
      <c r="F341" s="37">
        <v>240</v>
      </c>
      <c r="G341" s="37">
        <v>1</v>
      </c>
      <c r="H341" s="45">
        <v>8</v>
      </c>
      <c r="I341" s="242">
        <f t="shared" si="67"/>
        <v>2</v>
      </c>
      <c r="J341" s="45">
        <v>2</v>
      </c>
      <c r="K341" s="45"/>
      <c r="L341" s="251">
        <f t="shared" si="71"/>
        <v>0</v>
      </c>
    </row>
    <row r="342" spans="1:12" ht="30">
      <c r="A342" s="148" t="s">
        <v>493</v>
      </c>
      <c r="B342" s="41" t="s">
        <v>69</v>
      </c>
      <c r="C342" s="41" t="s">
        <v>13</v>
      </c>
      <c r="D342" s="41" t="s">
        <v>41</v>
      </c>
      <c r="E342" s="37">
        <v>6200000000</v>
      </c>
      <c r="F342" s="35"/>
      <c r="G342" s="35"/>
      <c r="H342" s="45">
        <f>H343</f>
        <v>11</v>
      </c>
      <c r="I342" s="242">
        <f t="shared" si="67"/>
        <v>20</v>
      </c>
      <c r="J342" s="45">
        <f>J343+J348</f>
        <v>20</v>
      </c>
      <c r="K342" s="45">
        <f>K343+K348</f>
        <v>0</v>
      </c>
      <c r="L342" s="251">
        <f t="shared" si="71"/>
        <v>0</v>
      </c>
    </row>
    <row r="343" spans="1:12" ht="30">
      <c r="A343" s="149" t="s">
        <v>506</v>
      </c>
      <c r="B343" s="41" t="s">
        <v>69</v>
      </c>
      <c r="C343" s="41" t="s">
        <v>13</v>
      </c>
      <c r="D343" s="41" t="s">
        <v>41</v>
      </c>
      <c r="E343" s="37">
        <v>6210000000</v>
      </c>
      <c r="F343" s="35"/>
      <c r="G343" s="35"/>
      <c r="H343" s="45">
        <f aca="true" t="shared" si="74" ref="H343:K346">H344</f>
        <v>11</v>
      </c>
      <c r="I343" s="242">
        <f t="shared" si="67"/>
        <v>10</v>
      </c>
      <c r="J343" s="45">
        <f t="shared" si="74"/>
        <v>10</v>
      </c>
      <c r="K343" s="45">
        <f t="shared" si="74"/>
        <v>0</v>
      </c>
      <c r="L343" s="251">
        <f t="shared" si="71"/>
        <v>0</v>
      </c>
    </row>
    <row r="344" spans="1:12" ht="30">
      <c r="A344" s="149" t="s">
        <v>494</v>
      </c>
      <c r="B344" s="41" t="s">
        <v>69</v>
      </c>
      <c r="C344" s="41" t="s">
        <v>13</v>
      </c>
      <c r="D344" s="41" t="s">
        <v>41</v>
      </c>
      <c r="E344" s="37">
        <v>6210191010</v>
      </c>
      <c r="F344" s="35"/>
      <c r="G344" s="35"/>
      <c r="H344" s="45">
        <f t="shared" si="74"/>
        <v>11</v>
      </c>
      <c r="I344" s="242">
        <f t="shared" si="67"/>
        <v>10</v>
      </c>
      <c r="J344" s="45">
        <f t="shared" si="74"/>
        <v>10</v>
      </c>
      <c r="K344" s="45">
        <f t="shared" si="74"/>
        <v>0</v>
      </c>
      <c r="L344" s="251">
        <f t="shared" si="71"/>
        <v>0</v>
      </c>
    </row>
    <row r="345" spans="1:12" ht="30">
      <c r="A345" s="29" t="s">
        <v>215</v>
      </c>
      <c r="B345" s="41" t="s">
        <v>69</v>
      </c>
      <c r="C345" s="41" t="s">
        <v>13</v>
      </c>
      <c r="D345" s="41" t="s">
        <v>41</v>
      </c>
      <c r="E345" s="37">
        <v>6210191010</v>
      </c>
      <c r="F345" s="37">
        <v>200</v>
      </c>
      <c r="G345" s="35"/>
      <c r="H345" s="45">
        <f t="shared" si="74"/>
        <v>11</v>
      </c>
      <c r="I345" s="242">
        <f t="shared" si="67"/>
        <v>10</v>
      </c>
      <c r="J345" s="45">
        <f t="shared" si="74"/>
        <v>10</v>
      </c>
      <c r="K345" s="45">
        <f t="shared" si="74"/>
        <v>0</v>
      </c>
      <c r="L345" s="251">
        <f t="shared" si="71"/>
        <v>0</v>
      </c>
    </row>
    <row r="346" spans="1:12" ht="30">
      <c r="A346" s="4" t="s">
        <v>20</v>
      </c>
      <c r="B346" s="41" t="s">
        <v>69</v>
      </c>
      <c r="C346" s="41" t="s">
        <v>13</v>
      </c>
      <c r="D346" s="41" t="s">
        <v>41</v>
      </c>
      <c r="E346" s="37">
        <v>6210191010</v>
      </c>
      <c r="F346" s="37">
        <v>240</v>
      </c>
      <c r="G346" s="35"/>
      <c r="H346" s="45">
        <f t="shared" si="74"/>
        <v>11</v>
      </c>
      <c r="I346" s="242">
        <f t="shared" si="67"/>
        <v>10</v>
      </c>
      <c r="J346" s="45">
        <f t="shared" si="74"/>
        <v>10</v>
      </c>
      <c r="K346" s="45">
        <f t="shared" si="74"/>
        <v>0</v>
      </c>
      <c r="L346" s="251">
        <f t="shared" si="71"/>
        <v>0</v>
      </c>
    </row>
    <row r="347" spans="1:12" ht="15">
      <c r="A347" s="5" t="s">
        <v>8</v>
      </c>
      <c r="B347" s="41" t="s">
        <v>69</v>
      </c>
      <c r="C347" s="41" t="s">
        <v>13</v>
      </c>
      <c r="D347" s="41" t="s">
        <v>41</v>
      </c>
      <c r="E347" s="37">
        <v>6210191010</v>
      </c>
      <c r="F347" s="37">
        <v>240</v>
      </c>
      <c r="G347" s="37">
        <v>1</v>
      </c>
      <c r="H347" s="45">
        <v>11</v>
      </c>
      <c r="I347" s="242">
        <f t="shared" si="67"/>
        <v>10</v>
      </c>
      <c r="J347" s="45">
        <v>10</v>
      </c>
      <c r="K347" s="45"/>
      <c r="L347" s="251">
        <f t="shared" si="71"/>
        <v>0</v>
      </c>
    </row>
    <row r="348" spans="1:12" ht="30">
      <c r="A348" s="149" t="s">
        <v>495</v>
      </c>
      <c r="B348" s="41" t="s">
        <v>69</v>
      </c>
      <c r="C348" s="41" t="s">
        <v>13</v>
      </c>
      <c r="D348" s="41" t="s">
        <v>41</v>
      </c>
      <c r="E348" s="37">
        <v>6220000000</v>
      </c>
      <c r="F348" s="35"/>
      <c r="G348" s="35"/>
      <c r="H348" s="45">
        <f>H349</f>
        <v>8</v>
      </c>
      <c r="I348" s="242">
        <f t="shared" si="67"/>
        <v>10</v>
      </c>
      <c r="J348" s="45">
        <f aca="true" t="shared" si="75" ref="J348:K351">J349</f>
        <v>10</v>
      </c>
      <c r="K348" s="45">
        <f t="shared" si="75"/>
        <v>0</v>
      </c>
      <c r="L348" s="251">
        <f t="shared" si="71"/>
        <v>0</v>
      </c>
    </row>
    <row r="349" spans="1:12" ht="30">
      <c r="A349" s="149" t="s">
        <v>496</v>
      </c>
      <c r="B349" s="41" t="s">
        <v>69</v>
      </c>
      <c r="C349" s="41" t="s">
        <v>13</v>
      </c>
      <c r="D349" s="41" t="s">
        <v>41</v>
      </c>
      <c r="E349" s="37">
        <v>6220191010</v>
      </c>
      <c r="F349" s="35"/>
      <c r="G349" s="35"/>
      <c r="H349" s="45">
        <f>H350</f>
        <v>8</v>
      </c>
      <c r="I349" s="242">
        <f t="shared" si="67"/>
        <v>10</v>
      </c>
      <c r="J349" s="45">
        <f t="shared" si="75"/>
        <v>10</v>
      </c>
      <c r="K349" s="45">
        <f t="shared" si="75"/>
        <v>0</v>
      </c>
      <c r="L349" s="251">
        <f t="shared" si="71"/>
        <v>0</v>
      </c>
    </row>
    <row r="350" spans="1:12" ht="30">
      <c r="A350" s="29" t="s">
        <v>215</v>
      </c>
      <c r="B350" s="41" t="s">
        <v>69</v>
      </c>
      <c r="C350" s="41" t="s">
        <v>13</v>
      </c>
      <c r="D350" s="41" t="s">
        <v>41</v>
      </c>
      <c r="E350" s="37">
        <v>6220191010</v>
      </c>
      <c r="F350" s="37">
        <v>200</v>
      </c>
      <c r="G350" s="35"/>
      <c r="H350" s="45">
        <f>H351</f>
        <v>8</v>
      </c>
      <c r="I350" s="242">
        <f t="shared" si="67"/>
        <v>10</v>
      </c>
      <c r="J350" s="45">
        <f t="shared" si="75"/>
        <v>10</v>
      </c>
      <c r="K350" s="45">
        <f t="shared" si="75"/>
        <v>0</v>
      </c>
      <c r="L350" s="251">
        <f t="shared" si="71"/>
        <v>0</v>
      </c>
    </row>
    <row r="351" spans="1:12" ht="30">
      <c r="A351" s="4" t="s">
        <v>20</v>
      </c>
      <c r="B351" s="41" t="s">
        <v>69</v>
      </c>
      <c r="C351" s="41" t="s">
        <v>13</v>
      </c>
      <c r="D351" s="41" t="s">
        <v>41</v>
      </c>
      <c r="E351" s="37">
        <v>6220191010</v>
      </c>
      <c r="F351" s="37">
        <v>240</v>
      </c>
      <c r="G351" s="35"/>
      <c r="H351" s="45">
        <f>H352</f>
        <v>8</v>
      </c>
      <c r="I351" s="242">
        <f t="shared" si="67"/>
        <v>10</v>
      </c>
      <c r="J351" s="45">
        <f t="shared" si="75"/>
        <v>10</v>
      </c>
      <c r="K351" s="45">
        <f t="shared" si="75"/>
        <v>0</v>
      </c>
      <c r="L351" s="251">
        <f t="shared" si="71"/>
        <v>0</v>
      </c>
    </row>
    <row r="352" spans="1:12" ht="15">
      <c r="A352" s="5" t="s">
        <v>8</v>
      </c>
      <c r="B352" s="41" t="s">
        <v>69</v>
      </c>
      <c r="C352" s="41" t="s">
        <v>13</v>
      </c>
      <c r="D352" s="41" t="s">
        <v>41</v>
      </c>
      <c r="E352" s="37">
        <v>6220191010</v>
      </c>
      <c r="F352" s="37">
        <v>240</v>
      </c>
      <c r="G352" s="37">
        <v>1</v>
      </c>
      <c r="H352" s="45">
        <v>8</v>
      </c>
      <c r="I352" s="242">
        <f t="shared" si="67"/>
        <v>10</v>
      </c>
      <c r="J352" s="45">
        <v>10</v>
      </c>
      <c r="K352" s="45"/>
      <c r="L352" s="251">
        <f t="shared" si="71"/>
        <v>0</v>
      </c>
    </row>
    <row r="353" spans="1:12" ht="75" hidden="1">
      <c r="A353" s="30" t="s">
        <v>211</v>
      </c>
      <c r="B353" s="41" t="s">
        <v>69</v>
      </c>
      <c r="C353" s="41" t="s">
        <v>13</v>
      </c>
      <c r="D353" s="41" t="s">
        <v>41</v>
      </c>
      <c r="E353" s="37" t="s">
        <v>198</v>
      </c>
      <c r="F353" s="35"/>
      <c r="G353" s="35"/>
      <c r="H353" s="45">
        <f>H354</f>
        <v>8</v>
      </c>
      <c r="I353" s="242">
        <f t="shared" si="67"/>
        <v>0</v>
      </c>
      <c r="J353" s="45">
        <f aca="true" t="shared" si="76" ref="J353:K355">J354</f>
        <v>0</v>
      </c>
      <c r="K353" s="45">
        <f t="shared" si="76"/>
        <v>0</v>
      </c>
      <c r="L353" s="251" t="e">
        <f t="shared" si="71"/>
        <v>#DIV/0!</v>
      </c>
    </row>
    <row r="354" spans="1:12" ht="30" hidden="1">
      <c r="A354" s="29" t="s">
        <v>215</v>
      </c>
      <c r="B354" s="41" t="s">
        <v>69</v>
      </c>
      <c r="C354" s="41" t="s">
        <v>13</v>
      </c>
      <c r="D354" s="41" t="s">
        <v>41</v>
      </c>
      <c r="E354" s="37" t="s">
        <v>198</v>
      </c>
      <c r="F354" s="37">
        <v>200</v>
      </c>
      <c r="G354" s="35"/>
      <c r="H354" s="45">
        <f>H355</f>
        <v>8</v>
      </c>
      <c r="I354" s="242">
        <f t="shared" si="67"/>
        <v>0</v>
      </c>
      <c r="J354" s="45">
        <f t="shared" si="76"/>
        <v>0</v>
      </c>
      <c r="K354" s="45">
        <f t="shared" si="76"/>
        <v>0</v>
      </c>
      <c r="L354" s="251" t="e">
        <f t="shared" si="71"/>
        <v>#DIV/0!</v>
      </c>
    </row>
    <row r="355" spans="1:12" ht="30" hidden="1">
      <c r="A355" s="4" t="s">
        <v>20</v>
      </c>
      <c r="B355" s="41" t="s">
        <v>69</v>
      </c>
      <c r="C355" s="41" t="s">
        <v>13</v>
      </c>
      <c r="D355" s="41" t="s">
        <v>41</v>
      </c>
      <c r="E355" s="37" t="s">
        <v>198</v>
      </c>
      <c r="F355" s="37">
        <v>240</v>
      </c>
      <c r="G355" s="35"/>
      <c r="H355" s="45">
        <f>H356</f>
        <v>8</v>
      </c>
      <c r="I355" s="242">
        <f t="shared" si="67"/>
        <v>0</v>
      </c>
      <c r="J355" s="45">
        <f t="shared" si="76"/>
        <v>0</v>
      </c>
      <c r="K355" s="45">
        <f t="shared" si="76"/>
        <v>0</v>
      </c>
      <c r="L355" s="251" t="e">
        <f t="shared" si="71"/>
        <v>#DIV/0!</v>
      </c>
    </row>
    <row r="356" spans="1:12" ht="15" hidden="1">
      <c r="A356" s="5" t="s">
        <v>8</v>
      </c>
      <c r="B356" s="41" t="s">
        <v>69</v>
      </c>
      <c r="C356" s="41" t="s">
        <v>13</v>
      </c>
      <c r="D356" s="41" t="s">
        <v>41</v>
      </c>
      <c r="E356" s="37" t="s">
        <v>198</v>
      </c>
      <c r="F356" s="37">
        <v>240</v>
      </c>
      <c r="G356" s="37">
        <v>1</v>
      </c>
      <c r="H356" s="45">
        <v>8</v>
      </c>
      <c r="I356" s="242">
        <f t="shared" si="67"/>
        <v>0</v>
      </c>
      <c r="J356" s="45"/>
      <c r="K356" s="45"/>
      <c r="L356" s="251" t="e">
        <f t="shared" si="71"/>
        <v>#DIV/0!</v>
      </c>
    </row>
    <row r="357" spans="1:12" ht="30">
      <c r="A357" s="148" t="s">
        <v>521</v>
      </c>
      <c r="B357" s="41" t="s">
        <v>69</v>
      </c>
      <c r="C357" s="41" t="s">
        <v>13</v>
      </c>
      <c r="D357" s="41" t="s">
        <v>41</v>
      </c>
      <c r="E357" s="37">
        <v>6300000000</v>
      </c>
      <c r="F357" s="35"/>
      <c r="G357" s="35"/>
      <c r="H357" s="45" t="e">
        <f>#REF!</f>
        <v>#REF!</v>
      </c>
      <c r="I357" s="242">
        <f t="shared" si="67"/>
        <v>3</v>
      </c>
      <c r="J357" s="45">
        <f>J358+J362</f>
        <v>3</v>
      </c>
      <c r="K357" s="45">
        <f>K358+K362</f>
        <v>0</v>
      </c>
      <c r="L357" s="251">
        <f t="shared" si="71"/>
        <v>0</v>
      </c>
    </row>
    <row r="358" spans="1:12" ht="60">
      <c r="A358" s="149" t="s">
        <v>522</v>
      </c>
      <c r="B358" s="41" t="s">
        <v>69</v>
      </c>
      <c r="C358" s="41" t="s">
        <v>13</v>
      </c>
      <c r="D358" s="41" t="s">
        <v>41</v>
      </c>
      <c r="E358" s="37">
        <v>6300191100</v>
      </c>
      <c r="F358" s="35"/>
      <c r="G358" s="35"/>
      <c r="H358" s="45">
        <f aca="true" t="shared" si="77" ref="H358:K364">H359</f>
        <v>11</v>
      </c>
      <c r="I358" s="242">
        <f t="shared" si="67"/>
        <v>1.5</v>
      </c>
      <c r="J358" s="45">
        <f t="shared" si="77"/>
        <v>1.5</v>
      </c>
      <c r="K358" s="45">
        <f t="shared" si="77"/>
        <v>0</v>
      </c>
      <c r="L358" s="251">
        <f t="shared" si="71"/>
        <v>0</v>
      </c>
    </row>
    <row r="359" spans="1:12" ht="30">
      <c r="A359" s="29" t="s">
        <v>215</v>
      </c>
      <c r="B359" s="41" t="s">
        <v>69</v>
      </c>
      <c r="C359" s="41" t="s">
        <v>13</v>
      </c>
      <c r="D359" s="41" t="s">
        <v>41</v>
      </c>
      <c r="E359" s="37">
        <v>6300191100</v>
      </c>
      <c r="F359" s="37">
        <v>200</v>
      </c>
      <c r="G359" s="35"/>
      <c r="H359" s="45">
        <f t="shared" si="77"/>
        <v>11</v>
      </c>
      <c r="I359" s="242">
        <f t="shared" si="67"/>
        <v>1.5</v>
      </c>
      <c r="J359" s="45">
        <f t="shared" si="77"/>
        <v>1.5</v>
      </c>
      <c r="K359" s="45">
        <f t="shared" si="77"/>
        <v>0</v>
      </c>
      <c r="L359" s="251">
        <f t="shared" si="71"/>
        <v>0</v>
      </c>
    </row>
    <row r="360" spans="1:12" ht="30">
      <c r="A360" s="4" t="s">
        <v>20</v>
      </c>
      <c r="B360" s="41" t="s">
        <v>69</v>
      </c>
      <c r="C360" s="41" t="s">
        <v>13</v>
      </c>
      <c r="D360" s="41" t="s">
        <v>41</v>
      </c>
      <c r="E360" s="37">
        <v>6300191100</v>
      </c>
      <c r="F360" s="37">
        <v>240</v>
      </c>
      <c r="G360" s="35"/>
      <c r="H360" s="45">
        <f t="shared" si="77"/>
        <v>11</v>
      </c>
      <c r="I360" s="242">
        <f t="shared" si="67"/>
        <v>1.5</v>
      </c>
      <c r="J360" s="45">
        <f t="shared" si="77"/>
        <v>1.5</v>
      </c>
      <c r="K360" s="45">
        <f t="shared" si="77"/>
        <v>0</v>
      </c>
      <c r="L360" s="251">
        <f t="shared" si="71"/>
        <v>0</v>
      </c>
    </row>
    <row r="361" spans="1:12" ht="15">
      <c r="A361" s="5" t="s">
        <v>8</v>
      </c>
      <c r="B361" s="41" t="s">
        <v>69</v>
      </c>
      <c r="C361" s="41" t="s">
        <v>13</v>
      </c>
      <c r="D361" s="41" t="s">
        <v>41</v>
      </c>
      <c r="E361" s="37">
        <v>6300191100</v>
      </c>
      <c r="F361" s="37">
        <v>240</v>
      </c>
      <c r="G361" s="37">
        <v>1</v>
      </c>
      <c r="H361" s="45">
        <v>11</v>
      </c>
      <c r="I361" s="242">
        <f t="shared" si="67"/>
        <v>1.5</v>
      </c>
      <c r="J361" s="45">
        <v>1.5</v>
      </c>
      <c r="K361" s="45"/>
      <c r="L361" s="251">
        <f t="shared" si="71"/>
        <v>0</v>
      </c>
    </row>
    <row r="362" spans="1:12" ht="75">
      <c r="A362" s="149" t="s">
        <v>523</v>
      </c>
      <c r="B362" s="41" t="s">
        <v>69</v>
      </c>
      <c r="C362" s="41" t="s">
        <v>13</v>
      </c>
      <c r="D362" s="41" t="s">
        <v>41</v>
      </c>
      <c r="E362" s="37">
        <v>6300291100</v>
      </c>
      <c r="F362" s="35"/>
      <c r="G362" s="35"/>
      <c r="H362" s="45">
        <f t="shared" si="77"/>
        <v>11</v>
      </c>
      <c r="I362" s="242">
        <f t="shared" si="67"/>
        <v>1.5</v>
      </c>
      <c r="J362" s="45">
        <f t="shared" si="77"/>
        <v>1.5</v>
      </c>
      <c r="K362" s="45">
        <f t="shared" si="77"/>
        <v>0</v>
      </c>
      <c r="L362" s="251">
        <f t="shared" si="71"/>
        <v>0</v>
      </c>
    </row>
    <row r="363" spans="1:12" ht="30">
      <c r="A363" s="29" t="s">
        <v>215</v>
      </c>
      <c r="B363" s="41" t="s">
        <v>69</v>
      </c>
      <c r="C363" s="41" t="s">
        <v>13</v>
      </c>
      <c r="D363" s="41" t="s">
        <v>41</v>
      </c>
      <c r="E363" s="37">
        <v>6300291100</v>
      </c>
      <c r="F363" s="37">
        <v>200</v>
      </c>
      <c r="G363" s="35"/>
      <c r="H363" s="45">
        <f t="shared" si="77"/>
        <v>11</v>
      </c>
      <c r="I363" s="242">
        <f t="shared" si="67"/>
        <v>1.5</v>
      </c>
      <c r="J363" s="45">
        <f t="shared" si="77"/>
        <v>1.5</v>
      </c>
      <c r="K363" s="45">
        <f t="shared" si="77"/>
        <v>0</v>
      </c>
      <c r="L363" s="251">
        <f t="shared" si="71"/>
        <v>0</v>
      </c>
    </row>
    <row r="364" spans="1:12" ht="30">
      <c r="A364" s="4" t="s">
        <v>20</v>
      </c>
      <c r="B364" s="41" t="s">
        <v>69</v>
      </c>
      <c r="C364" s="41" t="s">
        <v>13</v>
      </c>
      <c r="D364" s="41" t="s">
        <v>41</v>
      </c>
      <c r="E364" s="37">
        <v>6300291100</v>
      </c>
      <c r="F364" s="37">
        <v>240</v>
      </c>
      <c r="G364" s="35"/>
      <c r="H364" s="45">
        <f t="shared" si="77"/>
        <v>11</v>
      </c>
      <c r="I364" s="242">
        <f t="shared" si="67"/>
        <v>1.5</v>
      </c>
      <c r="J364" s="45">
        <f t="shared" si="77"/>
        <v>1.5</v>
      </c>
      <c r="K364" s="45">
        <f t="shared" si="77"/>
        <v>0</v>
      </c>
      <c r="L364" s="251">
        <f t="shared" si="71"/>
        <v>0</v>
      </c>
    </row>
    <row r="365" spans="1:12" ht="15">
      <c r="A365" s="5" t="s">
        <v>8</v>
      </c>
      <c r="B365" s="41" t="s">
        <v>69</v>
      </c>
      <c r="C365" s="41" t="s">
        <v>13</v>
      </c>
      <c r="D365" s="41" t="s">
        <v>41</v>
      </c>
      <c r="E365" s="37">
        <v>6300291100</v>
      </c>
      <c r="F365" s="37">
        <v>240</v>
      </c>
      <c r="G365" s="37">
        <v>1</v>
      </c>
      <c r="H365" s="45">
        <v>11</v>
      </c>
      <c r="I365" s="242">
        <f t="shared" si="67"/>
        <v>1.5</v>
      </c>
      <c r="J365" s="45">
        <v>1.5</v>
      </c>
      <c r="K365" s="45"/>
      <c r="L365" s="251">
        <f t="shared" si="71"/>
        <v>0</v>
      </c>
    </row>
    <row r="366" spans="1:14" ht="28.5">
      <c r="A366" s="3" t="s">
        <v>129</v>
      </c>
      <c r="B366" s="111" t="s">
        <v>69</v>
      </c>
      <c r="C366" s="111" t="s">
        <v>130</v>
      </c>
      <c r="D366" s="40"/>
      <c r="E366" s="35"/>
      <c r="F366" s="35"/>
      <c r="G366" s="35"/>
      <c r="H366" s="242" t="e">
        <f>H367+#REF!+H407</f>
        <v>#REF!</v>
      </c>
      <c r="I366" s="242">
        <f t="shared" si="67"/>
        <v>50</v>
      </c>
      <c r="J366" s="242">
        <f>J367</f>
        <v>50</v>
      </c>
      <c r="K366" s="242">
        <f>K367</f>
        <v>0</v>
      </c>
      <c r="L366" s="251">
        <f t="shared" si="71"/>
        <v>0</v>
      </c>
      <c r="M366" s="25"/>
      <c r="N366" s="25"/>
    </row>
    <row r="367" spans="1:14" ht="34.5" customHeight="1">
      <c r="A367" s="3" t="s">
        <v>157</v>
      </c>
      <c r="B367" s="111" t="s">
        <v>69</v>
      </c>
      <c r="C367" s="111" t="s">
        <v>130</v>
      </c>
      <c r="D367" s="111" t="s">
        <v>134</v>
      </c>
      <c r="E367" s="36"/>
      <c r="F367" s="36"/>
      <c r="G367" s="36"/>
      <c r="H367" s="242" t="e">
        <f>H368</f>
        <v>#REF!</v>
      </c>
      <c r="I367" s="242">
        <f t="shared" si="67"/>
        <v>50</v>
      </c>
      <c r="J367" s="242">
        <f>J368+J373</f>
        <v>50</v>
      </c>
      <c r="K367" s="242">
        <f>K368+K373</f>
        <v>0</v>
      </c>
      <c r="L367" s="251">
        <f t="shared" si="71"/>
        <v>0</v>
      </c>
      <c r="M367" s="25"/>
      <c r="N367" s="25"/>
    </row>
    <row r="368" spans="1:14" ht="15">
      <c r="A368" s="4" t="s">
        <v>16</v>
      </c>
      <c r="B368" s="41" t="s">
        <v>69</v>
      </c>
      <c r="C368" s="41" t="s">
        <v>130</v>
      </c>
      <c r="D368" s="41" t="s">
        <v>134</v>
      </c>
      <c r="E368" s="37">
        <v>9000000000</v>
      </c>
      <c r="F368" s="35"/>
      <c r="G368" s="35"/>
      <c r="H368" s="45" t="e">
        <f>H369</f>
        <v>#REF!</v>
      </c>
      <c r="I368" s="242">
        <f t="shared" si="67"/>
        <v>30</v>
      </c>
      <c r="J368" s="45">
        <f>J369</f>
        <v>30</v>
      </c>
      <c r="K368" s="45">
        <f>K369</f>
        <v>0</v>
      </c>
      <c r="L368" s="251">
        <f t="shared" si="71"/>
        <v>0</v>
      </c>
      <c r="M368" s="22"/>
      <c r="N368" s="22"/>
    </row>
    <row r="369" spans="1:14" ht="51" customHeight="1">
      <c r="A369" s="4" t="s">
        <v>435</v>
      </c>
      <c r="B369" s="41" t="s">
        <v>69</v>
      </c>
      <c r="C369" s="41" t="s">
        <v>130</v>
      </c>
      <c r="D369" s="41" t="s">
        <v>134</v>
      </c>
      <c r="E369" s="37">
        <v>9000090310</v>
      </c>
      <c r="F369" s="35"/>
      <c r="G369" s="35"/>
      <c r="H369" s="45" t="e">
        <f>#REF!+H370+#REF!+H394</f>
        <v>#REF!</v>
      </c>
      <c r="I369" s="242">
        <f t="shared" si="67"/>
        <v>30</v>
      </c>
      <c r="J369" s="45">
        <f>J370</f>
        <v>30</v>
      </c>
      <c r="K369" s="45">
        <f>K370</f>
        <v>0</v>
      </c>
      <c r="L369" s="251">
        <f t="shared" si="71"/>
        <v>0</v>
      </c>
      <c r="M369" s="22"/>
      <c r="N369" s="22"/>
    </row>
    <row r="370" spans="1:14" ht="30" customHeight="1">
      <c r="A370" s="29" t="s">
        <v>215</v>
      </c>
      <c r="B370" s="41" t="s">
        <v>69</v>
      </c>
      <c r="C370" s="41" t="s">
        <v>130</v>
      </c>
      <c r="D370" s="41" t="s">
        <v>134</v>
      </c>
      <c r="E370" s="37">
        <v>9000090310</v>
      </c>
      <c r="F370" s="37">
        <v>200</v>
      </c>
      <c r="G370" s="35"/>
      <c r="H370" s="45">
        <f aca="true" t="shared" si="78" ref="H370:K371">H371</f>
        <v>4860</v>
      </c>
      <c r="I370" s="242">
        <f t="shared" si="67"/>
        <v>30</v>
      </c>
      <c r="J370" s="45">
        <f t="shared" si="78"/>
        <v>30</v>
      </c>
      <c r="K370" s="45">
        <f t="shared" si="78"/>
        <v>0</v>
      </c>
      <c r="L370" s="251">
        <f t="shared" si="71"/>
        <v>0</v>
      </c>
      <c r="M370" s="22"/>
      <c r="N370" s="22"/>
    </row>
    <row r="371" spans="1:14" ht="30">
      <c r="A371" s="4" t="s">
        <v>20</v>
      </c>
      <c r="B371" s="41" t="s">
        <v>69</v>
      </c>
      <c r="C371" s="41" t="s">
        <v>130</v>
      </c>
      <c r="D371" s="41" t="s">
        <v>134</v>
      </c>
      <c r="E371" s="37">
        <v>9000090310</v>
      </c>
      <c r="F371" s="37">
        <v>240</v>
      </c>
      <c r="G371" s="35"/>
      <c r="H371" s="45">
        <f t="shared" si="78"/>
        <v>4860</v>
      </c>
      <c r="I371" s="242">
        <f t="shared" si="67"/>
        <v>30</v>
      </c>
      <c r="J371" s="45">
        <f t="shared" si="78"/>
        <v>30</v>
      </c>
      <c r="K371" s="45">
        <f t="shared" si="78"/>
        <v>0</v>
      </c>
      <c r="L371" s="251">
        <f t="shared" si="71"/>
        <v>0</v>
      </c>
      <c r="M371" s="22"/>
      <c r="N371" s="22"/>
    </row>
    <row r="372" spans="1:14" ht="15">
      <c r="A372" s="5" t="s">
        <v>8</v>
      </c>
      <c r="B372" s="41" t="s">
        <v>69</v>
      </c>
      <c r="C372" s="41" t="s">
        <v>130</v>
      </c>
      <c r="D372" s="41" t="s">
        <v>134</v>
      </c>
      <c r="E372" s="37">
        <v>9000090310</v>
      </c>
      <c r="F372" s="37">
        <v>240</v>
      </c>
      <c r="G372" s="37">
        <v>1</v>
      </c>
      <c r="H372" s="45">
        <v>4860</v>
      </c>
      <c r="I372" s="242">
        <f t="shared" si="67"/>
        <v>30</v>
      </c>
      <c r="J372" s="45">
        <v>30</v>
      </c>
      <c r="K372" s="45"/>
      <c r="L372" s="251">
        <f t="shared" si="71"/>
        <v>0</v>
      </c>
      <c r="M372" s="18"/>
      <c r="N372" s="18"/>
    </row>
    <row r="373" spans="1:12" ht="30">
      <c r="A373" s="29" t="s">
        <v>368</v>
      </c>
      <c r="B373" s="41" t="s">
        <v>69</v>
      </c>
      <c r="C373" s="41" t="s">
        <v>130</v>
      </c>
      <c r="D373" s="41" t="s">
        <v>134</v>
      </c>
      <c r="E373" s="37">
        <v>5500000000</v>
      </c>
      <c r="F373" s="35"/>
      <c r="G373" s="35"/>
      <c r="H373" s="45" t="e">
        <f>#REF!</f>
        <v>#REF!</v>
      </c>
      <c r="I373" s="242">
        <f t="shared" si="67"/>
        <v>20</v>
      </c>
      <c r="J373" s="45">
        <f>J374+J382+J386+J390+J378</f>
        <v>20</v>
      </c>
      <c r="K373" s="45">
        <f>K374+K382+K386+K390+K378</f>
        <v>0</v>
      </c>
      <c r="L373" s="251">
        <f t="shared" si="71"/>
        <v>0</v>
      </c>
    </row>
    <row r="374" spans="1:12" ht="45">
      <c r="A374" s="29" t="s">
        <v>475</v>
      </c>
      <c r="B374" s="41" t="s">
        <v>69</v>
      </c>
      <c r="C374" s="41" t="s">
        <v>130</v>
      </c>
      <c r="D374" s="41" t="s">
        <v>134</v>
      </c>
      <c r="E374" s="37">
        <v>5500191040</v>
      </c>
      <c r="F374" s="35"/>
      <c r="G374" s="35"/>
      <c r="H374" s="45">
        <f>H375</f>
        <v>8</v>
      </c>
      <c r="I374" s="242">
        <f t="shared" si="67"/>
        <v>6</v>
      </c>
      <c r="J374" s="45">
        <f aca="true" t="shared" si="79" ref="J374:K376">J375</f>
        <v>6</v>
      </c>
      <c r="K374" s="45">
        <f t="shared" si="79"/>
        <v>0</v>
      </c>
      <c r="L374" s="251">
        <f t="shared" si="71"/>
        <v>0</v>
      </c>
    </row>
    <row r="375" spans="1:12" ht="30">
      <c r="A375" s="29" t="s">
        <v>215</v>
      </c>
      <c r="B375" s="41" t="s">
        <v>69</v>
      </c>
      <c r="C375" s="41" t="s">
        <v>130</v>
      </c>
      <c r="D375" s="41" t="s">
        <v>134</v>
      </c>
      <c r="E375" s="37">
        <v>5500191040</v>
      </c>
      <c r="F375" s="37">
        <v>200</v>
      </c>
      <c r="G375" s="35"/>
      <c r="H375" s="45">
        <f>H376</f>
        <v>8</v>
      </c>
      <c r="I375" s="242">
        <f t="shared" si="67"/>
        <v>6</v>
      </c>
      <c r="J375" s="45">
        <f t="shared" si="79"/>
        <v>6</v>
      </c>
      <c r="K375" s="45">
        <f t="shared" si="79"/>
        <v>0</v>
      </c>
      <c r="L375" s="251">
        <f t="shared" si="71"/>
        <v>0</v>
      </c>
    </row>
    <row r="376" spans="1:12" ht="30">
      <c r="A376" s="4" t="s">
        <v>20</v>
      </c>
      <c r="B376" s="41" t="s">
        <v>69</v>
      </c>
      <c r="C376" s="41" t="s">
        <v>130</v>
      </c>
      <c r="D376" s="41" t="s">
        <v>134</v>
      </c>
      <c r="E376" s="37">
        <v>5500191040</v>
      </c>
      <c r="F376" s="37">
        <v>240</v>
      </c>
      <c r="G376" s="35"/>
      <c r="H376" s="45">
        <f>H377</f>
        <v>8</v>
      </c>
      <c r="I376" s="242">
        <f t="shared" si="67"/>
        <v>6</v>
      </c>
      <c r="J376" s="45">
        <f t="shared" si="79"/>
        <v>6</v>
      </c>
      <c r="K376" s="45">
        <f t="shared" si="79"/>
        <v>0</v>
      </c>
      <c r="L376" s="251">
        <f t="shared" si="71"/>
        <v>0</v>
      </c>
    </row>
    <row r="377" spans="1:12" ht="15">
      <c r="A377" s="5" t="s">
        <v>8</v>
      </c>
      <c r="B377" s="41" t="s">
        <v>69</v>
      </c>
      <c r="C377" s="41" t="s">
        <v>130</v>
      </c>
      <c r="D377" s="41" t="s">
        <v>134</v>
      </c>
      <c r="E377" s="37">
        <v>5500191040</v>
      </c>
      <c r="F377" s="37">
        <v>240</v>
      </c>
      <c r="G377" s="37">
        <v>1</v>
      </c>
      <c r="H377" s="45">
        <v>8</v>
      </c>
      <c r="I377" s="242">
        <f t="shared" si="67"/>
        <v>6</v>
      </c>
      <c r="J377" s="45">
        <v>6</v>
      </c>
      <c r="K377" s="45"/>
      <c r="L377" s="251">
        <f t="shared" si="71"/>
        <v>0</v>
      </c>
    </row>
    <row r="378" spans="1:12" ht="45">
      <c r="A378" s="29" t="s">
        <v>476</v>
      </c>
      <c r="B378" s="41" t="s">
        <v>69</v>
      </c>
      <c r="C378" s="41" t="s">
        <v>130</v>
      </c>
      <c r="D378" s="41" t="s">
        <v>134</v>
      </c>
      <c r="E378" s="37">
        <v>5500291040</v>
      </c>
      <c r="F378" s="35"/>
      <c r="G378" s="35"/>
      <c r="H378" s="45">
        <f>H379</f>
        <v>8</v>
      </c>
      <c r="I378" s="242">
        <f>J378-K378</f>
        <v>2</v>
      </c>
      <c r="J378" s="45">
        <f aca="true" t="shared" si="80" ref="J378:K380">J379</f>
        <v>2</v>
      </c>
      <c r="K378" s="45">
        <f t="shared" si="80"/>
        <v>0</v>
      </c>
      <c r="L378" s="251">
        <f t="shared" si="71"/>
        <v>0</v>
      </c>
    </row>
    <row r="379" spans="1:12" ht="30">
      <c r="A379" s="29" t="s">
        <v>215</v>
      </c>
      <c r="B379" s="41" t="s">
        <v>69</v>
      </c>
      <c r="C379" s="41" t="s">
        <v>130</v>
      </c>
      <c r="D379" s="41" t="s">
        <v>134</v>
      </c>
      <c r="E379" s="37">
        <v>5500291040</v>
      </c>
      <c r="F379" s="37">
        <v>200</v>
      </c>
      <c r="G379" s="35"/>
      <c r="H379" s="45">
        <f>H380</f>
        <v>8</v>
      </c>
      <c r="I379" s="242">
        <f>J379-K379</f>
        <v>2</v>
      </c>
      <c r="J379" s="45">
        <f t="shared" si="80"/>
        <v>2</v>
      </c>
      <c r="K379" s="45">
        <f t="shared" si="80"/>
        <v>0</v>
      </c>
      <c r="L379" s="251">
        <f t="shared" si="71"/>
        <v>0</v>
      </c>
    </row>
    <row r="380" spans="1:12" ht="30">
      <c r="A380" s="4" t="s">
        <v>20</v>
      </c>
      <c r="B380" s="41" t="s">
        <v>69</v>
      </c>
      <c r="C380" s="41" t="s">
        <v>130</v>
      </c>
      <c r="D380" s="41" t="s">
        <v>134</v>
      </c>
      <c r="E380" s="37">
        <v>5500291040</v>
      </c>
      <c r="F380" s="37">
        <v>240</v>
      </c>
      <c r="G380" s="35"/>
      <c r="H380" s="45">
        <f>H381</f>
        <v>8</v>
      </c>
      <c r="I380" s="242">
        <f>J380-K380</f>
        <v>2</v>
      </c>
      <c r="J380" s="45">
        <f t="shared" si="80"/>
        <v>2</v>
      </c>
      <c r="K380" s="45">
        <f t="shared" si="80"/>
        <v>0</v>
      </c>
      <c r="L380" s="251">
        <f t="shared" si="71"/>
        <v>0</v>
      </c>
    </row>
    <row r="381" spans="1:12" ht="15">
      <c r="A381" s="5" t="s">
        <v>8</v>
      </c>
      <c r="B381" s="41" t="s">
        <v>69</v>
      </c>
      <c r="C381" s="41" t="s">
        <v>130</v>
      </c>
      <c r="D381" s="41" t="s">
        <v>134</v>
      </c>
      <c r="E381" s="37">
        <v>5500291040</v>
      </c>
      <c r="F381" s="37">
        <v>240</v>
      </c>
      <c r="G381" s="37">
        <v>1</v>
      </c>
      <c r="H381" s="45">
        <v>8</v>
      </c>
      <c r="I381" s="242">
        <f>J381-K381</f>
        <v>2</v>
      </c>
      <c r="J381" s="45">
        <v>2</v>
      </c>
      <c r="K381" s="45"/>
      <c r="L381" s="251">
        <f t="shared" si="71"/>
        <v>0</v>
      </c>
    </row>
    <row r="382" spans="1:12" ht="45">
      <c r="A382" s="29" t="s">
        <v>477</v>
      </c>
      <c r="B382" s="41" t="s">
        <v>69</v>
      </c>
      <c r="C382" s="41" t="s">
        <v>130</v>
      </c>
      <c r="D382" s="41" t="s">
        <v>134</v>
      </c>
      <c r="E382" s="37">
        <v>5500391040</v>
      </c>
      <c r="F382" s="35"/>
      <c r="G382" s="35"/>
      <c r="H382" s="45">
        <f>H383</f>
        <v>8</v>
      </c>
      <c r="I382" s="242">
        <f aca="true" t="shared" si="81" ref="I382:I445">J382-K382</f>
        <v>4</v>
      </c>
      <c r="J382" s="45">
        <f aca="true" t="shared" si="82" ref="J382:K384">J383</f>
        <v>4</v>
      </c>
      <c r="K382" s="45">
        <f t="shared" si="82"/>
        <v>0</v>
      </c>
      <c r="L382" s="251">
        <f t="shared" si="71"/>
        <v>0</v>
      </c>
    </row>
    <row r="383" spans="1:12" ht="30">
      <c r="A383" s="29" t="s">
        <v>215</v>
      </c>
      <c r="B383" s="41" t="s">
        <v>69</v>
      </c>
      <c r="C383" s="41" t="s">
        <v>130</v>
      </c>
      <c r="D383" s="41" t="s">
        <v>134</v>
      </c>
      <c r="E383" s="37">
        <v>5500391040</v>
      </c>
      <c r="F383" s="37">
        <v>200</v>
      </c>
      <c r="G383" s="35"/>
      <c r="H383" s="45">
        <f>H384</f>
        <v>8</v>
      </c>
      <c r="I383" s="242">
        <f t="shared" si="81"/>
        <v>4</v>
      </c>
      <c r="J383" s="45">
        <f t="shared" si="82"/>
        <v>4</v>
      </c>
      <c r="K383" s="45">
        <f t="shared" si="82"/>
        <v>0</v>
      </c>
      <c r="L383" s="251">
        <f t="shared" si="71"/>
        <v>0</v>
      </c>
    </row>
    <row r="384" spans="1:12" ht="30">
      <c r="A384" s="4" t="s">
        <v>20</v>
      </c>
      <c r="B384" s="41" t="s">
        <v>69</v>
      </c>
      <c r="C384" s="41" t="s">
        <v>130</v>
      </c>
      <c r="D384" s="41" t="s">
        <v>134</v>
      </c>
      <c r="E384" s="37">
        <v>5500391040</v>
      </c>
      <c r="F384" s="37">
        <v>240</v>
      </c>
      <c r="G384" s="35"/>
      <c r="H384" s="45">
        <f>H385</f>
        <v>8</v>
      </c>
      <c r="I384" s="242">
        <f t="shared" si="81"/>
        <v>4</v>
      </c>
      <c r="J384" s="45">
        <f t="shared" si="82"/>
        <v>4</v>
      </c>
      <c r="K384" s="45">
        <f t="shared" si="82"/>
        <v>0</v>
      </c>
      <c r="L384" s="251">
        <f t="shared" si="71"/>
        <v>0</v>
      </c>
    </row>
    <row r="385" spans="1:12" ht="15">
      <c r="A385" s="5" t="s">
        <v>8</v>
      </c>
      <c r="B385" s="41" t="s">
        <v>69</v>
      </c>
      <c r="C385" s="41" t="s">
        <v>130</v>
      </c>
      <c r="D385" s="41" t="s">
        <v>134</v>
      </c>
      <c r="E385" s="37">
        <v>5500391040</v>
      </c>
      <c r="F385" s="37">
        <v>240</v>
      </c>
      <c r="G385" s="37">
        <v>1</v>
      </c>
      <c r="H385" s="45">
        <v>8</v>
      </c>
      <c r="I385" s="242">
        <f t="shared" si="81"/>
        <v>4</v>
      </c>
      <c r="J385" s="45">
        <v>4</v>
      </c>
      <c r="K385" s="45"/>
      <c r="L385" s="251">
        <f t="shared" si="71"/>
        <v>0</v>
      </c>
    </row>
    <row r="386" spans="1:12" ht="30">
      <c r="A386" s="29" t="s">
        <v>478</v>
      </c>
      <c r="B386" s="41" t="s">
        <v>69</v>
      </c>
      <c r="C386" s="41" t="s">
        <v>130</v>
      </c>
      <c r="D386" s="41" t="s">
        <v>134</v>
      </c>
      <c r="E386" s="37">
        <v>5500491040</v>
      </c>
      <c r="F386" s="35"/>
      <c r="G386" s="35"/>
      <c r="H386" s="45">
        <f>H387</f>
        <v>8</v>
      </c>
      <c r="I386" s="242">
        <f t="shared" si="81"/>
        <v>5</v>
      </c>
      <c r="J386" s="45">
        <f aca="true" t="shared" si="83" ref="J386:K388">J387</f>
        <v>5</v>
      </c>
      <c r="K386" s="45">
        <f t="shared" si="83"/>
        <v>0</v>
      </c>
      <c r="L386" s="251">
        <f t="shared" si="71"/>
        <v>0</v>
      </c>
    </row>
    <row r="387" spans="1:12" ht="30">
      <c r="A387" s="29" t="s">
        <v>215</v>
      </c>
      <c r="B387" s="41" t="s">
        <v>69</v>
      </c>
      <c r="C387" s="41" t="s">
        <v>130</v>
      </c>
      <c r="D387" s="41" t="s">
        <v>134</v>
      </c>
      <c r="E387" s="37">
        <v>5500491040</v>
      </c>
      <c r="F387" s="37">
        <v>200</v>
      </c>
      <c r="G387" s="35"/>
      <c r="H387" s="45">
        <f>H388</f>
        <v>8</v>
      </c>
      <c r="I387" s="242">
        <f t="shared" si="81"/>
        <v>5</v>
      </c>
      <c r="J387" s="45">
        <f t="shared" si="83"/>
        <v>5</v>
      </c>
      <c r="K387" s="45">
        <f t="shared" si="83"/>
        <v>0</v>
      </c>
      <c r="L387" s="251">
        <f t="shared" si="71"/>
        <v>0</v>
      </c>
    </row>
    <row r="388" spans="1:12" ht="30">
      <c r="A388" s="4" t="s">
        <v>20</v>
      </c>
      <c r="B388" s="41" t="s">
        <v>69</v>
      </c>
      <c r="C388" s="41" t="s">
        <v>130</v>
      </c>
      <c r="D388" s="41" t="s">
        <v>134</v>
      </c>
      <c r="E388" s="37">
        <v>5500491040</v>
      </c>
      <c r="F388" s="37">
        <v>240</v>
      </c>
      <c r="G388" s="35"/>
      <c r="H388" s="45">
        <f>H389</f>
        <v>8</v>
      </c>
      <c r="I388" s="242">
        <f t="shared" si="81"/>
        <v>5</v>
      </c>
      <c r="J388" s="45">
        <f t="shared" si="83"/>
        <v>5</v>
      </c>
      <c r="K388" s="45">
        <f t="shared" si="83"/>
        <v>0</v>
      </c>
      <c r="L388" s="251">
        <f t="shared" si="71"/>
        <v>0</v>
      </c>
    </row>
    <row r="389" spans="1:12" ht="15">
      <c r="A389" s="5" t="s">
        <v>8</v>
      </c>
      <c r="B389" s="41" t="s">
        <v>69</v>
      </c>
      <c r="C389" s="41" t="s">
        <v>130</v>
      </c>
      <c r="D389" s="41" t="s">
        <v>134</v>
      </c>
      <c r="E389" s="37">
        <v>5500491040</v>
      </c>
      <c r="F389" s="37">
        <v>240</v>
      </c>
      <c r="G389" s="37">
        <v>1</v>
      </c>
      <c r="H389" s="45">
        <v>8</v>
      </c>
      <c r="I389" s="242">
        <f t="shared" si="81"/>
        <v>5</v>
      </c>
      <c r="J389" s="45">
        <v>5</v>
      </c>
      <c r="K389" s="45"/>
      <c r="L389" s="251">
        <f t="shared" si="71"/>
        <v>0</v>
      </c>
    </row>
    <row r="390" spans="1:12" ht="45">
      <c r="A390" s="29" t="s">
        <v>479</v>
      </c>
      <c r="B390" s="41" t="s">
        <v>69</v>
      </c>
      <c r="C390" s="41" t="s">
        <v>130</v>
      </c>
      <c r="D390" s="41" t="s">
        <v>134</v>
      </c>
      <c r="E390" s="37">
        <v>5500591040</v>
      </c>
      <c r="F390" s="35"/>
      <c r="G390" s="35"/>
      <c r="H390" s="45">
        <f>H391</f>
        <v>8</v>
      </c>
      <c r="I390" s="242">
        <f t="shared" si="81"/>
        <v>3</v>
      </c>
      <c r="J390" s="45">
        <f aca="true" t="shared" si="84" ref="J390:K392">J391</f>
        <v>3</v>
      </c>
      <c r="K390" s="45">
        <f t="shared" si="84"/>
        <v>0</v>
      </c>
      <c r="L390" s="251">
        <f t="shared" si="71"/>
        <v>0</v>
      </c>
    </row>
    <row r="391" spans="1:12" ht="30">
      <c r="A391" s="29" t="s">
        <v>215</v>
      </c>
      <c r="B391" s="41" t="s">
        <v>69</v>
      </c>
      <c r="C391" s="41" t="s">
        <v>130</v>
      </c>
      <c r="D391" s="41" t="s">
        <v>134</v>
      </c>
      <c r="E391" s="37">
        <v>5500591040</v>
      </c>
      <c r="F391" s="37">
        <v>200</v>
      </c>
      <c r="G391" s="35"/>
      <c r="H391" s="45">
        <f>H392</f>
        <v>8</v>
      </c>
      <c r="I391" s="242">
        <f t="shared" si="81"/>
        <v>3</v>
      </c>
      <c r="J391" s="45">
        <f t="shared" si="84"/>
        <v>3</v>
      </c>
      <c r="K391" s="45">
        <f t="shared" si="84"/>
        <v>0</v>
      </c>
      <c r="L391" s="251">
        <f t="shared" si="71"/>
        <v>0</v>
      </c>
    </row>
    <row r="392" spans="1:12" ht="30">
      <c r="A392" s="4" t="s">
        <v>20</v>
      </c>
      <c r="B392" s="41" t="s">
        <v>69</v>
      </c>
      <c r="C392" s="41" t="s">
        <v>130</v>
      </c>
      <c r="D392" s="41" t="s">
        <v>134</v>
      </c>
      <c r="E392" s="37">
        <v>5500591040</v>
      </c>
      <c r="F392" s="37">
        <v>240</v>
      </c>
      <c r="G392" s="35"/>
      <c r="H392" s="45">
        <f>H393</f>
        <v>8</v>
      </c>
      <c r="I392" s="242">
        <f t="shared" si="81"/>
        <v>3</v>
      </c>
      <c r="J392" s="45">
        <f t="shared" si="84"/>
        <v>3</v>
      </c>
      <c r="K392" s="45">
        <f t="shared" si="84"/>
        <v>0</v>
      </c>
      <c r="L392" s="251">
        <f t="shared" si="71"/>
        <v>0</v>
      </c>
    </row>
    <row r="393" spans="1:12" ht="15">
      <c r="A393" s="5" t="s">
        <v>8</v>
      </c>
      <c r="B393" s="41" t="s">
        <v>69</v>
      </c>
      <c r="C393" s="41" t="s">
        <v>130</v>
      </c>
      <c r="D393" s="41" t="s">
        <v>134</v>
      </c>
      <c r="E393" s="37">
        <v>5500591040</v>
      </c>
      <c r="F393" s="37">
        <v>240</v>
      </c>
      <c r="G393" s="37">
        <v>1</v>
      </c>
      <c r="H393" s="45">
        <v>8</v>
      </c>
      <c r="I393" s="242">
        <f t="shared" si="81"/>
        <v>3</v>
      </c>
      <c r="J393" s="45">
        <v>3</v>
      </c>
      <c r="K393" s="45"/>
      <c r="L393" s="251">
        <f t="shared" si="71"/>
        <v>0</v>
      </c>
    </row>
    <row r="394" spans="1:12" ht="15">
      <c r="A394" s="3" t="s">
        <v>77</v>
      </c>
      <c r="B394" s="111" t="s">
        <v>69</v>
      </c>
      <c r="C394" s="111" t="s">
        <v>78</v>
      </c>
      <c r="D394" s="40"/>
      <c r="E394" s="35"/>
      <c r="F394" s="35"/>
      <c r="G394" s="35"/>
      <c r="H394" s="242" t="e">
        <f>H403+H409+H395+H450</f>
        <v>#REF!</v>
      </c>
      <c r="I394" s="242">
        <f t="shared" si="81"/>
        <v>14390.649000000001</v>
      </c>
      <c r="J394" s="242">
        <f>J403+J409+J395+J450+J397</f>
        <v>15430.7</v>
      </c>
      <c r="K394" s="249">
        <f>K403+K409+K395+K450+K397</f>
        <v>1040.051</v>
      </c>
      <c r="L394" s="251">
        <f aca="true" t="shared" si="85" ref="L394:L457">K394/J394*100</f>
        <v>6.740141406417077</v>
      </c>
    </row>
    <row r="395" spans="1:12" ht="15" hidden="1">
      <c r="A395" s="3" t="s">
        <v>79</v>
      </c>
      <c r="B395" s="111" t="s">
        <v>69</v>
      </c>
      <c r="C395" s="111" t="s">
        <v>78</v>
      </c>
      <c r="D395" s="111" t="s">
        <v>80</v>
      </c>
      <c r="E395" s="36"/>
      <c r="F395" s="36"/>
      <c r="G395" s="36"/>
      <c r="H395" s="242" t="e">
        <f>H396</f>
        <v>#REF!</v>
      </c>
      <c r="I395" s="242">
        <f t="shared" si="81"/>
        <v>0</v>
      </c>
      <c r="J395" s="242">
        <f>J396</f>
        <v>0</v>
      </c>
      <c r="K395" s="249">
        <f>K396</f>
        <v>0</v>
      </c>
      <c r="L395" s="251" t="e">
        <f t="shared" si="85"/>
        <v>#DIV/0!</v>
      </c>
    </row>
    <row r="396" spans="1:12" ht="15" hidden="1">
      <c r="A396" s="4" t="s">
        <v>16</v>
      </c>
      <c r="B396" s="41" t="s">
        <v>69</v>
      </c>
      <c r="C396" s="41" t="s">
        <v>78</v>
      </c>
      <c r="D396" s="41" t="s">
        <v>80</v>
      </c>
      <c r="E396" s="37">
        <v>9000000000</v>
      </c>
      <c r="F396" s="35"/>
      <c r="G396" s="35"/>
      <c r="H396" s="45" t="e">
        <f>#REF!</f>
        <v>#REF!</v>
      </c>
      <c r="I396" s="242">
        <f t="shared" si="81"/>
        <v>0</v>
      </c>
      <c r="J396" s="45"/>
      <c r="K396" s="45"/>
      <c r="L396" s="251" t="e">
        <f t="shared" si="85"/>
        <v>#DIV/0!</v>
      </c>
    </row>
    <row r="397" spans="1:12" ht="17.25" customHeight="1" hidden="1">
      <c r="A397" s="200" t="s">
        <v>79</v>
      </c>
      <c r="B397" s="111" t="s">
        <v>69</v>
      </c>
      <c r="C397" s="111" t="s">
        <v>78</v>
      </c>
      <c r="D397" s="111" t="s">
        <v>80</v>
      </c>
      <c r="E397" s="36"/>
      <c r="F397" s="36"/>
      <c r="G397" s="36"/>
      <c r="H397" s="242" t="e">
        <f>#REF!+H398</f>
        <v>#REF!</v>
      </c>
      <c r="I397" s="242">
        <f t="shared" si="81"/>
        <v>0</v>
      </c>
      <c r="J397" s="242">
        <f aca="true" t="shared" si="86" ref="J397:K399">J398</f>
        <v>0</v>
      </c>
      <c r="K397" s="249">
        <f t="shared" si="86"/>
        <v>0</v>
      </c>
      <c r="L397" s="251" t="e">
        <f t="shared" si="85"/>
        <v>#DIV/0!</v>
      </c>
    </row>
    <row r="398" spans="1:12" ht="15" hidden="1">
      <c r="A398" s="4" t="s">
        <v>16</v>
      </c>
      <c r="B398" s="37">
        <v>500</v>
      </c>
      <c r="C398" s="41" t="s">
        <v>78</v>
      </c>
      <c r="D398" s="41" t="s">
        <v>80</v>
      </c>
      <c r="E398" s="37">
        <v>9000000000</v>
      </c>
      <c r="F398" s="37"/>
      <c r="G398" s="37"/>
      <c r="H398" s="45">
        <f>H399</f>
        <v>15</v>
      </c>
      <c r="I398" s="242">
        <f t="shared" si="81"/>
        <v>0</v>
      </c>
      <c r="J398" s="45">
        <f t="shared" si="86"/>
        <v>0</v>
      </c>
      <c r="K398" s="45">
        <f t="shared" si="86"/>
        <v>0</v>
      </c>
      <c r="L398" s="251" t="e">
        <f t="shared" si="85"/>
        <v>#DIV/0!</v>
      </c>
    </row>
    <row r="399" spans="1:12" ht="45" hidden="1">
      <c r="A399" s="201" t="s">
        <v>534</v>
      </c>
      <c r="B399" s="37">
        <v>500</v>
      </c>
      <c r="C399" s="41" t="s">
        <v>78</v>
      </c>
      <c r="D399" s="41" t="s">
        <v>80</v>
      </c>
      <c r="E399" s="202" t="s">
        <v>535</v>
      </c>
      <c r="F399" s="37"/>
      <c r="G399" s="37"/>
      <c r="H399" s="45">
        <f>H400</f>
        <v>15</v>
      </c>
      <c r="I399" s="242">
        <f t="shared" si="81"/>
        <v>0</v>
      </c>
      <c r="J399" s="45">
        <f t="shared" si="86"/>
        <v>0</v>
      </c>
      <c r="K399" s="45">
        <f t="shared" si="86"/>
        <v>0</v>
      </c>
      <c r="L399" s="251" t="e">
        <f t="shared" si="85"/>
        <v>#DIV/0!</v>
      </c>
    </row>
    <row r="400" spans="1:12" ht="30" hidden="1">
      <c r="A400" s="29" t="s">
        <v>215</v>
      </c>
      <c r="B400" s="37">
        <v>500</v>
      </c>
      <c r="C400" s="41" t="s">
        <v>78</v>
      </c>
      <c r="D400" s="41" t="s">
        <v>80</v>
      </c>
      <c r="E400" s="202" t="s">
        <v>535</v>
      </c>
      <c r="F400" s="37">
        <v>200</v>
      </c>
      <c r="G400" s="37"/>
      <c r="H400" s="45">
        <f>H401</f>
        <v>15</v>
      </c>
      <c r="I400" s="242">
        <f t="shared" si="81"/>
        <v>0</v>
      </c>
      <c r="J400" s="45">
        <f>J401</f>
        <v>0</v>
      </c>
      <c r="K400" s="45">
        <f>K401</f>
        <v>0</v>
      </c>
      <c r="L400" s="251" t="e">
        <f t="shared" si="85"/>
        <v>#DIV/0!</v>
      </c>
    </row>
    <row r="401" spans="1:12" ht="30" hidden="1">
      <c r="A401" s="4" t="s">
        <v>20</v>
      </c>
      <c r="B401" s="37">
        <v>500</v>
      </c>
      <c r="C401" s="41" t="s">
        <v>78</v>
      </c>
      <c r="D401" s="41" t="s">
        <v>80</v>
      </c>
      <c r="E401" s="202" t="s">
        <v>535</v>
      </c>
      <c r="F401" s="37">
        <v>240</v>
      </c>
      <c r="G401" s="37"/>
      <c r="H401" s="45">
        <f>H402</f>
        <v>15</v>
      </c>
      <c r="I401" s="242">
        <f t="shared" si="81"/>
        <v>0</v>
      </c>
      <c r="J401" s="45">
        <f>J402</f>
        <v>0</v>
      </c>
      <c r="K401" s="45">
        <f>K402</f>
        <v>0</v>
      </c>
      <c r="L401" s="251" t="e">
        <f t="shared" si="85"/>
        <v>#DIV/0!</v>
      </c>
    </row>
    <row r="402" spans="1:14" ht="15" hidden="1">
      <c r="A402" s="5" t="s">
        <v>9</v>
      </c>
      <c r="B402" s="41" t="s">
        <v>69</v>
      </c>
      <c r="C402" s="41" t="s">
        <v>78</v>
      </c>
      <c r="D402" s="41" t="s">
        <v>80</v>
      </c>
      <c r="E402" s="202" t="s">
        <v>535</v>
      </c>
      <c r="F402" s="37">
        <v>240</v>
      </c>
      <c r="G402" s="37">
        <v>2</v>
      </c>
      <c r="H402" s="45">
        <v>15</v>
      </c>
      <c r="I402" s="242">
        <f t="shared" si="81"/>
        <v>0</v>
      </c>
      <c r="J402" s="45"/>
      <c r="K402" s="45"/>
      <c r="L402" s="251" t="e">
        <f t="shared" si="85"/>
        <v>#DIV/0!</v>
      </c>
      <c r="M402" s="58"/>
      <c r="N402" s="58"/>
    </row>
    <row r="403" spans="1:12" ht="15">
      <c r="A403" s="3" t="s">
        <v>88</v>
      </c>
      <c r="B403" s="111" t="s">
        <v>69</v>
      </c>
      <c r="C403" s="111" t="s">
        <v>78</v>
      </c>
      <c r="D403" s="111" t="s">
        <v>89</v>
      </c>
      <c r="E403" s="36"/>
      <c r="F403" s="36"/>
      <c r="G403" s="36"/>
      <c r="H403" s="242">
        <f aca="true" t="shared" si="87" ref="H403:K407">H404</f>
        <v>1500</v>
      </c>
      <c r="I403" s="242">
        <f t="shared" si="81"/>
        <v>2225.2</v>
      </c>
      <c r="J403" s="242">
        <f t="shared" si="87"/>
        <v>3000</v>
      </c>
      <c r="K403" s="249">
        <f t="shared" si="87"/>
        <v>774.8</v>
      </c>
      <c r="L403" s="251">
        <f t="shared" si="85"/>
        <v>25.826666666666664</v>
      </c>
    </row>
    <row r="404" spans="1:12" ht="15">
      <c r="A404" s="4" t="s">
        <v>16</v>
      </c>
      <c r="B404" s="41" t="s">
        <v>69</v>
      </c>
      <c r="C404" s="41" t="s">
        <v>78</v>
      </c>
      <c r="D404" s="41" t="s">
        <v>89</v>
      </c>
      <c r="E404" s="37">
        <v>9000000000</v>
      </c>
      <c r="F404" s="35"/>
      <c r="G404" s="35"/>
      <c r="H404" s="45">
        <f t="shared" si="87"/>
        <v>1500</v>
      </c>
      <c r="I404" s="242">
        <f t="shared" si="81"/>
        <v>2225.2</v>
      </c>
      <c r="J404" s="45">
        <f t="shared" si="87"/>
        <v>3000</v>
      </c>
      <c r="K404" s="45">
        <f t="shared" si="87"/>
        <v>774.8</v>
      </c>
      <c r="L404" s="251">
        <f t="shared" si="85"/>
        <v>25.826666666666664</v>
      </c>
    </row>
    <row r="405" spans="1:12" ht="15">
      <c r="A405" s="4" t="s">
        <v>452</v>
      </c>
      <c r="B405" s="41" t="s">
        <v>69</v>
      </c>
      <c r="C405" s="41" t="s">
        <v>78</v>
      </c>
      <c r="D405" s="41" t="s">
        <v>89</v>
      </c>
      <c r="E405" s="37">
        <v>9000090410</v>
      </c>
      <c r="F405" s="35"/>
      <c r="G405" s="35"/>
      <c r="H405" s="45">
        <f t="shared" si="87"/>
        <v>1500</v>
      </c>
      <c r="I405" s="242">
        <f t="shared" si="81"/>
        <v>2225.2</v>
      </c>
      <c r="J405" s="45">
        <f t="shared" si="87"/>
        <v>3000</v>
      </c>
      <c r="K405" s="45">
        <f t="shared" si="87"/>
        <v>774.8</v>
      </c>
      <c r="L405" s="251">
        <f t="shared" si="85"/>
        <v>25.826666666666664</v>
      </c>
    </row>
    <row r="406" spans="1:12" ht="15">
      <c r="A406" s="4" t="s">
        <v>21</v>
      </c>
      <c r="B406" s="41" t="s">
        <v>69</v>
      </c>
      <c r="C406" s="41" t="s">
        <v>78</v>
      </c>
      <c r="D406" s="41" t="s">
        <v>89</v>
      </c>
      <c r="E406" s="37">
        <v>9000090410</v>
      </c>
      <c r="F406" s="37">
        <v>800</v>
      </c>
      <c r="G406" s="35"/>
      <c r="H406" s="45">
        <f t="shared" si="87"/>
        <v>1500</v>
      </c>
      <c r="I406" s="242">
        <f t="shared" si="81"/>
        <v>2225.2</v>
      </c>
      <c r="J406" s="45">
        <f t="shared" si="87"/>
        <v>3000</v>
      </c>
      <c r="K406" s="45">
        <f t="shared" si="87"/>
        <v>774.8</v>
      </c>
      <c r="L406" s="251">
        <f t="shared" si="85"/>
        <v>25.826666666666664</v>
      </c>
    </row>
    <row r="407" spans="1:12" ht="45">
      <c r="A407" s="4" t="s">
        <v>87</v>
      </c>
      <c r="B407" s="41" t="s">
        <v>69</v>
      </c>
      <c r="C407" s="41" t="s">
        <v>78</v>
      </c>
      <c r="D407" s="41" t="s">
        <v>89</v>
      </c>
      <c r="E407" s="37">
        <v>9000090410</v>
      </c>
      <c r="F407" s="37">
        <v>810</v>
      </c>
      <c r="G407" s="35"/>
      <c r="H407" s="45">
        <f t="shared" si="87"/>
        <v>1500</v>
      </c>
      <c r="I407" s="242">
        <f t="shared" si="81"/>
        <v>2225.2</v>
      </c>
      <c r="J407" s="45">
        <f t="shared" si="87"/>
        <v>3000</v>
      </c>
      <c r="K407" s="45">
        <f t="shared" si="87"/>
        <v>774.8</v>
      </c>
      <c r="L407" s="251">
        <f t="shared" si="85"/>
        <v>25.826666666666664</v>
      </c>
    </row>
    <row r="408" spans="1:12" ht="15">
      <c r="A408" s="5" t="s">
        <v>8</v>
      </c>
      <c r="B408" s="41" t="s">
        <v>69</v>
      </c>
      <c r="C408" s="41" t="s">
        <v>78</v>
      </c>
      <c r="D408" s="41" t="s">
        <v>89</v>
      </c>
      <c r="E408" s="37">
        <v>9000090410</v>
      </c>
      <c r="F408" s="37">
        <v>810</v>
      </c>
      <c r="G408" s="37">
        <v>1</v>
      </c>
      <c r="H408" s="45">
        <v>1500</v>
      </c>
      <c r="I408" s="242">
        <f t="shared" si="81"/>
        <v>2225.2</v>
      </c>
      <c r="J408" s="45">
        <v>3000</v>
      </c>
      <c r="K408" s="45">
        <v>774.8</v>
      </c>
      <c r="L408" s="251">
        <f t="shared" si="85"/>
        <v>25.826666666666664</v>
      </c>
    </row>
    <row r="409" spans="1:14" s="54" customFormat="1" ht="14.25">
      <c r="A409" s="3" t="s">
        <v>90</v>
      </c>
      <c r="B409" s="112">
        <v>500</v>
      </c>
      <c r="C409" s="111" t="s">
        <v>78</v>
      </c>
      <c r="D409" s="111" t="s">
        <v>91</v>
      </c>
      <c r="E409" s="112"/>
      <c r="F409" s="112"/>
      <c r="G409" s="112"/>
      <c r="H409" s="242" t="e">
        <f>H410+#REF!</f>
        <v>#REF!</v>
      </c>
      <c r="I409" s="242">
        <f t="shared" si="81"/>
        <v>12065.449</v>
      </c>
      <c r="J409" s="242">
        <f>J410+J429</f>
        <v>12330.7</v>
      </c>
      <c r="K409" s="242">
        <f>K410+K429</f>
        <v>265.251</v>
      </c>
      <c r="L409" s="251">
        <f t="shared" si="85"/>
        <v>2.1511430819012705</v>
      </c>
      <c r="M409" s="53"/>
      <c r="N409" s="53"/>
    </row>
    <row r="410" spans="1:12" ht="15">
      <c r="A410" s="4" t="s">
        <v>16</v>
      </c>
      <c r="B410" s="37">
        <v>500</v>
      </c>
      <c r="C410" s="41" t="s">
        <v>78</v>
      </c>
      <c r="D410" s="41" t="s">
        <v>91</v>
      </c>
      <c r="E410" s="37">
        <v>9000000000</v>
      </c>
      <c r="F410" s="37"/>
      <c r="G410" s="37"/>
      <c r="H410" s="45">
        <f>H411</f>
        <v>4517</v>
      </c>
      <c r="I410" s="242">
        <f t="shared" si="81"/>
        <v>4805.449</v>
      </c>
      <c r="J410" s="45">
        <f>J411+J415+J422+J421</f>
        <v>5070.7</v>
      </c>
      <c r="K410" s="45">
        <f>K411+K415+K422+K421</f>
        <v>265.251</v>
      </c>
      <c r="L410" s="251">
        <f t="shared" si="85"/>
        <v>5.231052911826769</v>
      </c>
    </row>
    <row r="411" spans="1:12" ht="30">
      <c r="A411" s="4" t="s">
        <v>453</v>
      </c>
      <c r="B411" s="37">
        <v>500</v>
      </c>
      <c r="C411" s="41" t="s">
        <v>78</v>
      </c>
      <c r="D411" s="41" t="s">
        <v>91</v>
      </c>
      <c r="E411" s="37">
        <v>9000090420</v>
      </c>
      <c r="F411" s="37"/>
      <c r="G411" s="37"/>
      <c r="H411" s="45">
        <f aca="true" t="shared" si="88" ref="H411:K413">H412</f>
        <v>4517</v>
      </c>
      <c r="I411" s="242">
        <f t="shared" si="81"/>
        <v>4703.449</v>
      </c>
      <c r="J411" s="45">
        <f t="shared" si="88"/>
        <v>4870.7</v>
      </c>
      <c r="K411" s="45">
        <f t="shared" si="88"/>
        <v>167.251</v>
      </c>
      <c r="L411" s="251">
        <f t="shared" si="85"/>
        <v>3.433818547642023</v>
      </c>
    </row>
    <row r="412" spans="1:12" ht="30">
      <c r="A412" s="29" t="s">
        <v>215</v>
      </c>
      <c r="B412" s="37">
        <v>500</v>
      </c>
      <c r="C412" s="41" t="s">
        <v>78</v>
      </c>
      <c r="D412" s="41" t="s">
        <v>91</v>
      </c>
      <c r="E412" s="37">
        <v>9000090420</v>
      </c>
      <c r="F412" s="37">
        <v>200</v>
      </c>
      <c r="G412" s="37"/>
      <c r="H412" s="45">
        <f t="shared" si="88"/>
        <v>4517</v>
      </c>
      <c r="I412" s="242">
        <f t="shared" si="81"/>
        <v>4703.449</v>
      </c>
      <c r="J412" s="45">
        <f t="shared" si="88"/>
        <v>4870.7</v>
      </c>
      <c r="K412" s="45">
        <f t="shared" si="88"/>
        <v>167.251</v>
      </c>
      <c r="L412" s="251">
        <f t="shared" si="85"/>
        <v>3.433818547642023</v>
      </c>
    </row>
    <row r="413" spans="1:12" ht="30">
      <c r="A413" s="4" t="s">
        <v>20</v>
      </c>
      <c r="B413" s="37">
        <v>500</v>
      </c>
      <c r="C413" s="41" t="s">
        <v>78</v>
      </c>
      <c r="D413" s="41" t="s">
        <v>91</v>
      </c>
      <c r="E413" s="37">
        <v>9000090420</v>
      </c>
      <c r="F413" s="37">
        <v>240</v>
      </c>
      <c r="G413" s="37"/>
      <c r="H413" s="45">
        <f t="shared" si="88"/>
        <v>4517</v>
      </c>
      <c r="I413" s="242">
        <f t="shared" si="81"/>
        <v>4703.449</v>
      </c>
      <c r="J413" s="45">
        <f t="shared" si="88"/>
        <v>4870.7</v>
      </c>
      <c r="K413" s="45">
        <f t="shared" si="88"/>
        <v>167.251</v>
      </c>
      <c r="L413" s="251">
        <f t="shared" si="85"/>
        <v>3.433818547642023</v>
      </c>
    </row>
    <row r="414" spans="1:12" ht="15">
      <c r="A414" s="5" t="s">
        <v>8</v>
      </c>
      <c r="B414" s="41" t="s">
        <v>69</v>
      </c>
      <c r="C414" s="41" t="s">
        <v>78</v>
      </c>
      <c r="D414" s="41" t="s">
        <v>91</v>
      </c>
      <c r="E414" s="37">
        <v>9000090420</v>
      </c>
      <c r="F414" s="37">
        <v>240</v>
      </c>
      <c r="G414" s="37">
        <v>1</v>
      </c>
      <c r="H414" s="45">
        <v>4517</v>
      </c>
      <c r="I414" s="242">
        <f t="shared" si="81"/>
        <v>4703.449</v>
      </c>
      <c r="J414" s="45">
        <v>4870.7</v>
      </c>
      <c r="K414" s="45">
        <v>167.251</v>
      </c>
      <c r="L414" s="251">
        <f t="shared" si="85"/>
        <v>3.433818547642023</v>
      </c>
    </row>
    <row r="415" spans="1:12" ht="15" hidden="1">
      <c r="A415" s="4" t="s">
        <v>21</v>
      </c>
      <c r="B415" s="37">
        <v>500</v>
      </c>
      <c r="C415" s="41" t="s">
        <v>78</v>
      </c>
      <c r="D415" s="41" t="s">
        <v>91</v>
      </c>
      <c r="E415" s="37">
        <v>9000090430</v>
      </c>
      <c r="F415" s="37">
        <v>800</v>
      </c>
      <c r="G415" s="37"/>
      <c r="H415" s="45">
        <f aca="true" t="shared" si="89" ref="H415:K416">H416</f>
        <v>4517</v>
      </c>
      <c r="I415" s="242">
        <f t="shared" si="81"/>
        <v>0</v>
      </c>
      <c r="J415" s="45">
        <f t="shared" si="89"/>
        <v>0</v>
      </c>
      <c r="K415" s="45">
        <f t="shared" si="89"/>
        <v>0</v>
      </c>
      <c r="L415" s="251" t="e">
        <f t="shared" si="85"/>
        <v>#DIV/0!</v>
      </c>
    </row>
    <row r="416" spans="1:12" ht="15" hidden="1">
      <c r="A416" s="4" t="s">
        <v>216</v>
      </c>
      <c r="B416" s="37">
        <v>500</v>
      </c>
      <c r="C416" s="41" t="s">
        <v>78</v>
      </c>
      <c r="D416" s="41" t="s">
        <v>91</v>
      </c>
      <c r="E416" s="37">
        <v>9000090430</v>
      </c>
      <c r="F416" s="37">
        <v>830</v>
      </c>
      <c r="G416" s="37"/>
      <c r="H416" s="45">
        <f t="shared" si="89"/>
        <v>4517</v>
      </c>
      <c r="I416" s="242">
        <f t="shared" si="81"/>
        <v>0</v>
      </c>
      <c r="J416" s="45">
        <f t="shared" si="89"/>
        <v>0</v>
      </c>
      <c r="K416" s="45">
        <f t="shared" si="89"/>
        <v>0</v>
      </c>
      <c r="L416" s="251" t="e">
        <f t="shared" si="85"/>
        <v>#DIV/0!</v>
      </c>
    </row>
    <row r="417" spans="1:12" ht="15" hidden="1">
      <c r="A417" s="5" t="s">
        <v>8</v>
      </c>
      <c r="B417" s="41" t="s">
        <v>69</v>
      </c>
      <c r="C417" s="41" t="s">
        <v>78</v>
      </c>
      <c r="D417" s="41" t="s">
        <v>91</v>
      </c>
      <c r="E417" s="37">
        <v>9000090430</v>
      </c>
      <c r="F417" s="37">
        <v>830</v>
      </c>
      <c r="G417" s="37">
        <v>1</v>
      </c>
      <c r="H417" s="45">
        <v>4517</v>
      </c>
      <c r="I417" s="242">
        <f t="shared" si="81"/>
        <v>0</v>
      </c>
      <c r="J417" s="45"/>
      <c r="K417" s="45"/>
      <c r="L417" s="251" t="e">
        <f t="shared" si="85"/>
        <v>#DIV/0!</v>
      </c>
    </row>
    <row r="418" spans="1:12" ht="75">
      <c r="A418" s="4" t="s">
        <v>454</v>
      </c>
      <c r="B418" s="37">
        <v>500</v>
      </c>
      <c r="C418" s="41" t="s">
        <v>78</v>
      </c>
      <c r="D418" s="41" t="s">
        <v>91</v>
      </c>
      <c r="E418" s="37">
        <v>9000090430</v>
      </c>
      <c r="F418" s="37"/>
      <c r="G418" s="37"/>
      <c r="H418" s="45">
        <f aca="true" t="shared" si="90" ref="H418:K420">H419</f>
        <v>4517</v>
      </c>
      <c r="I418" s="242">
        <f>J418-K418</f>
        <v>102</v>
      </c>
      <c r="J418" s="45">
        <f t="shared" si="90"/>
        <v>200</v>
      </c>
      <c r="K418" s="45">
        <f t="shared" si="90"/>
        <v>98</v>
      </c>
      <c r="L418" s="251">
        <f t="shared" si="85"/>
        <v>49</v>
      </c>
    </row>
    <row r="419" spans="1:12" ht="30">
      <c r="A419" s="29" t="s">
        <v>215</v>
      </c>
      <c r="B419" s="37">
        <v>500</v>
      </c>
      <c r="C419" s="41" t="s">
        <v>78</v>
      </c>
      <c r="D419" s="41" t="s">
        <v>91</v>
      </c>
      <c r="E419" s="37">
        <v>9000090430</v>
      </c>
      <c r="F419" s="37">
        <v>200</v>
      </c>
      <c r="G419" s="37"/>
      <c r="H419" s="45">
        <f t="shared" si="90"/>
        <v>4517</v>
      </c>
      <c r="I419" s="242">
        <f>J419-K419</f>
        <v>102</v>
      </c>
      <c r="J419" s="45">
        <f t="shared" si="90"/>
        <v>200</v>
      </c>
      <c r="K419" s="45">
        <f t="shared" si="90"/>
        <v>98</v>
      </c>
      <c r="L419" s="251">
        <f t="shared" si="85"/>
        <v>49</v>
      </c>
    </row>
    <row r="420" spans="1:12" ht="30">
      <c r="A420" s="4" t="s">
        <v>20</v>
      </c>
      <c r="B420" s="37">
        <v>500</v>
      </c>
      <c r="C420" s="41" t="s">
        <v>78</v>
      </c>
      <c r="D420" s="41" t="s">
        <v>91</v>
      </c>
      <c r="E420" s="37">
        <v>9000090430</v>
      </c>
      <c r="F420" s="37">
        <v>240</v>
      </c>
      <c r="G420" s="37"/>
      <c r="H420" s="45">
        <f t="shared" si="90"/>
        <v>4517</v>
      </c>
      <c r="I420" s="242">
        <f>J420-K420</f>
        <v>102</v>
      </c>
      <c r="J420" s="45">
        <f t="shared" si="90"/>
        <v>200</v>
      </c>
      <c r="K420" s="45">
        <f t="shared" si="90"/>
        <v>98</v>
      </c>
      <c r="L420" s="251">
        <f t="shared" si="85"/>
        <v>49</v>
      </c>
    </row>
    <row r="421" spans="1:12" ht="15">
      <c r="A421" s="5" t="s">
        <v>8</v>
      </c>
      <c r="B421" s="41" t="s">
        <v>69</v>
      </c>
      <c r="C421" s="41" t="s">
        <v>78</v>
      </c>
      <c r="D421" s="41" t="s">
        <v>91</v>
      </c>
      <c r="E421" s="37">
        <v>9000090430</v>
      </c>
      <c r="F421" s="37">
        <v>240</v>
      </c>
      <c r="G421" s="37">
        <v>1</v>
      </c>
      <c r="H421" s="45">
        <v>4517</v>
      </c>
      <c r="I421" s="242">
        <f>J421-K421</f>
        <v>102</v>
      </c>
      <c r="J421" s="45">
        <v>200</v>
      </c>
      <c r="K421" s="45">
        <v>98</v>
      </c>
      <c r="L421" s="251">
        <f t="shared" si="85"/>
        <v>49</v>
      </c>
    </row>
    <row r="422" spans="1:12" ht="15" hidden="1">
      <c r="A422" s="4" t="s">
        <v>520</v>
      </c>
      <c r="B422" s="37">
        <v>500</v>
      </c>
      <c r="C422" s="41" t="s">
        <v>78</v>
      </c>
      <c r="D422" s="41" t="s">
        <v>91</v>
      </c>
      <c r="E422" s="37">
        <v>9000090440</v>
      </c>
      <c r="F422" s="37"/>
      <c r="G422" s="37"/>
      <c r="H422" s="45">
        <f aca="true" t="shared" si="91" ref="H422:K424">H423</f>
        <v>4517</v>
      </c>
      <c r="I422" s="242">
        <f aca="true" t="shared" si="92" ref="I422:I428">J422-K422</f>
        <v>0</v>
      </c>
      <c r="J422" s="45">
        <f>J423+J426</f>
        <v>0</v>
      </c>
      <c r="K422" s="45">
        <f t="shared" si="91"/>
        <v>0</v>
      </c>
      <c r="L422" s="251" t="e">
        <f t="shared" si="85"/>
        <v>#DIV/0!</v>
      </c>
    </row>
    <row r="423" spans="1:12" ht="30" hidden="1">
      <c r="A423" s="29" t="s">
        <v>215</v>
      </c>
      <c r="B423" s="37">
        <v>500</v>
      </c>
      <c r="C423" s="41" t="s">
        <v>78</v>
      </c>
      <c r="D423" s="41" t="s">
        <v>91</v>
      </c>
      <c r="E423" s="37">
        <v>9000090440</v>
      </c>
      <c r="F423" s="37">
        <v>200</v>
      </c>
      <c r="G423" s="37"/>
      <c r="H423" s="45">
        <f t="shared" si="91"/>
        <v>4517</v>
      </c>
      <c r="I423" s="242">
        <f t="shared" si="92"/>
        <v>0</v>
      </c>
      <c r="J423" s="45">
        <f t="shared" si="91"/>
        <v>0</v>
      </c>
      <c r="K423" s="45">
        <f t="shared" si="91"/>
        <v>0</v>
      </c>
      <c r="L423" s="251" t="e">
        <f t="shared" si="85"/>
        <v>#DIV/0!</v>
      </c>
    </row>
    <row r="424" spans="1:12" ht="30" hidden="1">
      <c r="A424" s="4" t="s">
        <v>20</v>
      </c>
      <c r="B424" s="37">
        <v>500</v>
      </c>
      <c r="C424" s="41" t="s">
        <v>78</v>
      </c>
      <c r="D424" s="41" t="s">
        <v>91</v>
      </c>
      <c r="E424" s="37">
        <v>9000090440</v>
      </c>
      <c r="F424" s="37">
        <v>240</v>
      </c>
      <c r="G424" s="37"/>
      <c r="H424" s="45">
        <f t="shared" si="91"/>
        <v>4517</v>
      </c>
      <c r="I424" s="242">
        <f t="shared" si="92"/>
        <v>0</v>
      </c>
      <c r="J424" s="45">
        <f t="shared" si="91"/>
        <v>0</v>
      </c>
      <c r="K424" s="45">
        <f t="shared" si="91"/>
        <v>0</v>
      </c>
      <c r="L424" s="251" t="e">
        <f t="shared" si="85"/>
        <v>#DIV/0!</v>
      </c>
    </row>
    <row r="425" spans="1:12" ht="15" hidden="1">
      <c r="A425" s="5" t="s">
        <v>8</v>
      </c>
      <c r="B425" s="41" t="s">
        <v>69</v>
      </c>
      <c r="C425" s="41" t="s">
        <v>78</v>
      </c>
      <c r="D425" s="41" t="s">
        <v>91</v>
      </c>
      <c r="E425" s="37">
        <v>9000090440</v>
      </c>
      <c r="F425" s="37">
        <v>240</v>
      </c>
      <c r="G425" s="37">
        <v>1</v>
      </c>
      <c r="H425" s="45">
        <v>4517</v>
      </c>
      <c r="I425" s="242">
        <f t="shared" si="92"/>
        <v>0</v>
      </c>
      <c r="J425" s="45"/>
      <c r="K425" s="45"/>
      <c r="L425" s="251" t="e">
        <f t="shared" si="85"/>
        <v>#DIV/0!</v>
      </c>
    </row>
    <row r="426" spans="1:12" ht="15" hidden="1">
      <c r="A426" s="4" t="s">
        <v>21</v>
      </c>
      <c r="B426" s="41" t="s">
        <v>69</v>
      </c>
      <c r="C426" s="41" t="s">
        <v>78</v>
      </c>
      <c r="D426" s="41" t="s">
        <v>91</v>
      </c>
      <c r="E426" s="37">
        <v>9000090440</v>
      </c>
      <c r="F426" s="37">
        <v>800</v>
      </c>
      <c r="G426" s="35"/>
      <c r="H426" s="45" t="e">
        <f>H429</f>
        <v>#REF!</v>
      </c>
      <c r="I426" s="242">
        <f t="shared" si="92"/>
        <v>0</v>
      </c>
      <c r="J426" s="45">
        <f>J427</f>
        <v>0</v>
      </c>
      <c r="K426" s="45">
        <f>K427</f>
        <v>0</v>
      </c>
      <c r="L426" s="251" t="e">
        <f t="shared" si="85"/>
        <v>#DIV/0!</v>
      </c>
    </row>
    <row r="427" spans="1:12" ht="15" hidden="1">
      <c r="A427" s="4" t="s">
        <v>216</v>
      </c>
      <c r="B427" s="41" t="s">
        <v>69</v>
      </c>
      <c r="C427" s="41" t="s">
        <v>78</v>
      </c>
      <c r="D427" s="41" t="s">
        <v>91</v>
      </c>
      <c r="E427" s="37">
        <v>9000090440</v>
      </c>
      <c r="F427" s="37">
        <v>830</v>
      </c>
      <c r="G427" s="37"/>
      <c r="H427" s="45">
        <f>H428</f>
        <v>4517</v>
      </c>
      <c r="I427" s="242">
        <f t="shared" si="92"/>
        <v>0</v>
      </c>
      <c r="J427" s="45">
        <f>J428</f>
        <v>0</v>
      </c>
      <c r="K427" s="45">
        <f>K428</f>
        <v>0</v>
      </c>
      <c r="L427" s="251" t="e">
        <f t="shared" si="85"/>
        <v>#DIV/0!</v>
      </c>
    </row>
    <row r="428" spans="1:12" ht="15" hidden="1">
      <c r="A428" s="5" t="s">
        <v>8</v>
      </c>
      <c r="B428" s="41" t="s">
        <v>69</v>
      </c>
      <c r="C428" s="41" t="s">
        <v>78</v>
      </c>
      <c r="D428" s="41" t="s">
        <v>91</v>
      </c>
      <c r="E428" s="37">
        <v>9000090440</v>
      </c>
      <c r="F428" s="37">
        <v>830</v>
      </c>
      <c r="G428" s="37">
        <v>1</v>
      </c>
      <c r="H428" s="45">
        <v>4517</v>
      </c>
      <c r="I428" s="242">
        <f t="shared" si="92"/>
        <v>0</v>
      </c>
      <c r="J428" s="45"/>
      <c r="K428" s="45"/>
      <c r="L428" s="251" t="e">
        <f t="shared" si="85"/>
        <v>#DIV/0!</v>
      </c>
    </row>
    <row r="429" spans="1:12" ht="45">
      <c r="A429" s="136" t="s">
        <v>560</v>
      </c>
      <c r="B429" s="37">
        <v>500</v>
      </c>
      <c r="C429" s="41" t="s">
        <v>78</v>
      </c>
      <c r="D429" s="41" t="s">
        <v>91</v>
      </c>
      <c r="E429" s="37">
        <v>5200000000</v>
      </c>
      <c r="F429" s="37"/>
      <c r="G429" s="37"/>
      <c r="H429" s="45" t="e">
        <f>#REF!</f>
        <v>#REF!</v>
      </c>
      <c r="I429" s="242">
        <f t="shared" si="81"/>
        <v>7260</v>
      </c>
      <c r="J429" s="45">
        <f>J431+J435+J439</f>
        <v>7260</v>
      </c>
      <c r="K429" s="45">
        <f>K431+K435+K439</f>
        <v>0</v>
      </c>
      <c r="L429" s="251">
        <f t="shared" si="85"/>
        <v>0</v>
      </c>
    </row>
    <row r="430" spans="1:12" ht="15">
      <c r="A430" s="137" t="s">
        <v>471</v>
      </c>
      <c r="B430" s="37">
        <v>500</v>
      </c>
      <c r="C430" s="41" t="s">
        <v>78</v>
      </c>
      <c r="D430" s="41" t="s">
        <v>91</v>
      </c>
      <c r="E430" s="37">
        <v>5200100000</v>
      </c>
      <c r="F430" s="37"/>
      <c r="G430" s="37"/>
      <c r="H430" s="45">
        <f aca="true" t="shared" si="93" ref="H430:K432">H431</f>
        <v>4517</v>
      </c>
      <c r="I430" s="242">
        <f t="shared" si="81"/>
        <v>7000</v>
      </c>
      <c r="J430" s="45">
        <f t="shared" si="93"/>
        <v>7000</v>
      </c>
      <c r="K430" s="45">
        <f t="shared" si="93"/>
        <v>0</v>
      </c>
      <c r="L430" s="251">
        <f t="shared" si="85"/>
        <v>0</v>
      </c>
    </row>
    <row r="431" spans="1:12" ht="30">
      <c r="A431" s="29" t="s">
        <v>215</v>
      </c>
      <c r="B431" s="37">
        <v>500</v>
      </c>
      <c r="C431" s="41" t="s">
        <v>78</v>
      </c>
      <c r="D431" s="41" t="s">
        <v>91</v>
      </c>
      <c r="E431" s="37" t="s">
        <v>508</v>
      </c>
      <c r="F431" s="37">
        <v>200</v>
      </c>
      <c r="G431" s="37"/>
      <c r="H431" s="45">
        <f t="shared" si="93"/>
        <v>4517</v>
      </c>
      <c r="I431" s="242">
        <f t="shared" si="81"/>
        <v>7000</v>
      </c>
      <c r="J431" s="45">
        <f t="shared" si="93"/>
        <v>7000</v>
      </c>
      <c r="K431" s="45">
        <f t="shared" si="93"/>
        <v>0</v>
      </c>
      <c r="L431" s="251">
        <f t="shared" si="85"/>
        <v>0</v>
      </c>
    </row>
    <row r="432" spans="1:12" ht="30">
      <c r="A432" s="4" t="s">
        <v>20</v>
      </c>
      <c r="B432" s="37">
        <v>500</v>
      </c>
      <c r="C432" s="41" t="s">
        <v>78</v>
      </c>
      <c r="D432" s="41" t="s">
        <v>91</v>
      </c>
      <c r="E432" s="37" t="s">
        <v>508</v>
      </c>
      <c r="F432" s="37">
        <v>240</v>
      </c>
      <c r="G432" s="37"/>
      <c r="H432" s="45">
        <f t="shared" si="93"/>
        <v>4517</v>
      </c>
      <c r="I432" s="242">
        <f t="shared" si="81"/>
        <v>7000</v>
      </c>
      <c r="J432" s="45">
        <f t="shared" si="93"/>
        <v>7000</v>
      </c>
      <c r="K432" s="45">
        <f t="shared" si="93"/>
        <v>0</v>
      </c>
      <c r="L432" s="251">
        <f t="shared" si="85"/>
        <v>0</v>
      </c>
    </row>
    <row r="433" spans="1:12" ht="15">
      <c r="A433" s="5" t="s">
        <v>9</v>
      </c>
      <c r="B433" s="41" t="s">
        <v>69</v>
      </c>
      <c r="C433" s="41" t="s">
        <v>78</v>
      </c>
      <c r="D433" s="41" t="s">
        <v>91</v>
      </c>
      <c r="E433" s="37" t="s">
        <v>508</v>
      </c>
      <c r="F433" s="37">
        <v>240</v>
      </c>
      <c r="G433" s="37">
        <v>2</v>
      </c>
      <c r="H433" s="45">
        <v>4517</v>
      </c>
      <c r="I433" s="242">
        <f t="shared" si="81"/>
        <v>7000</v>
      </c>
      <c r="J433" s="45">
        <v>7000</v>
      </c>
      <c r="K433" s="45"/>
      <c r="L433" s="251">
        <f t="shared" si="85"/>
        <v>0</v>
      </c>
    </row>
    <row r="434" spans="1:12" ht="15">
      <c r="A434" s="137" t="s">
        <v>471</v>
      </c>
      <c r="B434" s="37">
        <v>500</v>
      </c>
      <c r="C434" s="41" t="s">
        <v>78</v>
      </c>
      <c r="D434" s="41" t="s">
        <v>91</v>
      </c>
      <c r="E434" s="37" t="s">
        <v>508</v>
      </c>
      <c r="F434" s="37"/>
      <c r="G434" s="37"/>
      <c r="H434" s="45">
        <f aca="true" t="shared" si="94" ref="H434:K440">H435</f>
        <v>4517</v>
      </c>
      <c r="I434" s="242">
        <f>J434-K434</f>
        <v>160</v>
      </c>
      <c r="J434" s="45">
        <f t="shared" si="94"/>
        <v>160</v>
      </c>
      <c r="K434" s="45">
        <f t="shared" si="94"/>
        <v>0</v>
      </c>
      <c r="L434" s="251">
        <f t="shared" si="85"/>
        <v>0</v>
      </c>
    </row>
    <row r="435" spans="1:12" ht="30">
      <c r="A435" s="29" t="s">
        <v>215</v>
      </c>
      <c r="B435" s="37">
        <v>500</v>
      </c>
      <c r="C435" s="41" t="s">
        <v>78</v>
      </c>
      <c r="D435" s="41" t="s">
        <v>91</v>
      </c>
      <c r="E435" s="37" t="s">
        <v>508</v>
      </c>
      <c r="F435" s="37">
        <v>200</v>
      </c>
      <c r="G435" s="37"/>
      <c r="H435" s="45">
        <f t="shared" si="94"/>
        <v>4517</v>
      </c>
      <c r="I435" s="242">
        <f t="shared" si="81"/>
        <v>160</v>
      </c>
      <c r="J435" s="45">
        <f t="shared" si="94"/>
        <v>160</v>
      </c>
      <c r="K435" s="45">
        <f t="shared" si="94"/>
        <v>0</v>
      </c>
      <c r="L435" s="251">
        <f t="shared" si="85"/>
        <v>0</v>
      </c>
    </row>
    <row r="436" spans="1:12" ht="30">
      <c r="A436" s="4" t="s">
        <v>20</v>
      </c>
      <c r="B436" s="37">
        <v>500</v>
      </c>
      <c r="C436" s="41" t="s">
        <v>78</v>
      </c>
      <c r="D436" s="41" t="s">
        <v>91</v>
      </c>
      <c r="E436" s="37" t="s">
        <v>508</v>
      </c>
      <c r="F436" s="37">
        <v>240</v>
      </c>
      <c r="G436" s="37"/>
      <c r="H436" s="45">
        <f t="shared" si="94"/>
        <v>4517</v>
      </c>
      <c r="I436" s="242">
        <f t="shared" si="81"/>
        <v>160</v>
      </c>
      <c r="J436" s="45">
        <f t="shared" si="94"/>
        <v>160</v>
      </c>
      <c r="K436" s="45">
        <f t="shared" si="94"/>
        <v>0</v>
      </c>
      <c r="L436" s="251">
        <f t="shared" si="85"/>
        <v>0</v>
      </c>
    </row>
    <row r="437" spans="1:12" ht="15">
      <c r="A437" s="5" t="s">
        <v>8</v>
      </c>
      <c r="B437" s="41" t="s">
        <v>69</v>
      </c>
      <c r="C437" s="41" t="s">
        <v>78</v>
      </c>
      <c r="D437" s="41" t="s">
        <v>91</v>
      </c>
      <c r="E437" s="37" t="s">
        <v>508</v>
      </c>
      <c r="F437" s="37">
        <v>240</v>
      </c>
      <c r="G437" s="37">
        <v>1</v>
      </c>
      <c r="H437" s="45">
        <v>4517</v>
      </c>
      <c r="I437" s="242">
        <f t="shared" si="81"/>
        <v>160</v>
      </c>
      <c r="J437" s="45">
        <v>160</v>
      </c>
      <c r="K437" s="45"/>
      <c r="L437" s="251">
        <f t="shared" si="85"/>
        <v>0</v>
      </c>
    </row>
    <row r="438" spans="1:12" ht="15">
      <c r="A438" s="4" t="s">
        <v>472</v>
      </c>
      <c r="B438" s="37">
        <v>500</v>
      </c>
      <c r="C438" s="41" t="s">
        <v>78</v>
      </c>
      <c r="D438" s="41" t="s">
        <v>91</v>
      </c>
      <c r="E438" s="37">
        <v>5200200000</v>
      </c>
      <c r="F438" s="37"/>
      <c r="G438" s="37"/>
      <c r="H438" s="45">
        <f t="shared" si="94"/>
        <v>4517</v>
      </c>
      <c r="I438" s="242">
        <f t="shared" si="81"/>
        <v>100</v>
      </c>
      <c r="J438" s="45">
        <f t="shared" si="94"/>
        <v>100</v>
      </c>
      <c r="K438" s="45">
        <f t="shared" si="94"/>
        <v>0</v>
      </c>
      <c r="L438" s="251">
        <f t="shared" si="85"/>
        <v>0</v>
      </c>
    </row>
    <row r="439" spans="1:12" ht="30">
      <c r="A439" s="29" t="s">
        <v>215</v>
      </c>
      <c r="B439" s="37">
        <v>500</v>
      </c>
      <c r="C439" s="41" t="s">
        <v>78</v>
      </c>
      <c r="D439" s="41" t="s">
        <v>91</v>
      </c>
      <c r="E439" s="37">
        <v>5200291110</v>
      </c>
      <c r="F439" s="37">
        <v>200</v>
      </c>
      <c r="G439" s="37"/>
      <c r="H439" s="45">
        <f t="shared" si="94"/>
        <v>4517</v>
      </c>
      <c r="I439" s="242">
        <f t="shared" si="81"/>
        <v>100</v>
      </c>
      <c r="J439" s="45">
        <f t="shared" si="94"/>
        <v>100</v>
      </c>
      <c r="K439" s="45">
        <f t="shared" si="94"/>
        <v>0</v>
      </c>
      <c r="L439" s="251">
        <f t="shared" si="85"/>
        <v>0</v>
      </c>
    </row>
    <row r="440" spans="1:12" ht="30">
      <c r="A440" s="4" t="s">
        <v>20</v>
      </c>
      <c r="B440" s="37">
        <v>500</v>
      </c>
      <c r="C440" s="41" t="s">
        <v>78</v>
      </c>
      <c r="D440" s="41" t="s">
        <v>91</v>
      </c>
      <c r="E440" s="37">
        <v>5200291110</v>
      </c>
      <c r="F440" s="37">
        <v>240</v>
      </c>
      <c r="G440" s="37"/>
      <c r="H440" s="45">
        <f t="shared" si="94"/>
        <v>4517</v>
      </c>
      <c r="I440" s="242">
        <f t="shared" si="81"/>
        <v>100</v>
      </c>
      <c r="J440" s="45">
        <f t="shared" si="94"/>
        <v>100</v>
      </c>
      <c r="K440" s="45">
        <f t="shared" si="94"/>
        <v>0</v>
      </c>
      <c r="L440" s="251">
        <f t="shared" si="85"/>
        <v>0</v>
      </c>
    </row>
    <row r="441" spans="1:12" ht="15">
      <c r="A441" s="5" t="s">
        <v>8</v>
      </c>
      <c r="B441" s="41" t="s">
        <v>69</v>
      </c>
      <c r="C441" s="41" t="s">
        <v>78</v>
      </c>
      <c r="D441" s="41" t="s">
        <v>91</v>
      </c>
      <c r="E441" s="37">
        <v>5200291110</v>
      </c>
      <c r="F441" s="37">
        <v>240</v>
      </c>
      <c r="G441" s="37">
        <v>1</v>
      </c>
      <c r="H441" s="45">
        <v>4517</v>
      </c>
      <c r="I441" s="242">
        <f t="shared" si="81"/>
        <v>100</v>
      </c>
      <c r="J441" s="45">
        <v>100</v>
      </c>
      <c r="K441" s="45"/>
      <c r="L441" s="251">
        <f t="shared" si="85"/>
        <v>0</v>
      </c>
    </row>
    <row r="442" spans="1:12" ht="30" hidden="1">
      <c r="A442" s="30" t="s">
        <v>386</v>
      </c>
      <c r="B442" s="37">
        <v>500</v>
      </c>
      <c r="C442" s="41" t="s">
        <v>78</v>
      </c>
      <c r="D442" s="41" t="s">
        <v>91</v>
      </c>
      <c r="E442" s="37" t="s">
        <v>401</v>
      </c>
      <c r="F442" s="37"/>
      <c r="G442" s="37"/>
      <c r="H442" s="45">
        <f aca="true" t="shared" si="95" ref="H442:K444">H443</f>
        <v>4517</v>
      </c>
      <c r="I442" s="242">
        <f t="shared" si="81"/>
        <v>0</v>
      </c>
      <c r="J442" s="45">
        <f>J443+J446</f>
        <v>0</v>
      </c>
      <c r="K442" s="45">
        <f>K443+K446</f>
        <v>0</v>
      </c>
      <c r="L442" s="251" t="e">
        <f t="shared" si="85"/>
        <v>#DIV/0!</v>
      </c>
    </row>
    <row r="443" spans="1:12" ht="30" hidden="1">
      <c r="A443" s="29" t="s">
        <v>215</v>
      </c>
      <c r="B443" s="37">
        <v>500</v>
      </c>
      <c r="C443" s="41" t="s">
        <v>78</v>
      </c>
      <c r="D443" s="41" t="s">
        <v>91</v>
      </c>
      <c r="E443" s="37" t="s">
        <v>402</v>
      </c>
      <c r="F443" s="37">
        <v>200</v>
      </c>
      <c r="G443" s="37"/>
      <c r="H443" s="45">
        <f t="shared" si="95"/>
        <v>4517</v>
      </c>
      <c r="I443" s="242">
        <f t="shared" si="81"/>
        <v>0</v>
      </c>
      <c r="J443" s="45">
        <f t="shared" si="95"/>
        <v>0</v>
      </c>
      <c r="K443" s="45">
        <f t="shared" si="95"/>
        <v>0</v>
      </c>
      <c r="L443" s="251" t="e">
        <f t="shared" si="85"/>
        <v>#DIV/0!</v>
      </c>
    </row>
    <row r="444" spans="1:12" ht="30" hidden="1">
      <c r="A444" s="4" t="s">
        <v>20</v>
      </c>
      <c r="B444" s="37">
        <v>500</v>
      </c>
      <c r="C444" s="41" t="s">
        <v>78</v>
      </c>
      <c r="D444" s="41" t="s">
        <v>91</v>
      </c>
      <c r="E444" s="37" t="s">
        <v>402</v>
      </c>
      <c r="F444" s="37">
        <v>240</v>
      </c>
      <c r="G444" s="37"/>
      <c r="H444" s="45">
        <f t="shared" si="95"/>
        <v>4517</v>
      </c>
      <c r="I444" s="242">
        <f t="shared" si="81"/>
        <v>0</v>
      </c>
      <c r="J444" s="45">
        <f t="shared" si="95"/>
        <v>0</v>
      </c>
      <c r="K444" s="45">
        <f t="shared" si="95"/>
        <v>0</v>
      </c>
      <c r="L444" s="251" t="e">
        <f t="shared" si="85"/>
        <v>#DIV/0!</v>
      </c>
    </row>
    <row r="445" spans="1:12" ht="15" hidden="1">
      <c r="A445" s="5" t="s">
        <v>9</v>
      </c>
      <c r="B445" s="41" t="s">
        <v>69</v>
      </c>
      <c r="C445" s="41" t="s">
        <v>78</v>
      </c>
      <c r="D445" s="41" t="s">
        <v>91</v>
      </c>
      <c r="E445" s="37" t="s">
        <v>402</v>
      </c>
      <c r="F445" s="37">
        <v>240</v>
      </c>
      <c r="G445" s="37">
        <v>2</v>
      </c>
      <c r="H445" s="45">
        <v>4517</v>
      </c>
      <c r="I445" s="242">
        <f t="shared" si="81"/>
        <v>0</v>
      </c>
      <c r="J445" s="45"/>
      <c r="K445" s="45"/>
      <c r="L445" s="251" t="e">
        <f t="shared" si="85"/>
        <v>#DIV/0!</v>
      </c>
    </row>
    <row r="446" spans="1:12" ht="30" hidden="1">
      <c r="A446" s="30" t="s">
        <v>386</v>
      </c>
      <c r="B446" s="37">
        <v>500</v>
      </c>
      <c r="C446" s="41" t="s">
        <v>78</v>
      </c>
      <c r="D446" s="41" t="s">
        <v>91</v>
      </c>
      <c r="E446" s="37" t="s">
        <v>402</v>
      </c>
      <c r="F446" s="37"/>
      <c r="G446" s="37"/>
      <c r="H446" s="45">
        <f aca="true" t="shared" si="96" ref="H446:K448">H447</f>
        <v>4517</v>
      </c>
      <c r="I446" s="242">
        <f aca="true" t="shared" si="97" ref="I446:I481">J446-K446</f>
        <v>0</v>
      </c>
      <c r="J446" s="45">
        <f t="shared" si="96"/>
        <v>0</v>
      </c>
      <c r="K446" s="45">
        <f t="shared" si="96"/>
        <v>0</v>
      </c>
      <c r="L446" s="251" t="e">
        <f t="shared" si="85"/>
        <v>#DIV/0!</v>
      </c>
    </row>
    <row r="447" spans="1:12" ht="30" hidden="1">
      <c r="A447" s="29" t="s">
        <v>215</v>
      </c>
      <c r="B447" s="37">
        <v>500</v>
      </c>
      <c r="C447" s="41" t="s">
        <v>78</v>
      </c>
      <c r="D447" s="41" t="s">
        <v>91</v>
      </c>
      <c r="E447" s="37" t="s">
        <v>402</v>
      </c>
      <c r="F447" s="37">
        <v>200</v>
      </c>
      <c r="G447" s="37"/>
      <c r="H447" s="45">
        <f t="shared" si="96"/>
        <v>4517</v>
      </c>
      <c r="I447" s="242">
        <f t="shared" si="97"/>
        <v>0</v>
      </c>
      <c r="J447" s="45">
        <f t="shared" si="96"/>
        <v>0</v>
      </c>
      <c r="K447" s="45">
        <f t="shared" si="96"/>
        <v>0</v>
      </c>
      <c r="L447" s="251" t="e">
        <f t="shared" si="85"/>
        <v>#DIV/0!</v>
      </c>
    </row>
    <row r="448" spans="1:12" ht="30" hidden="1">
      <c r="A448" s="4" t="s">
        <v>20</v>
      </c>
      <c r="B448" s="37">
        <v>500</v>
      </c>
      <c r="C448" s="41" t="s">
        <v>78</v>
      </c>
      <c r="D448" s="41" t="s">
        <v>91</v>
      </c>
      <c r="E448" s="37" t="s">
        <v>402</v>
      </c>
      <c r="F448" s="37">
        <v>240</v>
      </c>
      <c r="G448" s="37"/>
      <c r="H448" s="45">
        <f t="shared" si="96"/>
        <v>4517</v>
      </c>
      <c r="I448" s="242">
        <f t="shared" si="97"/>
        <v>0</v>
      </c>
      <c r="J448" s="45">
        <f t="shared" si="96"/>
        <v>0</v>
      </c>
      <c r="K448" s="45">
        <f t="shared" si="96"/>
        <v>0</v>
      </c>
      <c r="L448" s="251" t="e">
        <f t="shared" si="85"/>
        <v>#DIV/0!</v>
      </c>
    </row>
    <row r="449" spans="1:12" ht="15" hidden="1">
      <c r="A449" s="5" t="s">
        <v>8</v>
      </c>
      <c r="B449" s="41" t="s">
        <v>69</v>
      </c>
      <c r="C449" s="41" t="s">
        <v>78</v>
      </c>
      <c r="D449" s="41" t="s">
        <v>91</v>
      </c>
      <c r="E449" s="37" t="s">
        <v>402</v>
      </c>
      <c r="F449" s="37">
        <v>240</v>
      </c>
      <c r="G449" s="37">
        <v>1</v>
      </c>
      <c r="H449" s="45">
        <v>4517</v>
      </c>
      <c r="I449" s="242">
        <f t="shared" si="97"/>
        <v>0</v>
      </c>
      <c r="J449" s="45"/>
      <c r="K449" s="45"/>
      <c r="L449" s="251" t="e">
        <f t="shared" si="85"/>
        <v>#DIV/0!</v>
      </c>
    </row>
    <row r="450" spans="1:14" s="56" customFormat="1" ht="14.25">
      <c r="A450" s="3" t="s">
        <v>96</v>
      </c>
      <c r="B450" s="111" t="s">
        <v>69</v>
      </c>
      <c r="C450" s="111" t="s">
        <v>78</v>
      </c>
      <c r="D450" s="111" t="s">
        <v>97</v>
      </c>
      <c r="E450" s="112"/>
      <c r="F450" s="112"/>
      <c r="G450" s="112"/>
      <c r="H450" s="242" t="e">
        <f aca="true" t="shared" si="98" ref="H450:K454">H451</f>
        <v>#REF!</v>
      </c>
      <c r="I450" s="242">
        <f t="shared" si="97"/>
        <v>100</v>
      </c>
      <c r="J450" s="242">
        <f t="shared" si="98"/>
        <v>100</v>
      </c>
      <c r="K450" s="242">
        <f t="shared" si="98"/>
        <v>0</v>
      </c>
      <c r="L450" s="251">
        <f t="shared" si="85"/>
        <v>0</v>
      </c>
      <c r="M450" s="55"/>
      <c r="N450" s="55"/>
    </row>
    <row r="451" spans="1:12" ht="45">
      <c r="A451" s="32" t="s">
        <v>483</v>
      </c>
      <c r="B451" s="41" t="s">
        <v>69</v>
      </c>
      <c r="C451" s="41" t="s">
        <v>78</v>
      </c>
      <c r="D451" s="41" t="s">
        <v>97</v>
      </c>
      <c r="E451" s="37">
        <v>5700000000</v>
      </c>
      <c r="F451" s="35"/>
      <c r="G451" s="35"/>
      <c r="H451" s="45" t="e">
        <f>#REF!</f>
        <v>#REF!</v>
      </c>
      <c r="I451" s="242">
        <f t="shared" si="97"/>
        <v>100</v>
      </c>
      <c r="J451" s="45">
        <f>J452</f>
        <v>100</v>
      </c>
      <c r="K451" s="45">
        <f t="shared" si="98"/>
        <v>0</v>
      </c>
      <c r="L451" s="251">
        <f t="shared" si="85"/>
        <v>0</v>
      </c>
    </row>
    <row r="452" spans="1:12" ht="45">
      <c r="A452" s="32" t="s">
        <v>484</v>
      </c>
      <c r="B452" s="41" t="s">
        <v>69</v>
      </c>
      <c r="C452" s="41" t="s">
        <v>78</v>
      </c>
      <c r="D452" s="41" t="s">
        <v>97</v>
      </c>
      <c r="E452" s="37">
        <v>5700191030</v>
      </c>
      <c r="F452" s="35"/>
      <c r="G452" s="35"/>
      <c r="H452" s="45">
        <f t="shared" si="98"/>
        <v>80</v>
      </c>
      <c r="I452" s="242">
        <f t="shared" si="97"/>
        <v>100</v>
      </c>
      <c r="J452" s="45">
        <f t="shared" si="98"/>
        <v>100</v>
      </c>
      <c r="K452" s="45">
        <f t="shared" si="98"/>
        <v>0</v>
      </c>
      <c r="L452" s="251">
        <f t="shared" si="85"/>
        <v>0</v>
      </c>
    </row>
    <row r="453" spans="1:12" ht="15">
      <c r="A453" s="4" t="s">
        <v>21</v>
      </c>
      <c r="B453" s="41" t="s">
        <v>69</v>
      </c>
      <c r="C453" s="41" t="s">
        <v>78</v>
      </c>
      <c r="D453" s="41" t="s">
        <v>97</v>
      </c>
      <c r="E453" s="37">
        <v>5700191030</v>
      </c>
      <c r="F453" s="37">
        <v>800</v>
      </c>
      <c r="G453" s="35"/>
      <c r="H453" s="45">
        <f t="shared" si="98"/>
        <v>80</v>
      </c>
      <c r="I453" s="242">
        <f t="shared" si="97"/>
        <v>100</v>
      </c>
      <c r="J453" s="45">
        <f t="shared" si="98"/>
        <v>100</v>
      </c>
      <c r="K453" s="45">
        <f t="shared" si="98"/>
        <v>0</v>
      </c>
      <c r="L453" s="251">
        <f t="shared" si="85"/>
        <v>0</v>
      </c>
    </row>
    <row r="454" spans="1:12" ht="45">
      <c r="A454" s="4" t="s">
        <v>87</v>
      </c>
      <c r="B454" s="41" t="s">
        <v>69</v>
      </c>
      <c r="C454" s="41" t="s">
        <v>78</v>
      </c>
      <c r="D454" s="41" t="s">
        <v>97</v>
      </c>
      <c r="E454" s="37">
        <v>5700191030</v>
      </c>
      <c r="F454" s="37">
        <v>810</v>
      </c>
      <c r="G454" s="35"/>
      <c r="H454" s="45">
        <f t="shared" si="98"/>
        <v>80</v>
      </c>
      <c r="I454" s="242">
        <f t="shared" si="97"/>
        <v>100</v>
      </c>
      <c r="J454" s="45">
        <f t="shared" si="98"/>
        <v>100</v>
      </c>
      <c r="K454" s="45">
        <f t="shared" si="98"/>
        <v>0</v>
      </c>
      <c r="L454" s="251">
        <f t="shared" si="85"/>
        <v>0</v>
      </c>
    </row>
    <row r="455" spans="1:12" ht="15">
      <c r="A455" s="5" t="s">
        <v>8</v>
      </c>
      <c r="B455" s="41" t="s">
        <v>69</v>
      </c>
      <c r="C455" s="41" t="s">
        <v>78</v>
      </c>
      <c r="D455" s="41" t="s">
        <v>97</v>
      </c>
      <c r="E455" s="37">
        <v>5700191030</v>
      </c>
      <c r="F455" s="37">
        <v>810</v>
      </c>
      <c r="G455" s="37">
        <v>1</v>
      </c>
      <c r="H455" s="45">
        <v>80</v>
      </c>
      <c r="I455" s="242">
        <f t="shared" si="97"/>
        <v>100</v>
      </c>
      <c r="J455" s="45">
        <v>100</v>
      </c>
      <c r="K455" s="45"/>
      <c r="L455" s="251">
        <f t="shared" si="85"/>
        <v>0</v>
      </c>
    </row>
    <row r="456" spans="1:12" ht="15">
      <c r="A456" s="3" t="s">
        <v>98</v>
      </c>
      <c r="B456" s="111" t="s">
        <v>69</v>
      </c>
      <c r="C456" s="111" t="s">
        <v>99</v>
      </c>
      <c r="D456" s="40"/>
      <c r="E456" s="35"/>
      <c r="F456" s="35"/>
      <c r="G456" s="35"/>
      <c r="H456" s="242" t="e">
        <f>H457+H463</f>
        <v>#REF!</v>
      </c>
      <c r="I456" s="242">
        <f t="shared" si="97"/>
        <v>6181.665999999999</v>
      </c>
      <c r="J456" s="242">
        <f>J457+J463+J481</f>
        <v>6331.4</v>
      </c>
      <c r="K456" s="249">
        <f>K457+K463+K481</f>
        <v>149.734</v>
      </c>
      <c r="L456" s="251">
        <f t="shared" si="85"/>
        <v>2.364942982594687</v>
      </c>
    </row>
    <row r="457" spans="1:12" ht="15">
      <c r="A457" s="3" t="s">
        <v>100</v>
      </c>
      <c r="B457" s="111" t="s">
        <v>69</v>
      </c>
      <c r="C457" s="111" t="s">
        <v>99</v>
      </c>
      <c r="D457" s="111" t="s">
        <v>101</v>
      </c>
      <c r="E457" s="36"/>
      <c r="F457" s="36"/>
      <c r="G457" s="36"/>
      <c r="H457" s="242" t="e">
        <f>H458+#REF!</f>
        <v>#REF!</v>
      </c>
      <c r="I457" s="242">
        <f t="shared" si="97"/>
        <v>250</v>
      </c>
      <c r="J457" s="242">
        <f>J458</f>
        <v>250</v>
      </c>
      <c r="K457" s="249">
        <f>K458</f>
        <v>0</v>
      </c>
      <c r="L457" s="251">
        <f t="shared" si="85"/>
        <v>0</v>
      </c>
    </row>
    <row r="458" spans="1:12" ht="15">
      <c r="A458" s="4" t="s">
        <v>16</v>
      </c>
      <c r="B458" s="41" t="s">
        <v>69</v>
      </c>
      <c r="C458" s="41" t="s">
        <v>99</v>
      </c>
      <c r="D458" s="41" t="s">
        <v>101</v>
      </c>
      <c r="E458" s="37">
        <v>9000000000</v>
      </c>
      <c r="F458" s="35"/>
      <c r="G458" s="35"/>
      <c r="H458" s="45" t="e">
        <f>#REF!</f>
        <v>#REF!</v>
      </c>
      <c r="I458" s="242">
        <f t="shared" si="97"/>
        <v>250</v>
      </c>
      <c r="J458" s="45">
        <f>J462</f>
        <v>250</v>
      </c>
      <c r="K458" s="45">
        <f>K462</f>
        <v>0</v>
      </c>
      <c r="L458" s="251">
        <f aca="true" t="shared" si="99" ref="L458:L521">K458/J458*100</f>
        <v>0</v>
      </c>
    </row>
    <row r="459" spans="1:12" ht="15">
      <c r="A459" s="4" t="s">
        <v>107</v>
      </c>
      <c r="B459" s="41" t="s">
        <v>69</v>
      </c>
      <c r="C459" s="41" t="s">
        <v>99</v>
      </c>
      <c r="D459" s="41" t="s">
        <v>101</v>
      </c>
      <c r="E459" s="37">
        <v>9000090510</v>
      </c>
      <c r="F459" s="35"/>
      <c r="G459" s="35"/>
      <c r="H459" s="45">
        <f aca="true" t="shared" si="100" ref="H459:K461">H460</f>
        <v>135</v>
      </c>
      <c r="I459" s="242">
        <f t="shared" si="97"/>
        <v>250</v>
      </c>
      <c r="J459" s="45">
        <f t="shared" si="100"/>
        <v>250</v>
      </c>
      <c r="K459" s="45">
        <f t="shared" si="100"/>
        <v>0</v>
      </c>
      <c r="L459" s="251">
        <f t="shared" si="99"/>
        <v>0</v>
      </c>
    </row>
    <row r="460" spans="1:12" ht="30">
      <c r="A460" s="29" t="s">
        <v>215</v>
      </c>
      <c r="B460" s="41" t="s">
        <v>69</v>
      </c>
      <c r="C460" s="41" t="s">
        <v>99</v>
      </c>
      <c r="D460" s="41" t="s">
        <v>101</v>
      </c>
      <c r="E460" s="37">
        <v>9000090510</v>
      </c>
      <c r="F460" s="37">
        <v>200</v>
      </c>
      <c r="G460" s="37"/>
      <c r="H460" s="45">
        <f t="shared" si="100"/>
        <v>135</v>
      </c>
      <c r="I460" s="242">
        <f t="shared" si="97"/>
        <v>250</v>
      </c>
      <c r="J460" s="45">
        <f t="shared" si="100"/>
        <v>250</v>
      </c>
      <c r="K460" s="45">
        <f t="shared" si="100"/>
        <v>0</v>
      </c>
      <c r="L460" s="251">
        <f t="shared" si="99"/>
        <v>0</v>
      </c>
    </row>
    <row r="461" spans="1:12" ht="30">
      <c r="A461" s="4" t="s">
        <v>20</v>
      </c>
      <c r="B461" s="41" t="s">
        <v>69</v>
      </c>
      <c r="C461" s="41" t="s">
        <v>99</v>
      </c>
      <c r="D461" s="41" t="s">
        <v>101</v>
      </c>
      <c r="E461" s="37">
        <v>9000090510</v>
      </c>
      <c r="F461" s="37">
        <v>240</v>
      </c>
      <c r="G461" s="37"/>
      <c r="H461" s="45">
        <f t="shared" si="100"/>
        <v>135</v>
      </c>
      <c r="I461" s="242">
        <f t="shared" si="97"/>
        <v>250</v>
      </c>
      <c r="J461" s="45">
        <f t="shared" si="100"/>
        <v>250</v>
      </c>
      <c r="K461" s="45">
        <f t="shared" si="100"/>
        <v>0</v>
      </c>
      <c r="L461" s="251">
        <f t="shared" si="99"/>
        <v>0</v>
      </c>
    </row>
    <row r="462" spans="1:12" ht="16.5" customHeight="1">
      <c r="A462" s="5" t="s">
        <v>8</v>
      </c>
      <c r="B462" s="41" t="s">
        <v>69</v>
      </c>
      <c r="C462" s="41" t="s">
        <v>99</v>
      </c>
      <c r="D462" s="41" t="s">
        <v>101</v>
      </c>
      <c r="E462" s="37">
        <v>9000090510</v>
      </c>
      <c r="F462" s="37">
        <v>240</v>
      </c>
      <c r="G462" s="37">
        <v>1</v>
      </c>
      <c r="H462" s="45">
        <v>135</v>
      </c>
      <c r="I462" s="242">
        <f t="shared" si="97"/>
        <v>250</v>
      </c>
      <c r="J462" s="45">
        <v>250</v>
      </c>
      <c r="K462" s="45"/>
      <c r="L462" s="251">
        <f t="shared" si="99"/>
        <v>0</v>
      </c>
    </row>
    <row r="463" spans="1:12" ht="17.25" customHeight="1">
      <c r="A463" s="3" t="s">
        <v>104</v>
      </c>
      <c r="B463" s="111" t="s">
        <v>69</v>
      </c>
      <c r="C463" s="111" t="s">
        <v>99</v>
      </c>
      <c r="D463" s="111" t="s">
        <v>105</v>
      </c>
      <c r="E463" s="36"/>
      <c r="F463" s="36"/>
      <c r="G463" s="36"/>
      <c r="H463" s="242" t="e">
        <f>#REF!+H464</f>
        <v>#REF!</v>
      </c>
      <c r="I463" s="242">
        <f t="shared" si="97"/>
        <v>2505.266</v>
      </c>
      <c r="J463" s="242">
        <f>J464</f>
        <v>2650</v>
      </c>
      <c r="K463" s="242">
        <f>K464</f>
        <v>144.734</v>
      </c>
      <c r="L463" s="251">
        <f t="shared" si="99"/>
        <v>5.461660377358491</v>
      </c>
    </row>
    <row r="464" spans="1:12" ht="15">
      <c r="A464" s="4" t="s">
        <v>16</v>
      </c>
      <c r="B464" s="37">
        <v>500</v>
      </c>
      <c r="C464" s="41" t="s">
        <v>99</v>
      </c>
      <c r="D464" s="41" t="s">
        <v>105</v>
      </c>
      <c r="E464" s="37">
        <v>9000000000</v>
      </c>
      <c r="F464" s="37"/>
      <c r="G464" s="37"/>
      <c r="H464" s="45">
        <f>H465</f>
        <v>15</v>
      </c>
      <c r="I464" s="242">
        <f t="shared" si="97"/>
        <v>2505.266</v>
      </c>
      <c r="J464" s="45">
        <f>J465+J477</f>
        <v>2650</v>
      </c>
      <c r="K464" s="45">
        <f>K465+K477</f>
        <v>144.734</v>
      </c>
      <c r="L464" s="251">
        <f t="shared" si="99"/>
        <v>5.461660377358491</v>
      </c>
    </row>
    <row r="465" spans="1:12" ht="15">
      <c r="A465" s="4" t="s">
        <v>194</v>
      </c>
      <c r="B465" s="37">
        <v>500</v>
      </c>
      <c r="C465" s="41" t="s">
        <v>99</v>
      </c>
      <c r="D465" s="41" t="s">
        <v>105</v>
      </c>
      <c r="E465" s="37">
        <v>9000090520</v>
      </c>
      <c r="F465" s="37"/>
      <c r="G465" s="37"/>
      <c r="H465" s="45">
        <f>H466</f>
        <v>15</v>
      </c>
      <c r="I465" s="242">
        <f t="shared" si="97"/>
        <v>2505.266</v>
      </c>
      <c r="J465" s="45">
        <f>J466+J469+J472</f>
        <v>2650</v>
      </c>
      <c r="K465" s="45">
        <f>K466+K469+K472</f>
        <v>144.734</v>
      </c>
      <c r="L465" s="251">
        <f t="shared" si="99"/>
        <v>5.461660377358491</v>
      </c>
    </row>
    <row r="466" spans="1:12" ht="30">
      <c r="A466" s="29" t="s">
        <v>215</v>
      </c>
      <c r="B466" s="37">
        <v>500</v>
      </c>
      <c r="C466" s="41" t="s">
        <v>99</v>
      </c>
      <c r="D466" s="41" t="s">
        <v>105</v>
      </c>
      <c r="E466" s="37">
        <v>9000090520</v>
      </c>
      <c r="F466" s="37">
        <v>200</v>
      </c>
      <c r="G466" s="37"/>
      <c r="H466" s="45">
        <f>H467</f>
        <v>15</v>
      </c>
      <c r="I466" s="242">
        <f t="shared" si="97"/>
        <v>2102.75</v>
      </c>
      <c r="J466" s="45">
        <f>J467</f>
        <v>2200</v>
      </c>
      <c r="K466" s="45">
        <f>K467</f>
        <v>97.25</v>
      </c>
      <c r="L466" s="251">
        <f t="shared" si="99"/>
        <v>4.420454545454546</v>
      </c>
    </row>
    <row r="467" spans="1:12" ht="30">
      <c r="A467" s="4" t="s">
        <v>20</v>
      </c>
      <c r="B467" s="37">
        <v>500</v>
      </c>
      <c r="C467" s="41" t="s">
        <v>99</v>
      </c>
      <c r="D467" s="41" t="s">
        <v>105</v>
      </c>
      <c r="E467" s="37">
        <v>9000090520</v>
      </c>
      <c r="F467" s="37">
        <v>240</v>
      </c>
      <c r="G467" s="37"/>
      <c r="H467" s="45">
        <f>H468</f>
        <v>15</v>
      </c>
      <c r="I467" s="242">
        <f t="shared" si="97"/>
        <v>2102.75</v>
      </c>
      <c r="J467" s="45">
        <f>J468</f>
        <v>2200</v>
      </c>
      <c r="K467" s="45">
        <f>K468</f>
        <v>97.25</v>
      </c>
      <c r="L467" s="251">
        <f t="shared" si="99"/>
        <v>4.420454545454546</v>
      </c>
    </row>
    <row r="468" spans="1:14" ht="15">
      <c r="A468" s="5" t="s">
        <v>8</v>
      </c>
      <c r="B468" s="41" t="s">
        <v>69</v>
      </c>
      <c r="C468" s="41" t="s">
        <v>99</v>
      </c>
      <c r="D468" s="41" t="s">
        <v>105</v>
      </c>
      <c r="E468" s="37">
        <v>9000090520</v>
      </c>
      <c r="F468" s="37">
        <v>240</v>
      </c>
      <c r="G468" s="37">
        <v>1</v>
      </c>
      <c r="H468" s="45">
        <v>15</v>
      </c>
      <c r="I468" s="242">
        <f t="shared" si="97"/>
        <v>2102.75</v>
      </c>
      <c r="J468" s="45">
        <v>2200</v>
      </c>
      <c r="K468" s="45">
        <v>97.25</v>
      </c>
      <c r="L468" s="251">
        <f t="shared" si="99"/>
        <v>4.420454545454546</v>
      </c>
      <c r="M468" s="58"/>
      <c r="N468" s="58"/>
    </row>
    <row r="469" spans="1:12" ht="30" hidden="1">
      <c r="A469" s="4" t="s">
        <v>172</v>
      </c>
      <c r="B469" s="41" t="s">
        <v>69</v>
      </c>
      <c r="C469" s="41" t="s">
        <v>99</v>
      </c>
      <c r="D469" s="41" t="s">
        <v>105</v>
      </c>
      <c r="E469" s="37">
        <v>9000090520</v>
      </c>
      <c r="F469" s="37">
        <v>400</v>
      </c>
      <c r="G469" s="37"/>
      <c r="H469" s="45"/>
      <c r="I469" s="242">
        <f t="shared" si="97"/>
        <v>0</v>
      </c>
      <c r="J469" s="45">
        <f>J470</f>
        <v>0</v>
      </c>
      <c r="K469" s="45">
        <f>K470</f>
        <v>0</v>
      </c>
      <c r="L469" s="251" t="e">
        <f t="shared" si="99"/>
        <v>#DIV/0!</v>
      </c>
    </row>
    <row r="470" spans="1:12" ht="15" hidden="1">
      <c r="A470" s="4" t="s">
        <v>178</v>
      </c>
      <c r="B470" s="41" t="s">
        <v>69</v>
      </c>
      <c r="C470" s="41" t="s">
        <v>99</v>
      </c>
      <c r="D470" s="41" t="s">
        <v>105</v>
      </c>
      <c r="E470" s="37">
        <v>9000090520</v>
      </c>
      <c r="F470" s="37">
        <v>410</v>
      </c>
      <c r="G470" s="37"/>
      <c r="H470" s="45"/>
      <c r="I470" s="242">
        <f t="shared" si="97"/>
        <v>0</v>
      </c>
      <c r="J470" s="45">
        <f>J471</f>
        <v>0</v>
      </c>
      <c r="K470" s="45">
        <f>K471</f>
        <v>0</v>
      </c>
      <c r="L470" s="251" t="e">
        <f t="shared" si="99"/>
        <v>#DIV/0!</v>
      </c>
    </row>
    <row r="471" spans="1:12" ht="15" hidden="1">
      <c r="A471" s="5" t="s">
        <v>8</v>
      </c>
      <c r="B471" s="41" t="s">
        <v>69</v>
      </c>
      <c r="C471" s="41" t="s">
        <v>99</v>
      </c>
      <c r="D471" s="41" t="s">
        <v>105</v>
      </c>
      <c r="E471" s="37">
        <v>9000090520</v>
      </c>
      <c r="F471" s="37">
        <v>410</v>
      </c>
      <c r="G471" s="37">
        <v>1</v>
      </c>
      <c r="H471" s="45"/>
      <c r="I471" s="242">
        <f t="shared" si="97"/>
        <v>0</v>
      </c>
      <c r="J471" s="45"/>
      <c r="K471" s="45"/>
      <c r="L471" s="251" t="e">
        <f t="shared" si="99"/>
        <v>#DIV/0!</v>
      </c>
    </row>
    <row r="472" spans="1:12" ht="15">
      <c r="A472" s="4" t="s">
        <v>21</v>
      </c>
      <c r="B472" s="37">
        <v>500</v>
      </c>
      <c r="C472" s="41" t="s">
        <v>99</v>
      </c>
      <c r="D472" s="41" t="s">
        <v>105</v>
      </c>
      <c r="E472" s="37">
        <v>9000090520</v>
      </c>
      <c r="F472" s="37">
        <v>800</v>
      </c>
      <c r="G472" s="37"/>
      <c r="H472" s="45">
        <f>H475</f>
        <v>15</v>
      </c>
      <c r="I472" s="242">
        <f t="shared" si="97"/>
        <v>402.516</v>
      </c>
      <c r="J472" s="45">
        <f>J475+J473</f>
        <v>450</v>
      </c>
      <c r="K472" s="45">
        <f>K475+K473</f>
        <v>47.484</v>
      </c>
      <c r="L472" s="251">
        <f t="shared" si="99"/>
        <v>10.552</v>
      </c>
    </row>
    <row r="473" spans="1:12" ht="15">
      <c r="A473" s="4" t="s">
        <v>216</v>
      </c>
      <c r="B473" s="41" t="s">
        <v>69</v>
      </c>
      <c r="C473" s="41" t="s">
        <v>99</v>
      </c>
      <c r="D473" s="41" t="s">
        <v>105</v>
      </c>
      <c r="E473" s="37">
        <v>9000090520</v>
      </c>
      <c r="F473" s="37">
        <v>830</v>
      </c>
      <c r="G473" s="37"/>
      <c r="H473" s="45">
        <f>H474</f>
        <v>4517</v>
      </c>
      <c r="I473" s="242">
        <f t="shared" si="97"/>
        <v>302.516</v>
      </c>
      <c r="J473" s="45">
        <f>J474</f>
        <v>350</v>
      </c>
      <c r="K473" s="45">
        <f>K474</f>
        <v>47.484</v>
      </c>
      <c r="L473" s="251">
        <f t="shared" si="99"/>
        <v>13.566857142857144</v>
      </c>
    </row>
    <row r="474" spans="1:12" ht="15">
      <c r="A474" s="5" t="s">
        <v>8</v>
      </c>
      <c r="B474" s="41" t="s">
        <v>69</v>
      </c>
      <c r="C474" s="41" t="s">
        <v>99</v>
      </c>
      <c r="D474" s="41" t="s">
        <v>105</v>
      </c>
      <c r="E474" s="37">
        <v>9000090520</v>
      </c>
      <c r="F474" s="37">
        <v>830</v>
      </c>
      <c r="G474" s="37">
        <v>1</v>
      </c>
      <c r="H474" s="45">
        <v>4517</v>
      </c>
      <c r="I474" s="242">
        <f t="shared" si="97"/>
        <v>302.516</v>
      </c>
      <c r="J474" s="45">
        <v>350</v>
      </c>
      <c r="K474" s="45">
        <v>47.484</v>
      </c>
      <c r="L474" s="251">
        <f t="shared" si="99"/>
        <v>13.566857142857144</v>
      </c>
    </row>
    <row r="475" spans="1:12" ht="15">
      <c r="A475" s="4" t="s">
        <v>22</v>
      </c>
      <c r="B475" s="37">
        <v>500</v>
      </c>
      <c r="C475" s="41" t="s">
        <v>99</v>
      </c>
      <c r="D475" s="41" t="s">
        <v>105</v>
      </c>
      <c r="E475" s="37">
        <v>9000090520</v>
      </c>
      <c r="F475" s="37">
        <v>850</v>
      </c>
      <c r="G475" s="37"/>
      <c r="H475" s="45">
        <f>H476</f>
        <v>15</v>
      </c>
      <c r="I475" s="242">
        <f t="shared" si="97"/>
        <v>100</v>
      </c>
      <c r="J475" s="45">
        <f>J476</f>
        <v>100</v>
      </c>
      <c r="K475" s="45">
        <f>K476</f>
        <v>0</v>
      </c>
      <c r="L475" s="251">
        <f t="shared" si="99"/>
        <v>0</v>
      </c>
    </row>
    <row r="476" spans="1:14" ht="15">
      <c r="A476" s="5" t="s">
        <v>8</v>
      </c>
      <c r="B476" s="41" t="s">
        <v>69</v>
      </c>
      <c r="C476" s="41" t="s">
        <v>99</v>
      </c>
      <c r="D476" s="41" t="s">
        <v>105</v>
      </c>
      <c r="E476" s="37">
        <v>9000090520</v>
      </c>
      <c r="F476" s="37">
        <v>850</v>
      </c>
      <c r="G476" s="37">
        <v>1</v>
      </c>
      <c r="H476" s="45">
        <v>15</v>
      </c>
      <c r="I476" s="242">
        <f t="shared" si="97"/>
        <v>100</v>
      </c>
      <c r="J476" s="45">
        <v>100</v>
      </c>
      <c r="K476" s="45"/>
      <c r="L476" s="251">
        <f t="shared" si="99"/>
        <v>0</v>
      </c>
      <c r="M476" s="58"/>
      <c r="N476" s="58"/>
    </row>
    <row r="477" spans="1:12" ht="30" hidden="1">
      <c r="A477" s="4" t="s">
        <v>366</v>
      </c>
      <c r="B477" s="41" t="s">
        <v>69</v>
      </c>
      <c r="C477" s="41" t="s">
        <v>99</v>
      </c>
      <c r="D477" s="41" t="s">
        <v>105</v>
      </c>
      <c r="E477" s="37">
        <v>9000090540</v>
      </c>
      <c r="F477" s="35"/>
      <c r="G477" s="35"/>
      <c r="H477" s="45" t="e">
        <f>H478</f>
        <v>#REF!</v>
      </c>
      <c r="I477" s="242">
        <f t="shared" si="97"/>
        <v>0</v>
      </c>
      <c r="J477" s="45">
        <f aca="true" t="shared" si="101" ref="J477:K479">J478</f>
        <v>0</v>
      </c>
      <c r="K477" s="45">
        <f t="shared" si="101"/>
        <v>0</v>
      </c>
      <c r="L477" s="251" t="e">
        <f t="shared" si="99"/>
        <v>#DIV/0!</v>
      </c>
    </row>
    <row r="478" spans="1:12" ht="15" hidden="1">
      <c r="A478" s="4" t="s">
        <v>21</v>
      </c>
      <c r="B478" s="41" t="s">
        <v>69</v>
      </c>
      <c r="C478" s="41" t="s">
        <v>99</v>
      </c>
      <c r="D478" s="41" t="s">
        <v>105</v>
      </c>
      <c r="E478" s="37">
        <v>9000090540</v>
      </c>
      <c r="F478" s="37">
        <v>800</v>
      </c>
      <c r="G478" s="35"/>
      <c r="H478" s="45" t="e">
        <f>#REF!</f>
        <v>#REF!</v>
      </c>
      <c r="I478" s="242">
        <f t="shared" si="97"/>
        <v>0</v>
      </c>
      <c r="J478" s="45">
        <f t="shared" si="101"/>
        <v>0</v>
      </c>
      <c r="K478" s="45">
        <f t="shared" si="101"/>
        <v>0</v>
      </c>
      <c r="L478" s="251" t="e">
        <f t="shared" si="99"/>
        <v>#DIV/0!</v>
      </c>
    </row>
    <row r="479" spans="1:12" ht="45" hidden="1">
      <c r="A479" s="4" t="s">
        <v>87</v>
      </c>
      <c r="B479" s="37">
        <v>500</v>
      </c>
      <c r="C479" s="41" t="s">
        <v>99</v>
      </c>
      <c r="D479" s="41" t="s">
        <v>105</v>
      </c>
      <c r="E479" s="37">
        <v>9000090540</v>
      </c>
      <c r="F479" s="37">
        <v>810</v>
      </c>
      <c r="G479" s="37"/>
      <c r="H479" s="45" t="e">
        <f>#REF!</f>
        <v>#REF!</v>
      </c>
      <c r="I479" s="242">
        <f t="shared" si="97"/>
        <v>0</v>
      </c>
      <c r="J479" s="45">
        <f t="shared" si="101"/>
        <v>0</v>
      </c>
      <c r="K479" s="45">
        <f t="shared" si="101"/>
        <v>0</v>
      </c>
      <c r="L479" s="251" t="e">
        <f t="shared" si="99"/>
        <v>#DIV/0!</v>
      </c>
    </row>
    <row r="480" spans="1:14" ht="15" hidden="1">
      <c r="A480" s="5" t="s">
        <v>8</v>
      </c>
      <c r="B480" s="41" t="s">
        <v>69</v>
      </c>
      <c r="C480" s="41" t="s">
        <v>99</v>
      </c>
      <c r="D480" s="41" t="s">
        <v>105</v>
      </c>
      <c r="E480" s="37">
        <v>9000090540</v>
      </c>
      <c r="F480" s="37">
        <v>810</v>
      </c>
      <c r="G480" s="37">
        <v>1</v>
      </c>
      <c r="H480" s="45">
        <v>15</v>
      </c>
      <c r="I480" s="242">
        <f t="shared" si="97"/>
        <v>0</v>
      </c>
      <c r="J480" s="45"/>
      <c r="K480" s="45"/>
      <c r="L480" s="251" t="e">
        <f t="shared" si="99"/>
        <v>#DIV/0!</v>
      </c>
      <c r="M480" s="58"/>
      <c r="N480" s="58"/>
    </row>
    <row r="481" spans="1:14" ht="15">
      <c r="A481" s="3" t="s">
        <v>106</v>
      </c>
      <c r="B481" s="111" t="s">
        <v>69</v>
      </c>
      <c r="C481" s="111" t="s">
        <v>99</v>
      </c>
      <c r="D481" s="111" t="s">
        <v>137</v>
      </c>
      <c r="E481" s="36"/>
      <c r="F481" s="36"/>
      <c r="G481" s="36"/>
      <c r="H481" s="242" t="e">
        <f>H482</f>
        <v>#REF!</v>
      </c>
      <c r="I481" s="242">
        <f t="shared" si="97"/>
        <v>3426.4</v>
      </c>
      <c r="J481" s="242">
        <f>J482+J487</f>
        <v>3431.4</v>
      </c>
      <c r="K481" s="242">
        <f>K482+K487</f>
        <v>5</v>
      </c>
      <c r="L481" s="251">
        <f t="shared" si="99"/>
        <v>0.14571312000932563</v>
      </c>
      <c r="M481" s="25"/>
      <c r="N481" s="25"/>
    </row>
    <row r="482" spans="1:14" ht="15">
      <c r="A482" s="4" t="s">
        <v>16</v>
      </c>
      <c r="B482" s="41" t="s">
        <v>69</v>
      </c>
      <c r="C482" s="41" t="s">
        <v>99</v>
      </c>
      <c r="D482" s="41" t="s">
        <v>137</v>
      </c>
      <c r="E482" s="37">
        <v>9000000000</v>
      </c>
      <c r="F482" s="35"/>
      <c r="G482" s="35"/>
      <c r="H482" s="45" t="e">
        <f>H483</f>
        <v>#REF!</v>
      </c>
      <c r="I482" s="242">
        <f>J482-K482</f>
        <v>1784</v>
      </c>
      <c r="J482" s="45">
        <f aca="true" t="shared" si="102" ref="J482:K485">J483</f>
        <v>1789</v>
      </c>
      <c r="K482" s="45">
        <f t="shared" si="102"/>
        <v>5</v>
      </c>
      <c r="L482" s="251">
        <f t="shared" si="99"/>
        <v>0.2794857462269424</v>
      </c>
      <c r="M482" s="22"/>
      <c r="N482" s="22"/>
    </row>
    <row r="483" spans="1:14" ht="15">
      <c r="A483" s="4" t="s">
        <v>436</v>
      </c>
      <c r="B483" s="41" t="s">
        <v>69</v>
      </c>
      <c r="C483" s="41" t="s">
        <v>99</v>
      </c>
      <c r="D483" s="41" t="s">
        <v>137</v>
      </c>
      <c r="E483" s="37">
        <v>9000090530</v>
      </c>
      <c r="F483" s="35"/>
      <c r="G483" s="35"/>
      <c r="H483" s="45" t="e">
        <f>#REF!+H484+#REF!+#REF!</f>
        <v>#REF!</v>
      </c>
      <c r="I483" s="242">
        <f>J483-K483</f>
        <v>1784</v>
      </c>
      <c r="J483" s="45">
        <f t="shared" si="102"/>
        <v>1789</v>
      </c>
      <c r="K483" s="45">
        <f t="shared" si="102"/>
        <v>5</v>
      </c>
      <c r="L483" s="251">
        <f t="shared" si="99"/>
        <v>0.2794857462269424</v>
      </c>
      <c r="M483" s="22"/>
      <c r="N483" s="22"/>
    </row>
    <row r="484" spans="1:14" ht="30" customHeight="1">
      <c r="A484" s="29" t="s">
        <v>215</v>
      </c>
      <c r="B484" s="41" t="s">
        <v>69</v>
      </c>
      <c r="C484" s="41" t="s">
        <v>99</v>
      </c>
      <c r="D484" s="41" t="s">
        <v>137</v>
      </c>
      <c r="E484" s="37">
        <v>9000090530</v>
      </c>
      <c r="F484" s="37">
        <v>200</v>
      </c>
      <c r="G484" s="35"/>
      <c r="H484" s="45">
        <f>H485</f>
        <v>4860</v>
      </c>
      <c r="I484" s="242">
        <f>J484-K484</f>
        <v>1784</v>
      </c>
      <c r="J484" s="45">
        <f t="shared" si="102"/>
        <v>1789</v>
      </c>
      <c r="K484" s="45">
        <f t="shared" si="102"/>
        <v>5</v>
      </c>
      <c r="L484" s="251">
        <f t="shared" si="99"/>
        <v>0.2794857462269424</v>
      </c>
      <c r="M484" s="22"/>
      <c r="N484" s="22"/>
    </row>
    <row r="485" spans="1:14" ht="30">
      <c r="A485" s="4" t="s">
        <v>20</v>
      </c>
      <c r="B485" s="41" t="s">
        <v>69</v>
      </c>
      <c r="C485" s="41" t="s">
        <v>99</v>
      </c>
      <c r="D485" s="41" t="s">
        <v>137</v>
      </c>
      <c r="E485" s="37">
        <v>9000090530</v>
      </c>
      <c r="F485" s="37">
        <v>240</v>
      </c>
      <c r="G485" s="35"/>
      <c r="H485" s="45">
        <f>H486</f>
        <v>4860</v>
      </c>
      <c r="I485" s="242">
        <f>J485-K485</f>
        <v>1784</v>
      </c>
      <c r="J485" s="45">
        <f t="shared" si="102"/>
        <v>1789</v>
      </c>
      <c r="K485" s="45">
        <f t="shared" si="102"/>
        <v>5</v>
      </c>
      <c r="L485" s="251">
        <f t="shared" si="99"/>
        <v>0.2794857462269424</v>
      </c>
      <c r="M485" s="22"/>
      <c r="N485" s="22"/>
    </row>
    <row r="486" spans="1:14" ht="15">
      <c r="A486" s="5" t="s">
        <v>8</v>
      </c>
      <c r="B486" s="41" t="s">
        <v>69</v>
      </c>
      <c r="C486" s="41" t="s">
        <v>99</v>
      </c>
      <c r="D486" s="41" t="s">
        <v>137</v>
      </c>
      <c r="E486" s="37">
        <v>9000090530</v>
      </c>
      <c r="F486" s="37">
        <v>240</v>
      </c>
      <c r="G486" s="37">
        <v>1</v>
      </c>
      <c r="H486" s="45">
        <v>4860</v>
      </c>
      <c r="I486" s="242">
        <f>J486-K486</f>
        <v>1784</v>
      </c>
      <c r="J486" s="45">
        <v>1789</v>
      </c>
      <c r="K486" s="45">
        <v>5</v>
      </c>
      <c r="L486" s="251">
        <f t="shared" si="99"/>
        <v>0.2794857462269424</v>
      </c>
      <c r="M486" s="18"/>
      <c r="N486" s="18"/>
    </row>
    <row r="487" spans="1:12" ht="45">
      <c r="A487" s="29" t="s">
        <v>593</v>
      </c>
      <c r="B487" s="41" t="s">
        <v>69</v>
      </c>
      <c r="C487" s="41" t="s">
        <v>99</v>
      </c>
      <c r="D487" s="41" t="s">
        <v>137</v>
      </c>
      <c r="E487" s="37">
        <v>5900000000</v>
      </c>
      <c r="F487" s="35"/>
      <c r="G487" s="35"/>
      <c r="H487" s="45" t="e">
        <f>#REF!</f>
        <v>#REF!</v>
      </c>
      <c r="I487" s="242">
        <f aca="true" t="shared" si="103" ref="I487:I528">J487-K487</f>
        <v>1642.4</v>
      </c>
      <c r="J487" s="45">
        <f>J488+J492+J496</f>
        <v>1642.4</v>
      </c>
      <c r="K487" s="45">
        <f>K488+K492+K496</f>
        <v>0</v>
      </c>
      <c r="L487" s="251">
        <f t="shared" si="99"/>
        <v>0</v>
      </c>
    </row>
    <row r="488" spans="1:12" ht="30">
      <c r="A488" s="29" t="s">
        <v>487</v>
      </c>
      <c r="B488" s="41" t="s">
        <v>69</v>
      </c>
      <c r="C488" s="41" t="s">
        <v>99</v>
      </c>
      <c r="D488" s="41" t="s">
        <v>137</v>
      </c>
      <c r="E488" s="37">
        <v>5900191070</v>
      </c>
      <c r="F488" s="35"/>
      <c r="G488" s="35"/>
      <c r="H488" s="45">
        <f>H489</f>
        <v>11</v>
      </c>
      <c r="I488" s="242">
        <f t="shared" si="103"/>
        <v>1642.4</v>
      </c>
      <c r="J488" s="45">
        <f aca="true" t="shared" si="104" ref="J488:K490">J489</f>
        <v>1642.4</v>
      </c>
      <c r="K488" s="45">
        <f t="shared" si="104"/>
        <v>0</v>
      </c>
      <c r="L488" s="251">
        <f t="shared" si="99"/>
        <v>0</v>
      </c>
    </row>
    <row r="489" spans="1:12" ht="30">
      <c r="A489" s="29" t="s">
        <v>215</v>
      </c>
      <c r="B489" s="41" t="s">
        <v>69</v>
      </c>
      <c r="C489" s="41" t="s">
        <v>99</v>
      </c>
      <c r="D489" s="41" t="s">
        <v>137</v>
      </c>
      <c r="E489" s="37">
        <v>5900191070</v>
      </c>
      <c r="F489" s="37">
        <v>200</v>
      </c>
      <c r="G489" s="35"/>
      <c r="H489" s="45">
        <f>H490</f>
        <v>11</v>
      </c>
      <c r="I489" s="242">
        <f t="shared" si="103"/>
        <v>1642.4</v>
      </c>
      <c r="J489" s="45">
        <f t="shared" si="104"/>
        <v>1642.4</v>
      </c>
      <c r="K489" s="45">
        <f t="shared" si="104"/>
        <v>0</v>
      </c>
      <c r="L489" s="251">
        <f t="shared" si="99"/>
        <v>0</v>
      </c>
    </row>
    <row r="490" spans="1:12" ht="30">
      <c r="A490" s="4" t="s">
        <v>20</v>
      </c>
      <c r="B490" s="41" t="s">
        <v>69</v>
      </c>
      <c r="C490" s="41" t="s">
        <v>99</v>
      </c>
      <c r="D490" s="41" t="s">
        <v>137</v>
      </c>
      <c r="E490" s="37">
        <v>5900191070</v>
      </c>
      <c r="F490" s="37">
        <v>240</v>
      </c>
      <c r="G490" s="35"/>
      <c r="H490" s="45">
        <f>H491</f>
        <v>11</v>
      </c>
      <c r="I490" s="242">
        <f t="shared" si="103"/>
        <v>1642.4</v>
      </c>
      <c r="J490" s="45">
        <f t="shared" si="104"/>
        <v>1642.4</v>
      </c>
      <c r="K490" s="45">
        <f t="shared" si="104"/>
        <v>0</v>
      </c>
      <c r="L490" s="251">
        <f t="shared" si="99"/>
        <v>0</v>
      </c>
    </row>
    <row r="491" spans="1:12" ht="15">
      <c r="A491" s="5" t="s">
        <v>8</v>
      </c>
      <c r="B491" s="41" t="s">
        <v>69</v>
      </c>
      <c r="C491" s="41" t="s">
        <v>99</v>
      </c>
      <c r="D491" s="41" t="s">
        <v>137</v>
      </c>
      <c r="E491" s="37">
        <v>5900191070</v>
      </c>
      <c r="F491" s="37">
        <v>240</v>
      </c>
      <c r="G491" s="37">
        <v>1</v>
      </c>
      <c r="H491" s="45">
        <v>11</v>
      </c>
      <c r="I491" s="242">
        <f t="shared" si="103"/>
        <v>1642.4</v>
      </c>
      <c r="J491" s="45">
        <v>1642.4</v>
      </c>
      <c r="K491" s="45"/>
      <c r="L491" s="251">
        <f t="shared" si="99"/>
        <v>0</v>
      </c>
    </row>
    <row r="492" spans="1:12" ht="46.5" customHeight="1" hidden="1">
      <c r="A492" s="29" t="s">
        <v>488</v>
      </c>
      <c r="B492" s="41" t="s">
        <v>69</v>
      </c>
      <c r="C492" s="41" t="s">
        <v>99</v>
      </c>
      <c r="D492" s="41" t="s">
        <v>137</v>
      </c>
      <c r="E492" s="37">
        <v>5900291070</v>
      </c>
      <c r="F492" s="35"/>
      <c r="G492" s="35"/>
      <c r="H492" s="45">
        <f>H493</f>
        <v>11</v>
      </c>
      <c r="I492" s="242">
        <f t="shared" si="103"/>
        <v>0</v>
      </c>
      <c r="J492" s="45">
        <f aca="true" t="shared" si="105" ref="J492:K494">J493</f>
        <v>0</v>
      </c>
      <c r="K492" s="45">
        <f t="shared" si="105"/>
        <v>0</v>
      </c>
      <c r="L492" s="251" t="e">
        <f t="shared" si="99"/>
        <v>#DIV/0!</v>
      </c>
    </row>
    <row r="493" spans="1:12" ht="30" hidden="1">
      <c r="A493" s="29" t="s">
        <v>215</v>
      </c>
      <c r="B493" s="41" t="s">
        <v>69</v>
      </c>
      <c r="C493" s="41" t="s">
        <v>99</v>
      </c>
      <c r="D493" s="41" t="s">
        <v>137</v>
      </c>
      <c r="E493" s="37">
        <v>5900291070</v>
      </c>
      <c r="F493" s="37">
        <v>200</v>
      </c>
      <c r="G493" s="35"/>
      <c r="H493" s="45">
        <f>H494</f>
        <v>11</v>
      </c>
      <c r="I493" s="242">
        <f t="shared" si="103"/>
        <v>0</v>
      </c>
      <c r="J493" s="45">
        <f t="shared" si="105"/>
        <v>0</v>
      </c>
      <c r="K493" s="45">
        <f t="shared" si="105"/>
        <v>0</v>
      </c>
      <c r="L493" s="251" t="e">
        <f t="shared" si="99"/>
        <v>#DIV/0!</v>
      </c>
    </row>
    <row r="494" spans="1:12" ht="30" hidden="1">
      <c r="A494" s="4" t="s">
        <v>20</v>
      </c>
      <c r="B494" s="41" t="s">
        <v>69</v>
      </c>
      <c r="C494" s="41" t="s">
        <v>99</v>
      </c>
      <c r="D494" s="41" t="s">
        <v>137</v>
      </c>
      <c r="E494" s="37">
        <v>5900291070</v>
      </c>
      <c r="F494" s="37">
        <v>240</v>
      </c>
      <c r="G494" s="35"/>
      <c r="H494" s="45">
        <f>H495</f>
        <v>11</v>
      </c>
      <c r="I494" s="242">
        <f t="shared" si="103"/>
        <v>0</v>
      </c>
      <c r="J494" s="45">
        <f t="shared" si="105"/>
        <v>0</v>
      </c>
      <c r="K494" s="45">
        <f t="shared" si="105"/>
        <v>0</v>
      </c>
      <c r="L494" s="251" t="e">
        <f t="shared" si="99"/>
        <v>#DIV/0!</v>
      </c>
    </row>
    <row r="495" spans="1:12" ht="15" hidden="1">
      <c r="A495" s="5" t="s">
        <v>8</v>
      </c>
      <c r="B495" s="41" t="s">
        <v>69</v>
      </c>
      <c r="C495" s="41" t="s">
        <v>99</v>
      </c>
      <c r="D495" s="41" t="s">
        <v>137</v>
      </c>
      <c r="E495" s="37">
        <v>5900291070</v>
      </c>
      <c r="F495" s="37">
        <v>240</v>
      </c>
      <c r="G495" s="37">
        <v>1</v>
      </c>
      <c r="H495" s="45">
        <v>11</v>
      </c>
      <c r="I495" s="242">
        <f t="shared" si="103"/>
        <v>0</v>
      </c>
      <c r="J495" s="45"/>
      <c r="K495" s="45"/>
      <c r="L495" s="251" t="e">
        <f t="shared" si="99"/>
        <v>#DIV/0!</v>
      </c>
    </row>
    <row r="496" spans="1:12" ht="30" hidden="1">
      <c r="A496" s="29" t="s">
        <v>489</v>
      </c>
      <c r="B496" s="41" t="s">
        <v>69</v>
      </c>
      <c r="C496" s="41" t="s">
        <v>99</v>
      </c>
      <c r="D496" s="41" t="s">
        <v>137</v>
      </c>
      <c r="E496" s="37">
        <v>5900391070</v>
      </c>
      <c r="F496" s="35"/>
      <c r="G496" s="35"/>
      <c r="H496" s="45">
        <f>H497</f>
        <v>11</v>
      </c>
      <c r="I496" s="242">
        <f t="shared" si="103"/>
        <v>0</v>
      </c>
      <c r="J496" s="45">
        <f aca="true" t="shared" si="106" ref="J496:K498">J497</f>
        <v>0</v>
      </c>
      <c r="K496" s="45">
        <f t="shared" si="106"/>
        <v>0</v>
      </c>
      <c r="L496" s="251" t="e">
        <f t="shared" si="99"/>
        <v>#DIV/0!</v>
      </c>
    </row>
    <row r="497" spans="1:12" ht="30" hidden="1">
      <c r="A497" s="29" t="s">
        <v>215</v>
      </c>
      <c r="B497" s="41" t="s">
        <v>69</v>
      </c>
      <c r="C497" s="41" t="s">
        <v>99</v>
      </c>
      <c r="D497" s="41" t="s">
        <v>137</v>
      </c>
      <c r="E497" s="37">
        <v>5900391070</v>
      </c>
      <c r="F497" s="37">
        <v>200</v>
      </c>
      <c r="G497" s="35"/>
      <c r="H497" s="45">
        <f>H498</f>
        <v>11</v>
      </c>
      <c r="I497" s="242">
        <f t="shared" si="103"/>
        <v>0</v>
      </c>
      <c r="J497" s="45">
        <f t="shared" si="106"/>
        <v>0</v>
      </c>
      <c r="K497" s="45">
        <f t="shared" si="106"/>
        <v>0</v>
      </c>
      <c r="L497" s="251" t="e">
        <f t="shared" si="99"/>
        <v>#DIV/0!</v>
      </c>
    </row>
    <row r="498" spans="1:12" ht="30" hidden="1">
      <c r="A498" s="4" t="s">
        <v>20</v>
      </c>
      <c r="B498" s="41" t="s">
        <v>69</v>
      </c>
      <c r="C498" s="41" t="s">
        <v>99</v>
      </c>
      <c r="D498" s="41" t="s">
        <v>137</v>
      </c>
      <c r="E498" s="37">
        <v>5900391070</v>
      </c>
      <c r="F498" s="37">
        <v>240</v>
      </c>
      <c r="G498" s="35"/>
      <c r="H498" s="45">
        <f>H499</f>
        <v>11</v>
      </c>
      <c r="I498" s="242">
        <f t="shared" si="103"/>
        <v>0</v>
      </c>
      <c r="J498" s="45">
        <f t="shared" si="106"/>
        <v>0</v>
      </c>
      <c r="K498" s="45">
        <f t="shared" si="106"/>
        <v>0</v>
      </c>
      <c r="L498" s="251" t="e">
        <f t="shared" si="99"/>
        <v>#DIV/0!</v>
      </c>
    </row>
    <row r="499" spans="1:12" ht="15" hidden="1">
      <c r="A499" s="5" t="s">
        <v>8</v>
      </c>
      <c r="B499" s="41" t="s">
        <v>69</v>
      </c>
      <c r="C499" s="41" t="s">
        <v>99</v>
      </c>
      <c r="D499" s="41" t="s">
        <v>137</v>
      </c>
      <c r="E499" s="37">
        <v>5900391070</v>
      </c>
      <c r="F499" s="37">
        <v>240</v>
      </c>
      <c r="G499" s="37">
        <v>1</v>
      </c>
      <c r="H499" s="45">
        <v>11</v>
      </c>
      <c r="I499" s="242">
        <f t="shared" si="103"/>
        <v>0</v>
      </c>
      <c r="J499" s="45"/>
      <c r="K499" s="45"/>
      <c r="L499" s="251" t="e">
        <f t="shared" si="99"/>
        <v>#DIV/0!</v>
      </c>
    </row>
    <row r="500" spans="1:12" ht="15">
      <c r="A500" s="3" t="s">
        <v>42</v>
      </c>
      <c r="B500" s="111" t="s">
        <v>69</v>
      </c>
      <c r="C500" s="111" t="s">
        <v>43</v>
      </c>
      <c r="D500" s="40"/>
      <c r="E500" s="35"/>
      <c r="F500" s="35"/>
      <c r="G500" s="35"/>
      <c r="H500" s="242" t="e">
        <f>H506+H522+H579+H596</f>
        <v>#REF!</v>
      </c>
      <c r="I500" s="242">
        <f t="shared" si="103"/>
        <v>1000</v>
      </c>
      <c r="J500" s="242">
        <f>J501</f>
        <v>1000</v>
      </c>
      <c r="K500" s="242">
        <f>K501</f>
        <v>0</v>
      </c>
      <c r="L500" s="251">
        <f t="shared" si="99"/>
        <v>0</v>
      </c>
    </row>
    <row r="501" spans="1:12" ht="15">
      <c r="A501" s="3" t="s">
        <v>57</v>
      </c>
      <c r="B501" s="111" t="s">
        <v>69</v>
      </c>
      <c r="C501" s="111" t="s">
        <v>43</v>
      </c>
      <c r="D501" s="111" t="s">
        <v>48</v>
      </c>
      <c r="E501" s="36"/>
      <c r="F501" s="36"/>
      <c r="G501" s="36"/>
      <c r="H501" s="242" t="e">
        <f>#REF!+#REF!+#REF!</f>
        <v>#REF!</v>
      </c>
      <c r="I501" s="242">
        <f t="shared" si="103"/>
        <v>1000</v>
      </c>
      <c r="J501" s="242">
        <f>J502</f>
        <v>1000</v>
      </c>
      <c r="K501" s="242">
        <f>K502</f>
        <v>0</v>
      </c>
      <c r="L501" s="251">
        <f t="shared" si="99"/>
        <v>0</v>
      </c>
    </row>
    <row r="502" spans="1:12" ht="65.25" customHeight="1">
      <c r="A502" s="23" t="s">
        <v>597</v>
      </c>
      <c r="B502" s="37">
        <v>500</v>
      </c>
      <c r="C502" s="41" t="s">
        <v>43</v>
      </c>
      <c r="D502" s="41" t="s">
        <v>48</v>
      </c>
      <c r="E502" s="202" t="s">
        <v>536</v>
      </c>
      <c r="F502" s="37"/>
      <c r="G502" s="37"/>
      <c r="H502" s="45">
        <f aca="true" t="shared" si="107" ref="H502:K504">H503</f>
        <v>4517</v>
      </c>
      <c r="I502" s="242">
        <f t="shared" si="103"/>
        <v>1000</v>
      </c>
      <c r="J502" s="45">
        <f t="shared" si="107"/>
        <v>1000</v>
      </c>
      <c r="K502" s="45">
        <f t="shared" si="107"/>
        <v>0</v>
      </c>
      <c r="L502" s="251">
        <f t="shared" si="99"/>
        <v>0</v>
      </c>
    </row>
    <row r="503" spans="1:12" ht="30">
      <c r="A503" s="4" t="s">
        <v>172</v>
      </c>
      <c r="B503" s="37">
        <v>500</v>
      </c>
      <c r="C503" s="41" t="s">
        <v>43</v>
      </c>
      <c r="D503" s="41" t="s">
        <v>48</v>
      </c>
      <c r="E503" s="202" t="s">
        <v>536</v>
      </c>
      <c r="F503" s="37">
        <v>400</v>
      </c>
      <c r="G503" s="37"/>
      <c r="H503" s="45">
        <f t="shared" si="107"/>
        <v>4517</v>
      </c>
      <c r="I503" s="242">
        <f t="shared" si="103"/>
        <v>1000</v>
      </c>
      <c r="J503" s="45">
        <f t="shared" si="107"/>
        <v>1000</v>
      </c>
      <c r="K503" s="45">
        <f t="shared" si="107"/>
        <v>0</v>
      </c>
      <c r="L503" s="251">
        <f t="shared" si="99"/>
        <v>0</v>
      </c>
    </row>
    <row r="504" spans="1:12" ht="15">
      <c r="A504" s="4" t="s">
        <v>178</v>
      </c>
      <c r="B504" s="37">
        <v>500</v>
      </c>
      <c r="C504" s="41" t="s">
        <v>43</v>
      </c>
      <c r="D504" s="41" t="s">
        <v>48</v>
      </c>
      <c r="E504" s="202" t="s">
        <v>536</v>
      </c>
      <c r="F504" s="37">
        <v>410</v>
      </c>
      <c r="G504" s="37"/>
      <c r="H504" s="45">
        <f t="shared" si="107"/>
        <v>4517</v>
      </c>
      <c r="I504" s="242">
        <f t="shared" si="103"/>
        <v>1000</v>
      </c>
      <c r="J504" s="45">
        <f t="shared" si="107"/>
        <v>1000</v>
      </c>
      <c r="K504" s="45">
        <f t="shared" si="107"/>
        <v>0</v>
      </c>
      <c r="L504" s="251">
        <f t="shared" si="99"/>
        <v>0</v>
      </c>
    </row>
    <row r="505" spans="1:12" ht="15">
      <c r="A505" s="5" t="s">
        <v>8</v>
      </c>
      <c r="B505" s="41" t="s">
        <v>69</v>
      </c>
      <c r="C505" s="41" t="s">
        <v>43</v>
      </c>
      <c r="D505" s="41" t="s">
        <v>48</v>
      </c>
      <c r="E505" s="202" t="s">
        <v>536</v>
      </c>
      <c r="F505" s="37">
        <v>410</v>
      </c>
      <c r="G505" s="37">
        <v>1</v>
      </c>
      <c r="H505" s="45">
        <v>4517</v>
      </c>
      <c r="I505" s="242">
        <f t="shared" si="103"/>
        <v>1000</v>
      </c>
      <c r="J505" s="45">
        <v>1000</v>
      </c>
      <c r="K505" s="45"/>
      <c r="L505" s="251">
        <f t="shared" si="99"/>
        <v>0</v>
      </c>
    </row>
    <row r="506" spans="1:12" ht="15">
      <c r="A506" s="3" t="s">
        <v>115</v>
      </c>
      <c r="B506" s="111" t="s">
        <v>69</v>
      </c>
      <c r="C506" s="111" t="s">
        <v>116</v>
      </c>
      <c r="D506" s="40"/>
      <c r="E506" s="35"/>
      <c r="F506" s="35"/>
      <c r="G506" s="35"/>
      <c r="H506" s="242" t="e">
        <f>H507+H590</f>
        <v>#REF!</v>
      </c>
      <c r="I506" s="242">
        <f t="shared" si="103"/>
        <v>18681.829159999998</v>
      </c>
      <c r="J506" s="242">
        <f>J507</f>
        <v>20821.26316</v>
      </c>
      <c r="K506" s="249">
        <f>K507</f>
        <v>2139.4339999999997</v>
      </c>
      <c r="L506" s="251">
        <f t="shared" si="99"/>
        <v>10.275236346419629</v>
      </c>
    </row>
    <row r="507" spans="1:12" ht="15">
      <c r="A507" s="3" t="s">
        <v>117</v>
      </c>
      <c r="B507" s="111" t="s">
        <v>69</v>
      </c>
      <c r="C507" s="111" t="s">
        <v>116</v>
      </c>
      <c r="D507" s="111" t="s">
        <v>118</v>
      </c>
      <c r="E507" s="36"/>
      <c r="F507" s="36"/>
      <c r="G507" s="36"/>
      <c r="H507" s="242" t="e">
        <f>H508+#REF!+H548+#REF!+#REF!</f>
        <v>#REF!</v>
      </c>
      <c r="I507" s="242">
        <f t="shared" si="103"/>
        <v>18681.829159999998</v>
      </c>
      <c r="J507" s="242">
        <f>J508+J537+J548+J585</f>
        <v>20821.26316</v>
      </c>
      <c r="K507" s="249">
        <f>K508+K537+K548+K585</f>
        <v>2139.4339999999997</v>
      </c>
      <c r="L507" s="251">
        <f t="shared" si="99"/>
        <v>10.275236346419629</v>
      </c>
    </row>
    <row r="508" spans="1:12" ht="15">
      <c r="A508" s="4" t="s">
        <v>16</v>
      </c>
      <c r="B508" s="41" t="s">
        <v>69</v>
      </c>
      <c r="C508" s="41" t="s">
        <v>116</v>
      </c>
      <c r="D508" s="41" t="s">
        <v>118</v>
      </c>
      <c r="E508" s="37">
        <v>9000000000</v>
      </c>
      <c r="F508" s="35"/>
      <c r="G508" s="35"/>
      <c r="H508" s="45" t="e">
        <f>H509+#REF!+H517</f>
        <v>#REF!</v>
      </c>
      <c r="I508" s="242">
        <f t="shared" si="103"/>
        <v>4766.9942599999995</v>
      </c>
      <c r="J508" s="45">
        <f>J509+J517+J513+J521+J525+J532+J536</f>
        <v>6906.42826</v>
      </c>
      <c r="K508" s="45">
        <f>K509+K517+K513+K521+K525+K532+K536</f>
        <v>2139.4339999999997</v>
      </c>
      <c r="L508" s="251">
        <f t="shared" si="99"/>
        <v>30.977430293325014</v>
      </c>
    </row>
    <row r="509" spans="1:12" ht="30">
      <c r="A509" s="4" t="s">
        <v>437</v>
      </c>
      <c r="B509" s="41" t="s">
        <v>69</v>
      </c>
      <c r="C509" s="41" t="s">
        <v>116</v>
      </c>
      <c r="D509" s="41" t="s">
        <v>118</v>
      </c>
      <c r="E509" s="37">
        <v>9000090810</v>
      </c>
      <c r="F509" s="35"/>
      <c r="G509" s="35"/>
      <c r="H509" s="45">
        <f aca="true" t="shared" si="108" ref="H509:K511">H510</f>
        <v>898</v>
      </c>
      <c r="I509" s="242">
        <f t="shared" si="103"/>
        <v>1146.2</v>
      </c>
      <c r="J509" s="45">
        <f t="shared" si="108"/>
        <v>2000</v>
      </c>
      <c r="K509" s="45">
        <f t="shared" si="108"/>
        <v>853.8</v>
      </c>
      <c r="L509" s="251">
        <f t="shared" si="99"/>
        <v>42.69</v>
      </c>
    </row>
    <row r="510" spans="1:12" ht="30">
      <c r="A510" s="4" t="s">
        <v>46</v>
      </c>
      <c r="B510" s="41" t="s">
        <v>69</v>
      </c>
      <c r="C510" s="41" t="s">
        <v>116</v>
      </c>
      <c r="D510" s="41" t="s">
        <v>118</v>
      </c>
      <c r="E510" s="37">
        <v>9000090810</v>
      </c>
      <c r="F510" s="37">
        <v>600</v>
      </c>
      <c r="G510" s="35"/>
      <c r="H510" s="45">
        <f t="shared" si="108"/>
        <v>898</v>
      </c>
      <c r="I510" s="242">
        <f t="shared" si="103"/>
        <v>1146.2</v>
      </c>
      <c r="J510" s="45">
        <f t="shared" si="108"/>
        <v>2000</v>
      </c>
      <c r="K510" s="45">
        <f t="shared" si="108"/>
        <v>853.8</v>
      </c>
      <c r="L510" s="251">
        <f t="shared" si="99"/>
        <v>42.69</v>
      </c>
    </row>
    <row r="511" spans="1:12" ht="15">
      <c r="A511" s="4" t="s">
        <v>47</v>
      </c>
      <c r="B511" s="41" t="s">
        <v>69</v>
      </c>
      <c r="C511" s="41" t="s">
        <v>116</v>
      </c>
      <c r="D511" s="41" t="s">
        <v>118</v>
      </c>
      <c r="E511" s="37">
        <v>9000090810</v>
      </c>
      <c r="F511" s="37">
        <v>610</v>
      </c>
      <c r="G511" s="35"/>
      <c r="H511" s="45">
        <f t="shared" si="108"/>
        <v>898</v>
      </c>
      <c r="I511" s="242">
        <f t="shared" si="103"/>
        <v>1146.2</v>
      </c>
      <c r="J511" s="45">
        <f t="shared" si="108"/>
        <v>2000</v>
      </c>
      <c r="K511" s="45">
        <f t="shared" si="108"/>
        <v>853.8</v>
      </c>
      <c r="L511" s="251">
        <f t="shared" si="99"/>
        <v>42.69</v>
      </c>
    </row>
    <row r="512" spans="1:12" ht="15">
      <c r="A512" s="5" t="s">
        <v>8</v>
      </c>
      <c r="B512" s="41" t="s">
        <v>69</v>
      </c>
      <c r="C512" s="41" t="s">
        <v>116</v>
      </c>
      <c r="D512" s="41" t="s">
        <v>118</v>
      </c>
      <c r="E512" s="37">
        <v>9000090810</v>
      </c>
      <c r="F512" s="37">
        <v>610</v>
      </c>
      <c r="G512" s="37">
        <v>1</v>
      </c>
      <c r="H512" s="45">
        <v>898</v>
      </c>
      <c r="I512" s="242">
        <f t="shared" si="103"/>
        <v>1146.2</v>
      </c>
      <c r="J512" s="45">
        <v>2000</v>
      </c>
      <c r="K512" s="45">
        <v>853.8</v>
      </c>
      <c r="L512" s="251">
        <f t="shared" si="99"/>
        <v>42.69</v>
      </c>
    </row>
    <row r="513" spans="1:12" ht="33" customHeight="1">
      <c r="A513" s="4" t="s">
        <v>437</v>
      </c>
      <c r="B513" s="41" t="s">
        <v>69</v>
      </c>
      <c r="C513" s="41" t="s">
        <v>116</v>
      </c>
      <c r="D513" s="41" t="s">
        <v>118</v>
      </c>
      <c r="E513" s="37">
        <v>9000090820</v>
      </c>
      <c r="F513" s="35"/>
      <c r="G513" s="35"/>
      <c r="H513" s="44">
        <f aca="true" t="shared" si="109" ref="H513:K515">H514</f>
        <v>2067.1</v>
      </c>
      <c r="I513" s="242">
        <f t="shared" si="103"/>
        <v>648.0942600000001</v>
      </c>
      <c r="J513" s="45">
        <f t="shared" si="109"/>
        <v>906.42826</v>
      </c>
      <c r="K513" s="45">
        <f t="shared" si="109"/>
        <v>258.334</v>
      </c>
      <c r="L513" s="251">
        <f t="shared" si="99"/>
        <v>28.500214677772735</v>
      </c>
    </row>
    <row r="514" spans="1:12" ht="30">
      <c r="A514" s="4" t="s">
        <v>46</v>
      </c>
      <c r="B514" s="41" t="s">
        <v>69</v>
      </c>
      <c r="C514" s="41" t="s">
        <v>116</v>
      </c>
      <c r="D514" s="41" t="s">
        <v>118</v>
      </c>
      <c r="E514" s="37">
        <v>9000090820</v>
      </c>
      <c r="F514" s="37">
        <v>600</v>
      </c>
      <c r="G514" s="35"/>
      <c r="H514" s="44">
        <f t="shared" si="109"/>
        <v>2067.1</v>
      </c>
      <c r="I514" s="242">
        <f t="shared" si="103"/>
        <v>648.0942600000001</v>
      </c>
      <c r="J514" s="45">
        <f t="shared" si="109"/>
        <v>906.42826</v>
      </c>
      <c r="K514" s="45">
        <f t="shared" si="109"/>
        <v>258.334</v>
      </c>
      <c r="L514" s="251">
        <f t="shared" si="99"/>
        <v>28.500214677772735</v>
      </c>
    </row>
    <row r="515" spans="1:12" ht="15">
      <c r="A515" s="4" t="s">
        <v>47</v>
      </c>
      <c r="B515" s="41" t="s">
        <v>69</v>
      </c>
      <c r="C515" s="41" t="s">
        <v>116</v>
      </c>
      <c r="D515" s="41" t="s">
        <v>118</v>
      </c>
      <c r="E515" s="37">
        <v>9000090820</v>
      </c>
      <c r="F515" s="37">
        <v>610</v>
      </c>
      <c r="G515" s="35"/>
      <c r="H515" s="44">
        <f t="shared" si="109"/>
        <v>2067.1</v>
      </c>
      <c r="I515" s="242">
        <f t="shared" si="103"/>
        <v>648.0942600000001</v>
      </c>
      <c r="J515" s="45">
        <f t="shared" si="109"/>
        <v>906.42826</v>
      </c>
      <c r="K515" s="45">
        <f t="shared" si="109"/>
        <v>258.334</v>
      </c>
      <c r="L515" s="251">
        <f t="shared" si="99"/>
        <v>28.500214677772735</v>
      </c>
    </row>
    <row r="516" spans="1:12" ht="15">
      <c r="A516" s="5" t="s">
        <v>9</v>
      </c>
      <c r="B516" s="41" t="s">
        <v>69</v>
      </c>
      <c r="C516" s="41" t="s">
        <v>116</v>
      </c>
      <c r="D516" s="41" t="s">
        <v>118</v>
      </c>
      <c r="E516" s="37">
        <v>9000090820</v>
      </c>
      <c r="F516" s="37">
        <v>610</v>
      </c>
      <c r="G516" s="37">
        <v>2</v>
      </c>
      <c r="H516" s="44">
        <v>2067.1</v>
      </c>
      <c r="I516" s="242">
        <f t="shared" si="103"/>
        <v>648.0942600000001</v>
      </c>
      <c r="J516" s="45">
        <v>906.42826</v>
      </c>
      <c r="K516" s="45">
        <v>258.334</v>
      </c>
      <c r="L516" s="251">
        <f t="shared" si="99"/>
        <v>28.500214677772735</v>
      </c>
    </row>
    <row r="517" spans="1:12" ht="15">
      <c r="A517" s="4" t="s">
        <v>438</v>
      </c>
      <c r="B517" s="41" t="s">
        <v>69</v>
      </c>
      <c r="C517" s="41" t="s">
        <v>116</v>
      </c>
      <c r="D517" s="41" t="s">
        <v>118</v>
      </c>
      <c r="E517" s="37">
        <v>9000090830</v>
      </c>
      <c r="F517" s="35"/>
      <c r="G517" s="35"/>
      <c r="H517" s="45">
        <f aca="true" t="shared" si="110" ref="H517:K518">H518</f>
        <v>4523.6</v>
      </c>
      <c r="I517" s="242">
        <f t="shared" si="103"/>
        <v>2972.7</v>
      </c>
      <c r="J517" s="45">
        <f t="shared" si="110"/>
        <v>4000</v>
      </c>
      <c r="K517" s="45">
        <f t="shared" si="110"/>
        <v>1027.3</v>
      </c>
      <c r="L517" s="251">
        <f t="shared" si="99"/>
        <v>25.682499999999997</v>
      </c>
    </row>
    <row r="518" spans="1:12" ht="30">
      <c r="A518" s="4" t="s">
        <v>46</v>
      </c>
      <c r="B518" s="41" t="s">
        <v>69</v>
      </c>
      <c r="C518" s="41" t="s">
        <v>116</v>
      </c>
      <c r="D518" s="41" t="s">
        <v>118</v>
      </c>
      <c r="E518" s="37">
        <v>9000090830</v>
      </c>
      <c r="F518" s="37">
        <v>600</v>
      </c>
      <c r="G518" s="35"/>
      <c r="H518" s="45">
        <f t="shared" si="110"/>
        <v>4523.6</v>
      </c>
      <c r="I518" s="242">
        <f t="shared" si="103"/>
        <v>2972.7</v>
      </c>
      <c r="J518" s="45">
        <f t="shared" si="110"/>
        <v>4000</v>
      </c>
      <c r="K518" s="45">
        <f t="shared" si="110"/>
        <v>1027.3</v>
      </c>
      <c r="L518" s="251">
        <f t="shared" si="99"/>
        <v>25.682499999999997</v>
      </c>
    </row>
    <row r="519" spans="1:12" ht="15">
      <c r="A519" s="4" t="s">
        <v>47</v>
      </c>
      <c r="B519" s="41" t="s">
        <v>69</v>
      </c>
      <c r="C519" s="41" t="s">
        <v>116</v>
      </c>
      <c r="D519" s="41" t="s">
        <v>118</v>
      </c>
      <c r="E519" s="37">
        <v>9000090830</v>
      </c>
      <c r="F519" s="37">
        <v>610</v>
      </c>
      <c r="G519" s="35"/>
      <c r="H519" s="45">
        <f>H520</f>
        <v>4523.6</v>
      </c>
      <c r="I519" s="242">
        <f t="shared" si="103"/>
        <v>2972.7</v>
      </c>
      <c r="J519" s="45">
        <f>J520</f>
        <v>4000</v>
      </c>
      <c r="K519" s="45">
        <f>K520</f>
        <v>1027.3</v>
      </c>
      <c r="L519" s="251">
        <f t="shared" si="99"/>
        <v>25.682499999999997</v>
      </c>
    </row>
    <row r="520" spans="1:12" ht="15">
      <c r="A520" s="5" t="s">
        <v>8</v>
      </c>
      <c r="B520" s="41" t="s">
        <v>69</v>
      </c>
      <c r="C520" s="41" t="s">
        <v>116</v>
      </c>
      <c r="D520" s="41" t="s">
        <v>118</v>
      </c>
      <c r="E520" s="37">
        <v>9000090830</v>
      </c>
      <c r="F520" s="37">
        <v>610</v>
      </c>
      <c r="G520" s="37">
        <v>1</v>
      </c>
      <c r="H520" s="45">
        <v>4523.6</v>
      </c>
      <c r="I520" s="242">
        <f t="shared" si="103"/>
        <v>2972.7</v>
      </c>
      <c r="J520" s="45">
        <v>4000</v>
      </c>
      <c r="K520" s="45">
        <v>1027.3</v>
      </c>
      <c r="L520" s="251">
        <f t="shared" si="99"/>
        <v>25.682499999999997</v>
      </c>
    </row>
    <row r="521" spans="1:14" ht="60" hidden="1">
      <c r="A521" s="23" t="s">
        <v>165</v>
      </c>
      <c r="B521" s="41" t="s">
        <v>69</v>
      </c>
      <c r="C521" s="41" t="s">
        <v>116</v>
      </c>
      <c r="D521" s="41" t="s">
        <v>118</v>
      </c>
      <c r="E521" s="37">
        <v>9000072650</v>
      </c>
      <c r="F521" s="37"/>
      <c r="G521" s="37"/>
      <c r="H521" s="45"/>
      <c r="I521" s="242">
        <f t="shared" si="103"/>
        <v>0</v>
      </c>
      <c r="J521" s="45">
        <f>J522</f>
        <v>0</v>
      </c>
      <c r="K521" s="45">
        <f>K522</f>
        <v>0</v>
      </c>
      <c r="L521" s="251" t="e">
        <f t="shared" si="99"/>
        <v>#DIV/0!</v>
      </c>
      <c r="M521" s="22"/>
      <c r="N521" s="22"/>
    </row>
    <row r="522" spans="1:14" ht="30" hidden="1">
      <c r="A522" s="4" t="s">
        <v>46</v>
      </c>
      <c r="B522" s="41" t="s">
        <v>69</v>
      </c>
      <c r="C522" s="41" t="s">
        <v>116</v>
      </c>
      <c r="D522" s="41" t="s">
        <v>118</v>
      </c>
      <c r="E522" s="37">
        <v>9000072650</v>
      </c>
      <c r="F522" s="37">
        <v>600</v>
      </c>
      <c r="G522" s="35"/>
      <c r="H522" s="45">
        <f aca="true" t="shared" si="111" ref="H522:K523">H523</f>
        <v>32867.3</v>
      </c>
      <c r="I522" s="242">
        <f t="shared" si="103"/>
        <v>0</v>
      </c>
      <c r="J522" s="45">
        <f t="shared" si="111"/>
        <v>0</v>
      </c>
      <c r="K522" s="45">
        <f t="shared" si="111"/>
        <v>0</v>
      </c>
      <c r="L522" s="251" t="e">
        <f aca="true" t="shared" si="112" ref="L522:L585">K522/J522*100</f>
        <v>#DIV/0!</v>
      </c>
      <c r="M522" s="22"/>
      <c r="N522" s="22"/>
    </row>
    <row r="523" spans="1:14" ht="15" hidden="1">
      <c r="A523" s="4" t="s">
        <v>47</v>
      </c>
      <c r="B523" s="41" t="s">
        <v>69</v>
      </c>
      <c r="C523" s="41" t="s">
        <v>116</v>
      </c>
      <c r="D523" s="41" t="s">
        <v>118</v>
      </c>
      <c r="E523" s="37">
        <v>9000072650</v>
      </c>
      <c r="F523" s="37">
        <v>610</v>
      </c>
      <c r="G523" s="35"/>
      <c r="H523" s="45">
        <f t="shared" si="111"/>
        <v>32867.3</v>
      </c>
      <c r="I523" s="242">
        <f t="shared" si="103"/>
        <v>0</v>
      </c>
      <c r="J523" s="45">
        <f t="shared" si="111"/>
        <v>0</v>
      </c>
      <c r="K523" s="45">
        <f t="shared" si="111"/>
        <v>0</v>
      </c>
      <c r="L523" s="251" t="e">
        <f t="shared" si="112"/>
        <v>#DIV/0!</v>
      </c>
      <c r="M523" s="22"/>
      <c r="N523" s="22"/>
    </row>
    <row r="524" spans="1:14" ht="15" hidden="1">
      <c r="A524" s="5" t="s">
        <v>9</v>
      </c>
      <c r="B524" s="41" t="s">
        <v>69</v>
      </c>
      <c r="C524" s="41" t="s">
        <v>116</v>
      </c>
      <c r="D524" s="41" t="s">
        <v>118</v>
      </c>
      <c r="E524" s="37">
        <v>9000072650</v>
      </c>
      <c r="F524" s="37">
        <v>610</v>
      </c>
      <c r="G524" s="37">
        <v>2</v>
      </c>
      <c r="H524" s="45">
        <v>32867.3</v>
      </c>
      <c r="I524" s="242">
        <f t="shared" si="103"/>
        <v>0</v>
      </c>
      <c r="J524" s="45"/>
      <c r="K524" s="45"/>
      <c r="L524" s="251" t="e">
        <f t="shared" si="112"/>
        <v>#DIV/0!</v>
      </c>
      <c r="M524" s="18"/>
      <c r="N524" s="18"/>
    </row>
    <row r="525" spans="1:14" ht="24" customHeight="1" hidden="1">
      <c r="A525" s="23" t="s">
        <v>226</v>
      </c>
      <c r="B525" s="41" t="s">
        <v>69</v>
      </c>
      <c r="C525" s="41" t="s">
        <v>116</v>
      </c>
      <c r="D525" s="41" t="s">
        <v>118</v>
      </c>
      <c r="E525" s="37">
        <v>9000051470</v>
      </c>
      <c r="F525" s="37"/>
      <c r="G525" s="37"/>
      <c r="H525" s="45"/>
      <c r="I525" s="242">
        <f t="shared" si="103"/>
        <v>0</v>
      </c>
      <c r="J525" s="45">
        <f>J526</f>
        <v>0</v>
      </c>
      <c r="K525" s="45">
        <f>K526</f>
        <v>0</v>
      </c>
      <c r="L525" s="251" t="e">
        <f t="shared" si="112"/>
        <v>#DIV/0!</v>
      </c>
      <c r="M525" s="22"/>
      <c r="N525" s="22"/>
    </row>
    <row r="526" spans="1:14" ht="30" hidden="1">
      <c r="A526" s="4" t="s">
        <v>46</v>
      </c>
      <c r="B526" s="41" t="s">
        <v>69</v>
      </c>
      <c r="C526" s="41" t="s">
        <v>116</v>
      </c>
      <c r="D526" s="41" t="s">
        <v>118</v>
      </c>
      <c r="E526" s="37">
        <v>9000051470</v>
      </c>
      <c r="F526" s="37">
        <v>600</v>
      </c>
      <c r="G526" s="35"/>
      <c r="H526" s="45">
        <f aca="true" t="shared" si="113" ref="H526:K527">H527</f>
        <v>32867.3</v>
      </c>
      <c r="I526" s="242">
        <f t="shared" si="103"/>
        <v>0</v>
      </c>
      <c r="J526" s="45">
        <f t="shared" si="113"/>
        <v>0</v>
      </c>
      <c r="K526" s="45">
        <f t="shared" si="113"/>
        <v>0</v>
      </c>
      <c r="L526" s="251" t="e">
        <f t="shared" si="112"/>
        <v>#DIV/0!</v>
      </c>
      <c r="M526" s="22"/>
      <c r="N526" s="22"/>
    </row>
    <row r="527" spans="1:14" ht="15" hidden="1">
      <c r="A527" s="4" t="s">
        <v>47</v>
      </c>
      <c r="B527" s="41" t="s">
        <v>69</v>
      </c>
      <c r="C527" s="41" t="s">
        <v>116</v>
      </c>
      <c r="D527" s="41" t="s">
        <v>118</v>
      </c>
      <c r="E527" s="37">
        <v>9000051470</v>
      </c>
      <c r="F527" s="37">
        <v>610</v>
      </c>
      <c r="G527" s="35"/>
      <c r="H527" s="45">
        <f t="shared" si="113"/>
        <v>32867.3</v>
      </c>
      <c r="I527" s="242">
        <f t="shared" si="103"/>
        <v>0</v>
      </c>
      <c r="J527" s="45">
        <f t="shared" si="113"/>
        <v>0</v>
      </c>
      <c r="K527" s="45">
        <f t="shared" si="113"/>
        <v>0</v>
      </c>
      <c r="L527" s="251" t="e">
        <f t="shared" si="112"/>
        <v>#DIV/0!</v>
      </c>
      <c r="M527" s="22"/>
      <c r="N527" s="22"/>
    </row>
    <row r="528" spans="1:14" ht="15" hidden="1">
      <c r="A528" s="5" t="s">
        <v>9</v>
      </c>
      <c r="B528" s="41" t="s">
        <v>69</v>
      </c>
      <c r="C528" s="41" t="s">
        <v>116</v>
      </c>
      <c r="D528" s="41" t="s">
        <v>118</v>
      </c>
      <c r="E528" s="37">
        <v>9000051470</v>
      </c>
      <c r="F528" s="37">
        <v>610</v>
      </c>
      <c r="G528" s="37">
        <v>2</v>
      </c>
      <c r="H528" s="45">
        <v>32867.3</v>
      </c>
      <c r="I528" s="242">
        <f t="shared" si="103"/>
        <v>0</v>
      </c>
      <c r="J528" s="45"/>
      <c r="K528" s="45"/>
      <c r="L528" s="251" t="e">
        <f t="shared" si="112"/>
        <v>#DIV/0!</v>
      </c>
      <c r="M528" s="18"/>
      <c r="N528" s="18"/>
    </row>
    <row r="529" spans="1:14" ht="30" hidden="1">
      <c r="A529" s="167" t="s">
        <v>339</v>
      </c>
      <c r="B529" s="41" t="s">
        <v>69</v>
      </c>
      <c r="C529" s="41" t="s">
        <v>116</v>
      </c>
      <c r="D529" s="41" t="s">
        <v>118</v>
      </c>
      <c r="E529" s="37" t="s">
        <v>426</v>
      </c>
      <c r="F529" s="35"/>
      <c r="G529" s="35"/>
      <c r="H529" s="45">
        <f>H530</f>
        <v>32867.3</v>
      </c>
      <c r="I529" s="45">
        <f>I530</f>
        <v>24825.95562</v>
      </c>
      <c r="J529" s="45">
        <f>J530</f>
        <v>0</v>
      </c>
      <c r="K529" s="45">
        <f>K530</f>
        <v>0</v>
      </c>
      <c r="L529" s="251" t="e">
        <f t="shared" si="112"/>
        <v>#DIV/0!</v>
      </c>
      <c r="M529" s="49"/>
      <c r="N529" s="49"/>
    </row>
    <row r="530" spans="1:14" ht="30" hidden="1">
      <c r="A530" s="4" t="s">
        <v>46</v>
      </c>
      <c r="B530" s="41" t="s">
        <v>69</v>
      </c>
      <c r="C530" s="41" t="s">
        <v>116</v>
      </c>
      <c r="D530" s="41" t="s">
        <v>118</v>
      </c>
      <c r="E530" s="37" t="s">
        <v>426</v>
      </c>
      <c r="F530" s="37">
        <v>600</v>
      </c>
      <c r="G530" s="35"/>
      <c r="H530" s="45">
        <f aca="true" t="shared" si="114" ref="H530:K531">H531</f>
        <v>32867.3</v>
      </c>
      <c r="I530" s="45">
        <f t="shared" si="114"/>
        <v>24825.95562</v>
      </c>
      <c r="J530" s="45">
        <f t="shared" si="114"/>
        <v>0</v>
      </c>
      <c r="K530" s="45">
        <f t="shared" si="114"/>
        <v>0</v>
      </c>
      <c r="L530" s="251" t="e">
        <f t="shared" si="112"/>
        <v>#DIV/0!</v>
      </c>
      <c r="M530" s="49"/>
      <c r="N530" s="49"/>
    </row>
    <row r="531" spans="1:14" ht="15" hidden="1">
      <c r="A531" s="4" t="s">
        <v>47</v>
      </c>
      <c r="B531" s="41" t="s">
        <v>69</v>
      </c>
      <c r="C531" s="41" t="s">
        <v>116</v>
      </c>
      <c r="D531" s="41" t="s">
        <v>118</v>
      </c>
      <c r="E531" s="37" t="s">
        <v>426</v>
      </c>
      <c r="F531" s="37">
        <v>610</v>
      </c>
      <c r="G531" s="35"/>
      <c r="H531" s="45">
        <f t="shared" si="114"/>
        <v>32867.3</v>
      </c>
      <c r="I531" s="45">
        <f t="shared" si="114"/>
        <v>24825.95562</v>
      </c>
      <c r="J531" s="45">
        <f t="shared" si="114"/>
        <v>0</v>
      </c>
      <c r="K531" s="45">
        <f t="shared" si="114"/>
        <v>0</v>
      </c>
      <c r="L531" s="251" t="e">
        <f t="shared" si="112"/>
        <v>#DIV/0!</v>
      </c>
      <c r="M531" s="49"/>
      <c r="N531" s="49"/>
    </row>
    <row r="532" spans="1:14" ht="15" hidden="1">
      <c r="A532" s="5" t="s">
        <v>8</v>
      </c>
      <c r="B532" s="41" t="s">
        <v>69</v>
      </c>
      <c r="C532" s="41" t="s">
        <v>116</v>
      </c>
      <c r="D532" s="41" t="s">
        <v>118</v>
      </c>
      <c r="E532" s="37" t="s">
        <v>426</v>
      </c>
      <c r="F532" s="37">
        <v>610</v>
      </c>
      <c r="G532" s="37">
        <v>1</v>
      </c>
      <c r="H532" s="45">
        <v>32867.3</v>
      </c>
      <c r="I532" s="45">
        <v>24825.95562</v>
      </c>
      <c r="J532" s="45"/>
      <c r="K532" s="45"/>
      <c r="L532" s="251" t="e">
        <f t="shared" si="112"/>
        <v>#DIV/0!</v>
      </c>
      <c r="M532" s="49"/>
      <c r="N532" s="49"/>
    </row>
    <row r="533" spans="1:14" ht="20.25" customHeight="1" hidden="1">
      <c r="A533" s="24" t="s">
        <v>359</v>
      </c>
      <c r="B533" s="41" t="s">
        <v>69</v>
      </c>
      <c r="C533" s="41" t="s">
        <v>116</v>
      </c>
      <c r="D533" s="41" t="s">
        <v>118</v>
      </c>
      <c r="E533" s="37">
        <v>9000071930</v>
      </c>
      <c r="F533" s="37"/>
      <c r="G533" s="37"/>
      <c r="H533" s="45"/>
      <c r="I533" s="242">
        <f aca="true" t="shared" si="115" ref="I533:I544">J533-K533</f>
        <v>0</v>
      </c>
      <c r="J533" s="45">
        <f aca="true" t="shared" si="116" ref="J533:K535">J534</f>
        <v>0</v>
      </c>
      <c r="K533" s="45">
        <f t="shared" si="116"/>
        <v>0</v>
      </c>
      <c r="L533" s="251" t="e">
        <f t="shared" si="112"/>
        <v>#DIV/0!</v>
      </c>
      <c r="M533" s="22"/>
      <c r="N533" s="22"/>
    </row>
    <row r="534" spans="1:14" ht="30" hidden="1">
      <c r="A534" s="4" t="s">
        <v>46</v>
      </c>
      <c r="B534" s="41" t="s">
        <v>69</v>
      </c>
      <c r="C534" s="41" t="s">
        <v>116</v>
      </c>
      <c r="D534" s="41" t="s">
        <v>118</v>
      </c>
      <c r="E534" s="37">
        <v>9000071930</v>
      </c>
      <c r="F534" s="37">
        <v>600</v>
      </c>
      <c r="G534" s="35"/>
      <c r="H534" s="45">
        <f>H535</f>
        <v>32867.3</v>
      </c>
      <c r="I534" s="242">
        <f t="shared" si="115"/>
        <v>0</v>
      </c>
      <c r="J534" s="45">
        <f t="shared" si="116"/>
        <v>0</v>
      </c>
      <c r="K534" s="45">
        <f t="shared" si="116"/>
        <v>0</v>
      </c>
      <c r="L534" s="251" t="e">
        <f t="shared" si="112"/>
        <v>#DIV/0!</v>
      </c>
      <c r="M534" s="22"/>
      <c r="N534" s="22"/>
    </row>
    <row r="535" spans="1:14" ht="15" hidden="1">
      <c r="A535" s="4" t="s">
        <v>47</v>
      </c>
      <c r="B535" s="41" t="s">
        <v>69</v>
      </c>
      <c r="C535" s="41" t="s">
        <v>116</v>
      </c>
      <c r="D535" s="41" t="s">
        <v>118</v>
      </c>
      <c r="E535" s="37">
        <v>9000071930</v>
      </c>
      <c r="F535" s="37">
        <v>610</v>
      </c>
      <c r="G535" s="35"/>
      <c r="H535" s="45">
        <f>H536</f>
        <v>32867.3</v>
      </c>
      <c r="I535" s="242">
        <f t="shared" si="115"/>
        <v>0</v>
      </c>
      <c r="J535" s="45">
        <f t="shared" si="116"/>
        <v>0</v>
      </c>
      <c r="K535" s="45">
        <f t="shared" si="116"/>
        <v>0</v>
      </c>
      <c r="L535" s="251" t="e">
        <f t="shared" si="112"/>
        <v>#DIV/0!</v>
      </c>
      <c r="M535" s="22"/>
      <c r="N535" s="22"/>
    </row>
    <row r="536" spans="1:14" ht="15" hidden="1">
      <c r="A536" s="5" t="s">
        <v>9</v>
      </c>
      <c r="B536" s="41" t="s">
        <v>69</v>
      </c>
      <c r="C536" s="41" t="s">
        <v>116</v>
      </c>
      <c r="D536" s="41" t="s">
        <v>118</v>
      </c>
      <c r="E536" s="37">
        <v>9000071930</v>
      </c>
      <c r="F536" s="37">
        <v>610</v>
      </c>
      <c r="G536" s="37">
        <v>2</v>
      </c>
      <c r="H536" s="45">
        <v>32867.3</v>
      </c>
      <c r="I536" s="242">
        <f t="shared" si="115"/>
        <v>0</v>
      </c>
      <c r="J536" s="45"/>
      <c r="K536" s="45"/>
      <c r="L536" s="251" t="e">
        <f t="shared" si="112"/>
        <v>#DIV/0!</v>
      </c>
      <c r="M536" s="18"/>
      <c r="N536" s="18"/>
    </row>
    <row r="537" spans="1:12" ht="30" customHeight="1">
      <c r="A537" s="29" t="s">
        <v>582</v>
      </c>
      <c r="B537" s="41" t="s">
        <v>69</v>
      </c>
      <c r="C537" s="41" t="s">
        <v>116</v>
      </c>
      <c r="D537" s="41" t="s">
        <v>118</v>
      </c>
      <c r="E537" s="37">
        <v>5300000000</v>
      </c>
      <c r="F537" s="35"/>
      <c r="G537" s="35"/>
      <c r="H537" s="45" t="e">
        <f>#REF!</f>
        <v>#REF!</v>
      </c>
      <c r="I537" s="242">
        <f t="shared" si="115"/>
        <v>2</v>
      </c>
      <c r="J537" s="45">
        <f>J538+J542+J547</f>
        <v>2</v>
      </c>
      <c r="K537" s="45">
        <f>K538+K542+K547</f>
        <v>0</v>
      </c>
      <c r="L537" s="251">
        <f t="shared" si="112"/>
        <v>0</v>
      </c>
    </row>
    <row r="538" spans="1:12" ht="60">
      <c r="A538" s="29" t="s">
        <v>473</v>
      </c>
      <c r="B538" s="41" t="s">
        <v>69</v>
      </c>
      <c r="C538" s="41" t="s">
        <v>116</v>
      </c>
      <c r="D538" s="41" t="s">
        <v>118</v>
      </c>
      <c r="E538" s="34">
        <v>5300191080</v>
      </c>
      <c r="F538" s="35"/>
      <c r="G538" s="35"/>
      <c r="H538" s="45">
        <f>H539</f>
        <v>3</v>
      </c>
      <c r="I538" s="242">
        <f t="shared" si="115"/>
        <v>1</v>
      </c>
      <c r="J538" s="45">
        <f aca="true" t="shared" si="117" ref="J538:K540">J539</f>
        <v>1</v>
      </c>
      <c r="K538" s="45">
        <f t="shared" si="117"/>
        <v>0</v>
      </c>
      <c r="L538" s="251">
        <f t="shared" si="112"/>
        <v>0</v>
      </c>
    </row>
    <row r="539" spans="1:12" ht="30">
      <c r="A539" s="4" t="s">
        <v>46</v>
      </c>
      <c r="B539" s="41" t="s">
        <v>69</v>
      </c>
      <c r="C539" s="41" t="s">
        <v>116</v>
      </c>
      <c r="D539" s="41" t="s">
        <v>118</v>
      </c>
      <c r="E539" s="34">
        <v>5300191080</v>
      </c>
      <c r="F539" s="37">
        <v>600</v>
      </c>
      <c r="G539" s="35"/>
      <c r="H539" s="45">
        <f>H540</f>
        <v>3</v>
      </c>
      <c r="I539" s="242">
        <f t="shared" si="115"/>
        <v>1</v>
      </c>
      <c r="J539" s="45">
        <f t="shared" si="117"/>
        <v>1</v>
      </c>
      <c r="K539" s="45">
        <f t="shared" si="117"/>
        <v>0</v>
      </c>
      <c r="L539" s="251">
        <f t="shared" si="112"/>
        <v>0</v>
      </c>
    </row>
    <row r="540" spans="1:12" ht="15">
      <c r="A540" s="4" t="s">
        <v>47</v>
      </c>
      <c r="B540" s="41" t="s">
        <v>69</v>
      </c>
      <c r="C540" s="41" t="s">
        <v>116</v>
      </c>
      <c r="D540" s="41" t="s">
        <v>118</v>
      </c>
      <c r="E540" s="34">
        <v>5300191080</v>
      </c>
      <c r="F540" s="37">
        <v>610</v>
      </c>
      <c r="G540" s="35"/>
      <c r="H540" s="45">
        <f>H541</f>
        <v>3</v>
      </c>
      <c r="I540" s="242">
        <f t="shared" si="115"/>
        <v>1</v>
      </c>
      <c r="J540" s="45">
        <f t="shared" si="117"/>
        <v>1</v>
      </c>
      <c r="K540" s="45">
        <f t="shared" si="117"/>
        <v>0</v>
      </c>
      <c r="L540" s="251">
        <f t="shared" si="112"/>
        <v>0</v>
      </c>
    </row>
    <row r="541" spans="1:12" ht="15">
      <c r="A541" s="5" t="s">
        <v>8</v>
      </c>
      <c r="B541" s="41" t="s">
        <v>69</v>
      </c>
      <c r="C541" s="41" t="s">
        <v>116</v>
      </c>
      <c r="D541" s="41" t="s">
        <v>118</v>
      </c>
      <c r="E541" s="34">
        <v>5300191080</v>
      </c>
      <c r="F541" s="37">
        <v>610</v>
      </c>
      <c r="G541" s="37">
        <v>1</v>
      </c>
      <c r="H541" s="45">
        <v>3</v>
      </c>
      <c r="I541" s="242">
        <f t="shared" si="115"/>
        <v>1</v>
      </c>
      <c r="J541" s="45">
        <v>1</v>
      </c>
      <c r="K541" s="45"/>
      <c r="L541" s="251">
        <f t="shared" si="112"/>
        <v>0</v>
      </c>
    </row>
    <row r="542" spans="1:12" ht="60" hidden="1">
      <c r="A542" s="153" t="s">
        <v>474</v>
      </c>
      <c r="B542" s="41" t="s">
        <v>69</v>
      </c>
      <c r="C542" s="41" t="s">
        <v>116</v>
      </c>
      <c r="D542" s="41" t="s">
        <v>118</v>
      </c>
      <c r="E542" s="34">
        <v>5300291080</v>
      </c>
      <c r="F542" s="37">
        <v>600</v>
      </c>
      <c r="G542" s="35"/>
      <c r="H542" s="45">
        <f aca="true" t="shared" si="118" ref="H542:K546">H543</f>
        <v>3</v>
      </c>
      <c r="I542" s="242">
        <f t="shared" si="115"/>
        <v>0</v>
      </c>
      <c r="J542" s="45">
        <f t="shared" si="118"/>
        <v>0</v>
      </c>
      <c r="K542" s="45">
        <f t="shared" si="118"/>
        <v>0</v>
      </c>
      <c r="L542" s="251" t="e">
        <f t="shared" si="112"/>
        <v>#DIV/0!</v>
      </c>
    </row>
    <row r="543" spans="1:12" ht="15" hidden="1">
      <c r="A543" s="4" t="s">
        <v>47</v>
      </c>
      <c r="B543" s="41" t="s">
        <v>69</v>
      </c>
      <c r="C543" s="41" t="s">
        <v>116</v>
      </c>
      <c r="D543" s="41" t="s">
        <v>118</v>
      </c>
      <c r="E543" s="34">
        <v>5300291080</v>
      </c>
      <c r="F543" s="37">
        <v>610</v>
      </c>
      <c r="G543" s="35"/>
      <c r="H543" s="45">
        <f t="shared" si="118"/>
        <v>3</v>
      </c>
      <c r="I543" s="242">
        <f t="shared" si="115"/>
        <v>0</v>
      </c>
      <c r="J543" s="45">
        <f t="shared" si="118"/>
        <v>0</v>
      </c>
      <c r="K543" s="45">
        <f t="shared" si="118"/>
        <v>0</v>
      </c>
      <c r="L543" s="251" t="e">
        <f t="shared" si="112"/>
        <v>#DIV/0!</v>
      </c>
    </row>
    <row r="544" spans="1:12" ht="15" hidden="1">
      <c r="A544" s="5" t="s">
        <v>8</v>
      </c>
      <c r="B544" s="41" t="s">
        <v>69</v>
      </c>
      <c r="C544" s="41" t="s">
        <v>116</v>
      </c>
      <c r="D544" s="41" t="s">
        <v>118</v>
      </c>
      <c r="E544" s="34">
        <v>5300291080</v>
      </c>
      <c r="F544" s="37">
        <v>610</v>
      </c>
      <c r="G544" s="37">
        <v>1</v>
      </c>
      <c r="H544" s="45">
        <v>3</v>
      </c>
      <c r="I544" s="242">
        <f t="shared" si="115"/>
        <v>0</v>
      </c>
      <c r="J544" s="45"/>
      <c r="K544" s="45"/>
      <c r="L544" s="251" t="e">
        <f t="shared" si="112"/>
        <v>#DIV/0!</v>
      </c>
    </row>
    <row r="545" spans="1:12" ht="30">
      <c r="A545" s="137" t="s">
        <v>583</v>
      </c>
      <c r="B545" s="41" t="s">
        <v>69</v>
      </c>
      <c r="C545" s="41" t="s">
        <v>116</v>
      </c>
      <c r="D545" s="41" t="s">
        <v>118</v>
      </c>
      <c r="E545" s="34">
        <v>5300391080</v>
      </c>
      <c r="F545" s="37">
        <v>600</v>
      </c>
      <c r="G545" s="35"/>
      <c r="H545" s="45">
        <f t="shared" si="118"/>
        <v>3</v>
      </c>
      <c r="I545" s="242">
        <f>J545-K545</f>
        <v>1</v>
      </c>
      <c r="J545" s="45">
        <f t="shared" si="118"/>
        <v>1</v>
      </c>
      <c r="K545" s="45">
        <f t="shared" si="118"/>
        <v>0</v>
      </c>
      <c r="L545" s="251">
        <f t="shared" si="112"/>
        <v>0</v>
      </c>
    </row>
    <row r="546" spans="1:12" ht="15">
      <c r="A546" s="4" t="s">
        <v>47</v>
      </c>
      <c r="B546" s="41" t="s">
        <v>69</v>
      </c>
      <c r="C546" s="41" t="s">
        <v>116</v>
      </c>
      <c r="D546" s="41" t="s">
        <v>118</v>
      </c>
      <c r="E546" s="34">
        <v>5300391080</v>
      </c>
      <c r="F546" s="37">
        <v>610</v>
      </c>
      <c r="G546" s="35"/>
      <c r="H546" s="45">
        <f t="shared" si="118"/>
        <v>3</v>
      </c>
      <c r="I546" s="242">
        <f>J546-K546</f>
        <v>1</v>
      </c>
      <c r="J546" s="45">
        <f t="shared" si="118"/>
        <v>1</v>
      </c>
      <c r="K546" s="45">
        <f t="shared" si="118"/>
        <v>0</v>
      </c>
      <c r="L546" s="251">
        <f t="shared" si="112"/>
        <v>0</v>
      </c>
    </row>
    <row r="547" spans="1:12" ht="15">
      <c r="A547" s="5" t="s">
        <v>8</v>
      </c>
      <c r="B547" s="41" t="s">
        <v>69</v>
      </c>
      <c r="C547" s="41" t="s">
        <v>116</v>
      </c>
      <c r="D547" s="41" t="s">
        <v>118</v>
      </c>
      <c r="E547" s="34">
        <v>5300391080</v>
      </c>
      <c r="F547" s="37">
        <v>610</v>
      </c>
      <c r="G547" s="37">
        <v>1</v>
      </c>
      <c r="H547" s="45">
        <v>3</v>
      </c>
      <c r="I547" s="242">
        <f>J547-K547</f>
        <v>1</v>
      </c>
      <c r="J547" s="45">
        <v>1</v>
      </c>
      <c r="K547" s="45"/>
      <c r="L547" s="251">
        <f t="shared" si="112"/>
        <v>0</v>
      </c>
    </row>
    <row r="548" spans="1:14" s="60" customFormat="1" ht="60">
      <c r="A548" s="136" t="s">
        <v>497</v>
      </c>
      <c r="B548" s="41" t="s">
        <v>69</v>
      </c>
      <c r="C548" s="41" t="s">
        <v>116</v>
      </c>
      <c r="D548" s="41" t="s">
        <v>118</v>
      </c>
      <c r="E548" s="37">
        <v>5400000000</v>
      </c>
      <c r="F548" s="35"/>
      <c r="G548" s="35"/>
      <c r="H548" s="45" t="e">
        <f>H549</f>
        <v>#REF!</v>
      </c>
      <c r="I548" s="242">
        <f aca="true" t="shared" si="119" ref="I548:I571">J548-K548</f>
        <v>13907.8349</v>
      </c>
      <c r="J548" s="45">
        <f>J549+J572</f>
        <v>13907.8349</v>
      </c>
      <c r="K548" s="45">
        <f>K549+K572</f>
        <v>0</v>
      </c>
      <c r="L548" s="251">
        <f t="shared" si="112"/>
        <v>0</v>
      </c>
      <c r="M548" s="59"/>
      <c r="N548" s="59"/>
    </row>
    <row r="549" spans="1:14" s="60" customFormat="1" ht="30.75" customHeight="1">
      <c r="A549" s="153" t="s">
        <v>498</v>
      </c>
      <c r="B549" s="41" t="s">
        <v>69</v>
      </c>
      <c r="C549" s="41" t="s">
        <v>116</v>
      </c>
      <c r="D549" s="41" t="s">
        <v>118</v>
      </c>
      <c r="E549" s="37">
        <v>5410000000</v>
      </c>
      <c r="F549" s="35"/>
      <c r="G549" s="35"/>
      <c r="H549" s="45" t="e">
        <f>#REF!</f>
        <v>#REF!</v>
      </c>
      <c r="I549" s="242">
        <f t="shared" si="119"/>
        <v>13787.4349</v>
      </c>
      <c r="J549" s="45">
        <f>J550+J557+J564</f>
        <v>13787.4349</v>
      </c>
      <c r="K549" s="45">
        <f>K550+K557+K564</f>
        <v>0</v>
      </c>
      <c r="L549" s="251">
        <f t="shared" si="112"/>
        <v>0</v>
      </c>
      <c r="M549" s="59"/>
      <c r="N549" s="59"/>
    </row>
    <row r="550" spans="1:14" s="60" customFormat="1" ht="30.75" customHeight="1">
      <c r="A550" s="136" t="s">
        <v>500</v>
      </c>
      <c r="B550" s="41" t="s">
        <v>69</v>
      </c>
      <c r="C550" s="41" t="s">
        <v>116</v>
      </c>
      <c r="D550" s="41" t="s">
        <v>118</v>
      </c>
      <c r="E550" s="34" t="s">
        <v>509</v>
      </c>
      <c r="F550" s="35"/>
      <c r="G550" s="35"/>
      <c r="H550" s="45"/>
      <c r="I550" s="242"/>
      <c r="J550" s="45">
        <f>J551+J554</f>
        <v>20</v>
      </c>
      <c r="K550" s="45">
        <f>K551+K554</f>
        <v>0</v>
      </c>
      <c r="L550" s="251">
        <f t="shared" si="112"/>
        <v>0</v>
      </c>
      <c r="M550" s="59"/>
      <c r="N550" s="59"/>
    </row>
    <row r="551" spans="1:14" s="60" customFormat="1" ht="30" hidden="1">
      <c r="A551" s="4" t="s">
        <v>296</v>
      </c>
      <c r="B551" s="41" t="s">
        <v>69</v>
      </c>
      <c r="C551" s="41" t="s">
        <v>116</v>
      </c>
      <c r="D551" s="41" t="s">
        <v>118</v>
      </c>
      <c r="E551" s="34" t="s">
        <v>509</v>
      </c>
      <c r="F551" s="37">
        <v>600</v>
      </c>
      <c r="G551" s="35"/>
      <c r="H551" s="45">
        <f aca="true" t="shared" si="120" ref="H551:K552">H552</f>
        <v>18</v>
      </c>
      <c r="I551" s="242">
        <f>J551-K551</f>
        <v>0</v>
      </c>
      <c r="J551" s="45">
        <f t="shared" si="120"/>
        <v>0</v>
      </c>
      <c r="K551" s="45">
        <f t="shared" si="120"/>
        <v>0</v>
      </c>
      <c r="L551" s="251" t="e">
        <f t="shared" si="112"/>
        <v>#DIV/0!</v>
      </c>
      <c r="M551" s="59"/>
      <c r="N551" s="59"/>
    </row>
    <row r="552" spans="1:14" s="60" customFormat="1" ht="15" hidden="1">
      <c r="A552" s="4" t="s">
        <v>47</v>
      </c>
      <c r="B552" s="41" t="s">
        <v>69</v>
      </c>
      <c r="C552" s="41" t="s">
        <v>116</v>
      </c>
      <c r="D552" s="41" t="s">
        <v>118</v>
      </c>
      <c r="E552" s="34" t="s">
        <v>509</v>
      </c>
      <c r="F552" s="37">
        <v>610</v>
      </c>
      <c r="G552" s="35"/>
      <c r="H552" s="45">
        <f t="shared" si="120"/>
        <v>18</v>
      </c>
      <c r="I552" s="242">
        <f>J552-K552</f>
        <v>0</v>
      </c>
      <c r="J552" s="45">
        <f t="shared" si="120"/>
        <v>0</v>
      </c>
      <c r="K552" s="45">
        <f t="shared" si="120"/>
        <v>0</v>
      </c>
      <c r="L552" s="251" t="e">
        <f t="shared" si="112"/>
        <v>#DIV/0!</v>
      </c>
      <c r="M552" s="59"/>
      <c r="N552" s="59"/>
    </row>
    <row r="553" spans="1:14" s="60" customFormat="1" ht="15" hidden="1">
      <c r="A553" s="5" t="s">
        <v>9</v>
      </c>
      <c r="B553" s="41" t="s">
        <v>69</v>
      </c>
      <c r="C553" s="41" t="s">
        <v>116</v>
      </c>
      <c r="D553" s="41" t="s">
        <v>118</v>
      </c>
      <c r="E553" s="34" t="s">
        <v>509</v>
      </c>
      <c r="F553" s="37">
        <v>610</v>
      </c>
      <c r="G553" s="37">
        <v>2</v>
      </c>
      <c r="H553" s="45">
        <v>18</v>
      </c>
      <c r="I553" s="242">
        <f>J553-K553</f>
        <v>0</v>
      </c>
      <c r="J553" s="45"/>
      <c r="K553" s="45"/>
      <c r="L553" s="251" t="e">
        <f t="shared" si="112"/>
        <v>#DIV/0!</v>
      </c>
      <c r="M553" s="59"/>
      <c r="N553" s="59"/>
    </row>
    <row r="554" spans="1:14" s="60" customFormat="1" ht="30">
      <c r="A554" s="4" t="s">
        <v>296</v>
      </c>
      <c r="B554" s="41" t="s">
        <v>69</v>
      </c>
      <c r="C554" s="41" t="s">
        <v>116</v>
      </c>
      <c r="D554" s="41" t="s">
        <v>118</v>
      </c>
      <c r="E554" s="34" t="s">
        <v>509</v>
      </c>
      <c r="F554" s="37">
        <v>600</v>
      </c>
      <c r="G554" s="35"/>
      <c r="H554" s="45">
        <f aca="true" t="shared" si="121" ref="H554:K555">H555</f>
        <v>18</v>
      </c>
      <c r="I554" s="242">
        <f t="shared" si="119"/>
        <v>20</v>
      </c>
      <c r="J554" s="45">
        <f t="shared" si="121"/>
        <v>20</v>
      </c>
      <c r="K554" s="45">
        <f t="shared" si="121"/>
        <v>0</v>
      </c>
      <c r="L554" s="251">
        <f t="shared" si="112"/>
        <v>0</v>
      </c>
      <c r="M554" s="59"/>
      <c r="N554" s="59"/>
    </row>
    <row r="555" spans="1:14" s="60" customFormat="1" ht="15">
      <c r="A555" s="4" t="s">
        <v>47</v>
      </c>
      <c r="B555" s="41" t="s">
        <v>69</v>
      </c>
      <c r="C555" s="41" t="s">
        <v>116</v>
      </c>
      <c r="D555" s="41" t="s">
        <v>118</v>
      </c>
      <c r="E555" s="34" t="s">
        <v>509</v>
      </c>
      <c r="F555" s="37">
        <v>610</v>
      </c>
      <c r="G555" s="35"/>
      <c r="H555" s="45">
        <f t="shared" si="121"/>
        <v>18</v>
      </c>
      <c r="I555" s="242">
        <f t="shared" si="119"/>
        <v>20</v>
      </c>
      <c r="J555" s="45">
        <f t="shared" si="121"/>
        <v>20</v>
      </c>
      <c r="K555" s="45">
        <f t="shared" si="121"/>
        <v>0</v>
      </c>
      <c r="L555" s="251">
        <f t="shared" si="112"/>
        <v>0</v>
      </c>
      <c r="M555" s="59"/>
      <c r="N555" s="59"/>
    </row>
    <row r="556" spans="1:14" s="60" customFormat="1" ht="15">
      <c r="A556" s="5" t="s">
        <v>8</v>
      </c>
      <c r="B556" s="41" t="s">
        <v>69</v>
      </c>
      <c r="C556" s="41" t="s">
        <v>116</v>
      </c>
      <c r="D556" s="41" t="s">
        <v>118</v>
      </c>
      <c r="E556" s="34" t="s">
        <v>509</v>
      </c>
      <c r="F556" s="37">
        <v>610</v>
      </c>
      <c r="G556" s="37">
        <v>1</v>
      </c>
      <c r="H556" s="45">
        <v>18</v>
      </c>
      <c r="I556" s="242">
        <f t="shared" si="119"/>
        <v>20</v>
      </c>
      <c r="J556" s="45">
        <v>20</v>
      </c>
      <c r="K556" s="45"/>
      <c r="L556" s="251">
        <f t="shared" si="112"/>
        <v>0</v>
      </c>
      <c r="M556" s="59"/>
      <c r="N556" s="59"/>
    </row>
    <row r="557" spans="1:14" s="60" customFormat="1" ht="30">
      <c r="A557" s="24" t="s">
        <v>501</v>
      </c>
      <c r="B557" s="41" t="s">
        <v>69</v>
      </c>
      <c r="C557" s="41" t="s">
        <v>116</v>
      </c>
      <c r="D557" s="41" t="s">
        <v>118</v>
      </c>
      <c r="E557" s="34" t="s">
        <v>510</v>
      </c>
      <c r="F557" s="35"/>
      <c r="G557" s="35"/>
      <c r="H557" s="45">
        <f>H561</f>
        <v>18</v>
      </c>
      <c r="I557" s="242">
        <f t="shared" si="119"/>
        <v>16</v>
      </c>
      <c r="J557" s="45">
        <f>J558+J561</f>
        <v>16</v>
      </c>
      <c r="K557" s="45">
        <f>K558+K561</f>
        <v>0</v>
      </c>
      <c r="L557" s="251">
        <f t="shared" si="112"/>
        <v>0</v>
      </c>
      <c r="M557" s="59"/>
      <c r="N557" s="59"/>
    </row>
    <row r="558" spans="1:14" s="60" customFormat="1" ht="30" hidden="1">
      <c r="A558" s="4" t="s">
        <v>296</v>
      </c>
      <c r="B558" s="41" t="s">
        <v>69</v>
      </c>
      <c r="C558" s="41" t="s">
        <v>116</v>
      </c>
      <c r="D558" s="41" t="s">
        <v>118</v>
      </c>
      <c r="E558" s="34" t="s">
        <v>510</v>
      </c>
      <c r="F558" s="37">
        <v>600</v>
      </c>
      <c r="G558" s="35"/>
      <c r="H558" s="45">
        <f aca="true" t="shared" si="122" ref="H558:K559">H559</f>
        <v>18</v>
      </c>
      <c r="I558" s="242">
        <f>J558-K558</f>
        <v>0</v>
      </c>
      <c r="J558" s="45">
        <f t="shared" si="122"/>
        <v>0</v>
      </c>
      <c r="K558" s="45">
        <f t="shared" si="122"/>
        <v>0</v>
      </c>
      <c r="L558" s="251" t="e">
        <f t="shared" si="112"/>
        <v>#DIV/0!</v>
      </c>
      <c r="M558" s="59"/>
      <c r="N558" s="59"/>
    </row>
    <row r="559" spans="1:14" s="60" customFormat="1" ht="15" hidden="1">
      <c r="A559" s="4" t="s">
        <v>47</v>
      </c>
      <c r="B559" s="41" t="s">
        <v>69</v>
      </c>
      <c r="C559" s="41" t="s">
        <v>116</v>
      </c>
      <c r="D559" s="41" t="s">
        <v>118</v>
      </c>
      <c r="E559" s="34" t="s">
        <v>510</v>
      </c>
      <c r="F559" s="37">
        <v>610</v>
      </c>
      <c r="G559" s="35"/>
      <c r="H559" s="45">
        <f t="shared" si="122"/>
        <v>18</v>
      </c>
      <c r="I559" s="242">
        <f>J559-K559</f>
        <v>0</v>
      </c>
      <c r="J559" s="45">
        <f t="shared" si="122"/>
        <v>0</v>
      </c>
      <c r="K559" s="45">
        <f t="shared" si="122"/>
        <v>0</v>
      </c>
      <c r="L559" s="251" t="e">
        <f t="shared" si="112"/>
        <v>#DIV/0!</v>
      </c>
      <c r="M559" s="59"/>
      <c r="N559" s="59"/>
    </row>
    <row r="560" spans="1:14" s="60" customFormat="1" ht="15" hidden="1">
      <c r="A560" s="5" t="s">
        <v>9</v>
      </c>
      <c r="B560" s="41" t="s">
        <v>69</v>
      </c>
      <c r="C560" s="41" t="s">
        <v>116</v>
      </c>
      <c r="D560" s="41" t="s">
        <v>118</v>
      </c>
      <c r="E560" s="34" t="s">
        <v>510</v>
      </c>
      <c r="F560" s="37">
        <v>610</v>
      </c>
      <c r="G560" s="37">
        <v>2</v>
      </c>
      <c r="H560" s="45">
        <v>18</v>
      </c>
      <c r="I560" s="242">
        <f>J560-K560</f>
        <v>0</v>
      </c>
      <c r="J560" s="45"/>
      <c r="K560" s="45"/>
      <c r="L560" s="251" t="e">
        <f t="shared" si="112"/>
        <v>#DIV/0!</v>
      </c>
      <c r="M560" s="59"/>
      <c r="N560" s="59"/>
    </row>
    <row r="561" spans="1:14" s="60" customFormat="1" ht="30">
      <c r="A561" s="4" t="s">
        <v>296</v>
      </c>
      <c r="B561" s="41" t="s">
        <v>69</v>
      </c>
      <c r="C561" s="41" t="s">
        <v>116</v>
      </c>
      <c r="D561" s="41" t="s">
        <v>118</v>
      </c>
      <c r="E561" s="34" t="s">
        <v>510</v>
      </c>
      <c r="F561" s="37">
        <v>600</v>
      </c>
      <c r="G561" s="35"/>
      <c r="H561" s="45">
        <f aca="true" t="shared" si="123" ref="H561:K562">H562</f>
        <v>18</v>
      </c>
      <c r="I561" s="242">
        <f t="shared" si="119"/>
        <v>16</v>
      </c>
      <c r="J561" s="45">
        <f t="shared" si="123"/>
        <v>16</v>
      </c>
      <c r="K561" s="45">
        <f t="shared" si="123"/>
        <v>0</v>
      </c>
      <c r="L561" s="251">
        <f t="shared" si="112"/>
        <v>0</v>
      </c>
      <c r="M561" s="59"/>
      <c r="N561" s="59"/>
    </row>
    <row r="562" spans="1:14" s="60" customFormat="1" ht="15">
      <c r="A562" s="4" t="s">
        <v>47</v>
      </c>
      <c r="B562" s="41" t="s">
        <v>69</v>
      </c>
      <c r="C562" s="41" t="s">
        <v>116</v>
      </c>
      <c r="D562" s="41" t="s">
        <v>118</v>
      </c>
      <c r="E562" s="34" t="s">
        <v>510</v>
      </c>
      <c r="F562" s="37">
        <v>610</v>
      </c>
      <c r="G562" s="35"/>
      <c r="H562" s="45">
        <f t="shared" si="123"/>
        <v>18</v>
      </c>
      <c r="I562" s="242">
        <f t="shared" si="119"/>
        <v>16</v>
      </c>
      <c r="J562" s="45">
        <f t="shared" si="123"/>
        <v>16</v>
      </c>
      <c r="K562" s="45">
        <f t="shared" si="123"/>
        <v>0</v>
      </c>
      <c r="L562" s="251">
        <f t="shared" si="112"/>
        <v>0</v>
      </c>
      <c r="M562" s="59"/>
      <c r="N562" s="59"/>
    </row>
    <row r="563" spans="1:14" s="60" customFormat="1" ht="15">
      <c r="A563" s="5" t="s">
        <v>8</v>
      </c>
      <c r="B563" s="41" t="s">
        <v>69</v>
      </c>
      <c r="C563" s="41" t="s">
        <v>116</v>
      </c>
      <c r="D563" s="41" t="s">
        <v>118</v>
      </c>
      <c r="E563" s="34" t="s">
        <v>510</v>
      </c>
      <c r="F563" s="37">
        <v>610</v>
      </c>
      <c r="G563" s="37">
        <v>1</v>
      </c>
      <c r="H563" s="45">
        <v>18</v>
      </c>
      <c r="I563" s="242">
        <f t="shared" si="119"/>
        <v>16</v>
      </c>
      <c r="J563" s="45">
        <v>16</v>
      </c>
      <c r="K563" s="45"/>
      <c r="L563" s="251">
        <f t="shared" si="112"/>
        <v>0</v>
      </c>
      <c r="M563" s="59"/>
      <c r="N563" s="59"/>
    </row>
    <row r="564" spans="1:14" s="60" customFormat="1" ht="30" hidden="1">
      <c r="A564" s="136" t="s">
        <v>581</v>
      </c>
      <c r="B564" s="41" t="s">
        <v>69</v>
      </c>
      <c r="C564" s="41" t="s">
        <v>116</v>
      </c>
      <c r="D564" s="41" t="s">
        <v>118</v>
      </c>
      <c r="E564" s="34" t="s">
        <v>584</v>
      </c>
      <c r="F564" s="35"/>
      <c r="G564" s="35"/>
      <c r="H564" s="45">
        <f>H569</f>
        <v>18</v>
      </c>
      <c r="I564" s="242">
        <f t="shared" si="119"/>
        <v>13751.4349</v>
      </c>
      <c r="J564" s="45">
        <f>J565+J569</f>
        <v>13751.4349</v>
      </c>
      <c r="K564" s="45">
        <f>K565+K569</f>
        <v>0</v>
      </c>
      <c r="L564" s="251">
        <f t="shared" si="112"/>
        <v>0</v>
      </c>
      <c r="M564" s="59"/>
      <c r="N564" s="59"/>
    </row>
    <row r="565" spans="1:14" s="60" customFormat="1" ht="30" hidden="1">
      <c r="A565" s="4" t="s">
        <v>296</v>
      </c>
      <c r="B565" s="41" t="s">
        <v>69</v>
      </c>
      <c r="C565" s="41" t="s">
        <v>116</v>
      </c>
      <c r="D565" s="41" t="s">
        <v>118</v>
      </c>
      <c r="E565" s="34" t="s">
        <v>584</v>
      </c>
      <c r="F565" s="37">
        <v>600</v>
      </c>
      <c r="G565" s="35"/>
      <c r="H565" s="45">
        <f aca="true" t="shared" si="124" ref="H565:K566">H566</f>
        <v>18</v>
      </c>
      <c r="I565" s="242">
        <f t="shared" si="119"/>
        <v>0</v>
      </c>
      <c r="J565" s="45">
        <f t="shared" si="124"/>
        <v>0</v>
      </c>
      <c r="K565" s="45">
        <f t="shared" si="124"/>
        <v>0</v>
      </c>
      <c r="L565" s="251" t="e">
        <f t="shared" si="112"/>
        <v>#DIV/0!</v>
      </c>
      <c r="M565" s="59"/>
      <c r="N565" s="59"/>
    </row>
    <row r="566" spans="1:14" s="60" customFormat="1" ht="15" hidden="1">
      <c r="A566" s="4" t="s">
        <v>47</v>
      </c>
      <c r="B566" s="41" t="s">
        <v>69</v>
      </c>
      <c r="C566" s="41" t="s">
        <v>116</v>
      </c>
      <c r="D566" s="41" t="s">
        <v>118</v>
      </c>
      <c r="E566" s="34" t="s">
        <v>584</v>
      </c>
      <c r="F566" s="37">
        <v>610</v>
      </c>
      <c r="G566" s="35"/>
      <c r="H566" s="45">
        <f t="shared" si="124"/>
        <v>18</v>
      </c>
      <c r="I566" s="242">
        <f t="shared" si="119"/>
        <v>0</v>
      </c>
      <c r="J566" s="45">
        <f t="shared" si="124"/>
        <v>0</v>
      </c>
      <c r="K566" s="45">
        <f t="shared" si="124"/>
        <v>0</v>
      </c>
      <c r="L566" s="251" t="e">
        <f t="shared" si="112"/>
        <v>#DIV/0!</v>
      </c>
      <c r="M566" s="59"/>
      <c r="N566" s="59"/>
    </row>
    <row r="567" spans="1:14" s="60" customFormat="1" ht="15" hidden="1">
      <c r="A567" s="5" t="s">
        <v>9</v>
      </c>
      <c r="B567" s="41" t="s">
        <v>69</v>
      </c>
      <c r="C567" s="41" t="s">
        <v>116</v>
      </c>
      <c r="D567" s="41" t="s">
        <v>118</v>
      </c>
      <c r="E567" s="34" t="s">
        <v>584</v>
      </c>
      <c r="F567" s="37">
        <v>610</v>
      </c>
      <c r="G567" s="37">
        <v>2</v>
      </c>
      <c r="H567" s="45">
        <v>18</v>
      </c>
      <c r="I567" s="242">
        <f t="shared" si="119"/>
        <v>0</v>
      </c>
      <c r="J567" s="45"/>
      <c r="K567" s="45"/>
      <c r="L567" s="251" t="e">
        <f t="shared" si="112"/>
        <v>#DIV/0!</v>
      </c>
      <c r="M567" s="59"/>
      <c r="N567" s="59"/>
    </row>
    <row r="568" spans="1:14" s="60" customFormat="1" ht="30">
      <c r="A568" s="136" t="s">
        <v>581</v>
      </c>
      <c r="B568" s="41" t="s">
        <v>69</v>
      </c>
      <c r="C568" s="41" t="s">
        <v>116</v>
      </c>
      <c r="D568" s="41" t="s">
        <v>118</v>
      </c>
      <c r="E568" s="34" t="s">
        <v>607</v>
      </c>
      <c r="F568" s="37"/>
      <c r="G568" s="37"/>
      <c r="H568" s="45"/>
      <c r="I568" s="242"/>
      <c r="J568" s="45">
        <f>J569</f>
        <v>13751.4349</v>
      </c>
      <c r="K568" s="45"/>
      <c r="L568" s="251">
        <f t="shared" si="112"/>
        <v>0</v>
      </c>
      <c r="M568" s="59"/>
      <c r="N568" s="59"/>
    </row>
    <row r="569" spans="1:14" s="60" customFormat="1" ht="30">
      <c r="A569" s="4" t="s">
        <v>296</v>
      </c>
      <c r="B569" s="41" t="s">
        <v>69</v>
      </c>
      <c r="C569" s="41" t="s">
        <v>116</v>
      </c>
      <c r="D569" s="41" t="s">
        <v>118</v>
      </c>
      <c r="E569" s="34" t="s">
        <v>607</v>
      </c>
      <c r="F569" s="37">
        <v>600</v>
      </c>
      <c r="G569" s="35"/>
      <c r="H569" s="45">
        <f aca="true" t="shared" si="125" ref="H569:K570">H570</f>
        <v>18</v>
      </c>
      <c r="I569" s="242">
        <f t="shared" si="119"/>
        <v>13751.4349</v>
      </c>
      <c r="J569" s="45">
        <f t="shared" si="125"/>
        <v>13751.4349</v>
      </c>
      <c r="K569" s="45">
        <f t="shared" si="125"/>
        <v>0</v>
      </c>
      <c r="L569" s="251">
        <f t="shared" si="112"/>
        <v>0</v>
      </c>
      <c r="M569" s="59"/>
      <c r="N569" s="59"/>
    </row>
    <row r="570" spans="1:14" s="60" customFormat="1" ht="15">
      <c r="A570" s="4" t="s">
        <v>47</v>
      </c>
      <c r="B570" s="41" t="s">
        <v>69</v>
      </c>
      <c r="C570" s="41" t="s">
        <v>116</v>
      </c>
      <c r="D570" s="41" t="s">
        <v>118</v>
      </c>
      <c r="E570" s="34" t="s">
        <v>607</v>
      </c>
      <c r="F570" s="37">
        <v>610</v>
      </c>
      <c r="G570" s="35"/>
      <c r="H570" s="45">
        <f t="shared" si="125"/>
        <v>18</v>
      </c>
      <c r="I570" s="242">
        <f t="shared" si="119"/>
        <v>13751.4349</v>
      </c>
      <c r="J570" s="45">
        <f t="shared" si="125"/>
        <v>13751.4349</v>
      </c>
      <c r="K570" s="45">
        <f t="shared" si="125"/>
        <v>0</v>
      </c>
      <c r="L570" s="251">
        <f t="shared" si="112"/>
        <v>0</v>
      </c>
      <c r="M570" s="59"/>
      <c r="N570" s="59"/>
    </row>
    <row r="571" spans="1:14" s="60" customFormat="1" ht="15">
      <c r="A571" s="5" t="s">
        <v>9</v>
      </c>
      <c r="B571" s="41" t="s">
        <v>69</v>
      </c>
      <c r="C571" s="41" t="s">
        <v>116</v>
      </c>
      <c r="D571" s="41" t="s">
        <v>118</v>
      </c>
      <c r="E571" s="34" t="s">
        <v>607</v>
      </c>
      <c r="F571" s="37">
        <v>610</v>
      </c>
      <c r="G571" s="37">
        <v>2</v>
      </c>
      <c r="H571" s="45">
        <v>18</v>
      </c>
      <c r="I571" s="242">
        <f t="shared" si="119"/>
        <v>13751.4349</v>
      </c>
      <c r="J571" s="45">
        <v>13751.4349</v>
      </c>
      <c r="K571" s="45"/>
      <c r="L571" s="251">
        <f t="shared" si="112"/>
        <v>0</v>
      </c>
      <c r="M571" s="59"/>
      <c r="N571" s="59"/>
    </row>
    <row r="572" spans="1:12" ht="38.25" customHeight="1">
      <c r="A572" s="153" t="s">
        <v>499</v>
      </c>
      <c r="B572" s="41" t="s">
        <v>69</v>
      </c>
      <c r="C572" s="41" t="s">
        <v>116</v>
      </c>
      <c r="D572" s="41" t="s">
        <v>118</v>
      </c>
      <c r="E572" s="37">
        <v>5420000000</v>
      </c>
      <c r="F572" s="37"/>
      <c r="G572" s="37"/>
      <c r="H572" s="45"/>
      <c r="I572" s="242"/>
      <c r="J572" s="45">
        <f>J573+J577</f>
        <v>120.4</v>
      </c>
      <c r="K572" s="45">
        <f>K573+K577</f>
        <v>0</v>
      </c>
      <c r="L572" s="251">
        <f t="shared" si="112"/>
        <v>0</v>
      </c>
    </row>
    <row r="573" spans="1:14" s="60" customFormat="1" ht="45" hidden="1">
      <c r="A573" s="24" t="s">
        <v>502</v>
      </c>
      <c r="B573" s="41" t="s">
        <v>69</v>
      </c>
      <c r="C573" s="41" t="s">
        <v>116</v>
      </c>
      <c r="D573" s="41" t="s">
        <v>118</v>
      </c>
      <c r="E573" s="34" t="s">
        <v>511</v>
      </c>
      <c r="F573" s="35"/>
      <c r="G573" s="35"/>
      <c r="H573" s="45">
        <f>H574</f>
        <v>18</v>
      </c>
      <c r="I573" s="242">
        <f aca="true" t="shared" si="126" ref="I573:I636">J573-K573</f>
        <v>0</v>
      </c>
      <c r="J573" s="45">
        <f aca="true" t="shared" si="127" ref="J573:K579">J574</f>
        <v>0</v>
      </c>
      <c r="K573" s="45">
        <f t="shared" si="127"/>
        <v>0</v>
      </c>
      <c r="L573" s="251" t="e">
        <f t="shared" si="112"/>
        <v>#DIV/0!</v>
      </c>
      <c r="M573" s="48"/>
      <c r="N573" s="48"/>
    </row>
    <row r="574" spans="1:14" s="60" customFormat="1" ht="30" hidden="1">
      <c r="A574" s="4" t="s">
        <v>46</v>
      </c>
      <c r="B574" s="41" t="s">
        <v>69</v>
      </c>
      <c r="C574" s="41" t="s">
        <v>116</v>
      </c>
      <c r="D574" s="41" t="s">
        <v>118</v>
      </c>
      <c r="E574" s="34" t="s">
        <v>511</v>
      </c>
      <c r="F574" s="37">
        <v>600</v>
      </c>
      <c r="G574" s="35"/>
      <c r="H574" s="45">
        <f>H575</f>
        <v>18</v>
      </c>
      <c r="I574" s="242">
        <f t="shared" si="126"/>
        <v>0</v>
      </c>
      <c r="J574" s="45">
        <f t="shared" si="127"/>
        <v>0</v>
      </c>
      <c r="K574" s="45">
        <f t="shared" si="127"/>
        <v>0</v>
      </c>
      <c r="L574" s="251" t="e">
        <f t="shared" si="112"/>
        <v>#DIV/0!</v>
      </c>
      <c r="M574" s="48"/>
      <c r="N574" s="48"/>
    </row>
    <row r="575" spans="1:14" s="60" customFormat="1" ht="15" hidden="1">
      <c r="A575" s="4" t="s">
        <v>47</v>
      </c>
      <c r="B575" s="41" t="s">
        <v>69</v>
      </c>
      <c r="C575" s="41" t="s">
        <v>116</v>
      </c>
      <c r="D575" s="41" t="s">
        <v>118</v>
      </c>
      <c r="E575" s="34" t="s">
        <v>511</v>
      </c>
      <c r="F575" s="37">
        <v>610</v>
      </c>
      <c r="G575" s="35"/>
      <c r="H575" s="45">
        <f>H576</f>
        <v>18</v>
      </c>
      <c r="I575" s="242">
        <f t="shared" si="126"/>
        <v>0</v>
      </c>
      <c r="J575" s="45">
        <f t="shared" si="127"/>
        <v>0</v>
      </c>
      <c r="K575" s="45">
        <f t="shared" si="127"/>
        <v>0</v>
      </c>
      <c r="L575" s="251" t="e">
        <f t="shared" si="112"/>
        <v>#DIV/0!</v>
      </c>
      <c r="M575" s="48"/>
      <c r="N575" s="48"/>
    </row>
    <row r="576" spans="1:14" s="60" customFormat="1" ht="15" hidden="1">
      <c r="A576" s="5" t="s">
        <v>9</v>
      </c>
      <c r="B576" s="41" t="s">
        <v>69</v>
      </c>
      <c r="C576" s="41" t="s">
        <v>116</v>
      </c>
      <c r="D576" s="41" t="s">
        <v>118</v>
      </c>
      <c r="E576" s="34" t="s">
        <v>511</v>
      </c>
      <c r="F576" s="37">
        <v>610</v>
      </c>
      <c r="G576" s="37">
        <v>2</v>
      </c>
      <c r="H576" s="45">
        <v>18</v>
      </c>
      <c r="I576" s="242">
        <f t="shared" si="126"/>
        <v>0</v>
      </c>
      <c r="J576" s="45"/>
      <c r="K576" s="45"/>
      <c r="L576" s="251" t="e">
        <f t="shared" si="112"/>
        <v>#DIV/0!</v>
      </c>
      <c r="M576" s="48"/>
      <c r="N576" s="48"/>
    </row>
    <row r="577" spans="1:14" s="60" customFormat="1" ht="45">
      <c r="A577" s="24" t="s">
        <v>502</v>
      </c>
      <c r="B577" s="41" t="s">
        <v>69</v>
      </c>
      <c r="C577" s="41" t="s">
        <v>116</v>
      </c>
      <c r="D577" s="41" t="s">
        <v>118</v>
      </c>
      <c r="E577" s="34" t="s">
        <v>511</v>
      </c>
      <c r="F577" s="35"/>
      <c r="G577" s="35"/>
      <c r="H577" s="45">
        <f>H578</f>
        <v>18</v>
      </c>
      <c r="I577" s="242">
        <f>J577-K577</f>
        <v>120.4</v>
      </c>
      <c r="J577" s="45">
        <f t="shared" si="127"/>
        <v>120.4</v>
      </c>
      <c r="K577" s="45">
        <f t="shared" si="127"/>
        <v>0</v>
      </c>
      <c r="L577" s="251">
        <f t="shared" si="112"/>
        <v>0</v>
      </c>
      <c r="M577" s="48"/>
      <c r="N577" s="48"/>
    </row>
    <row r="578" spans="1:14" s="60" customFormat="1" ht="30">
      <c r="A578" s="4" t="s">
        <v>46</v>
      </c>
      <c r="B578" s="41" t="s">
        <v>69</v>
      </c>
      <c r="C578" s="41" t="s">
        <v>116</v>
      </c>
      <c r="D578" s="41" t="s">
        <v>118</v>
      </c>
      <c r="E578" s="34" t="s">
        <v>511</v>
      </c>
      <c r="F578" s="37">
        <v>600</v>
      </c>
      <c r="G578" s="35"/>
      <c r="H578" s="45">
        <f>H579</f>
        <v>18</v>
      </c>
      <c r="I578" s="242">
        <f t="shared" si="126"/>
        <v>120.4</v>
      </c>
      <c r="J578" s="45">
        <f t="shared" si="127"/>
        <v>120.4</v>
      </c>
      <c r="K578" s="45">
        <f t="shared" si="127"/>
        <v>0</v>
      </c>
      <c r="L578" s="251">
        <f t="shared" si="112"/>
        <v>0</v>
      </c>
      <c r="M578" s="48"/>
      <c r="N578" s="48"/>
    </row>
    <row r="579" spans="1:14" s="60" customFormat="1" ht="15">
      <c r="A579" s="4" t="s">
        <v>47</v>
      </c>
      <c r="B579" s="41" t="s">
        <v>69</v>
      </c>
      <c r="C579" s="41" t="s">
        <v>116</v>
      </c>
      <c r="D579" s="41" t="s">
        <v>118</v>
      </c>
      <c r="E579" s="34" t="s">
        <v>511</v>
      </c>
      <c r="F579" s="37">
        <v>610</v>
      </c>
      <c r="G579" s="35"/>
      <c r="H579" s="45">
        <f>H580</f>
        <v>18</v>
      </c>
      <c r="I579" s="242">
        <f t="shared" si="126"/>
        <v>120.4</v>
      </c>
      <c r="J579" s="45">
        <f t="shared" si="127"/>
        <v>120.4</v>
      </c>
      <c r="K579" s="45">
        <f t="shared" si="127"/>
        <v>0</v>
      </c>
      <c r="L579" s="251">
        <f t="shared" si="112"/>
        <v>0</v>
      </c>
      <c r="M579" s="48"/>
      <c r="N579" s="48"/>
    </row>
    <row r="580" spans="1:14" s="60" customFormat="1" ht="15">
      <c r="A580" s="5" t="s">
        <v>8</v>
      </c>
      <c r="B580" s="41" t="s">
        <v>69</v>
      </c>
      <c r="C580" s="41" t="s">
        <v>116</v>
      </c>
      <c r="D580" s="41" t="s">
        <v>118</v>
      </c>
      <c r="E580" s="34" t="s">
        <v>511</v>
      </c>
      <c r="F580" s="37">
        <v>610</v>
      </c>
      <c r="G580" s="37">
        <v>1</v>
      </c>
      <c r="H580" s="45">
        <v>18</v>
      </c>
      <c r="I580" s="242">
        <f t="shared" si="126"/>
        <v>120.4</v>
      </c>
      <c r="J580" s="45">
        <v>120.4</v>
      </c>
      <c r="K580" s="45"/>
      <c r="L580" s="251">
        <f t="shared" si="112"/>
        <v>0</v>
      </c>
      <c r="M580" s="48"/>
      <c r="N580" s="48"/>
    </row>
    <row r="581" spans="1:12" ht="30" hidden="1">
      <c r="A581" s="30" t="s">
        <v>281</v>
      </c>
      <c r="B581" s="41" t="s">
        <v>69</v>
      </c>
      <c r="C581" s="41" t="s">
        <v>116</v>
      </c>
      <c r="D581" s="41" t="s">
        <v>118</v>
      </c>
      <c r="E581" s="34" t="s">
        <v>285</v>
      </c>
      <c r="F581" s="35"/>
      <c r="G581" s="35"/>
      <c r="H581" s="45">
        <f>H582</f>
        <v>3</v>
      </c>
      <c r="I581" s="242">
        <f t="shared" si="126"/>
        <v>0</v>
      </c>
      <c r="J581" s="45">
        <f aca="true" t="shared" si="128" ref="J581:K583">J582</f>
        <v>0</v>
      </c>
      <c r="K581" s="45">
        <f t="shared" si="128"/>
        <v>0</v>
      </c>
      <c r="L581" s="251" t="e">
        <f t="shared" si="112"/>
        <v>#DIV/0!</v>
      </c>
    </row>
    <row r="582" spans="1:12" ht="30" hidden="1">
      <c r="A582" s="4" t="s">
        <v>46</v>
      </c>
      <c r="B582" s="41" t="s">
        <v>69</v>
      </c>
      <c r="C582" s="41" t="s">
        <v>116</v>
      </c>
      <c r="D582" s="41" t="s">
        <v>118</v>
      </c>
      <c r="E582" s="34" t="s">
        <v>285</v>
      </c>
      <c r="F582" s="37">
        <v>600</v>
      </c>
      <c r="G582" s="35"/>
      <c r="H582" s="45">
        <f>H583</f>
        <v>3</v>
      </c>
      <c r="I582" s="242">
        <f t="shared" si="126"/>
        <v>0</v>
      </c>
      <c r="J582" s="45">
        <f t="shared" si="128"/>
        <v>0</v>
      </c>
      <c r="K582" s="45">
        <f t="shared" si="128"/>
        <v>0</v>
      </c>
      <c r="L582" s="251" t="e">
        <f t="shared" si="112"/>
        <v>#DIV/0!</v>
      </c>
    </row>
    <row r="583" spans="1:12" ht="15" hidden="1">
      <c r="A583" s="4" t="s">
        <v>47</v>
      </c>
      <c r="B583" s="41" t="s">
        <v>69</v>
      </c>
      <c r="C583" s="41" t="s">
        <v>116</v>
      </c>
      <c r="D583" s="41" t="s">
        <v>118</v>
      </c>
      <c r="E583" s="34" t="s">
        <v>285</v>
      </c>
      <c r="F583" s="37">
        <v>610</v>
      </c>
      <c r="G583" s="35"/>
      <c r="H583" s="45">
        <f>H584</f>
        <v>3</v>
      </c>
      <c r="I583" s="242">
        <f t="shared" si="126"/>
        <v>0</v>
      </c>
      <c r="J583" s="45">
        <f t="shared" si="128"/>
        <v>0</v>
      </c>
      <c r="K583" s="45">
        <f t="shared" si="128"/>
        <v>0</v>
      </c>
      <c r="L583" s="251" t="e">
        <f t="shared" si="112"/>
        <v>#DIV/0!</v>
      </c>
    </row>
    <row r="584" spans="1:12" ht="15" hidden="1">
      <c r="A584" s="5" t="s">
        <v>8</v>
      </c>
      <c r="B584" s="41" t="s">
        <v>69</v>
      </c>
      <c r="C584" s="41" t="s">
        <v>116</v>
      </c>
      <c r="D584" s="41" t="s">
        <v>118</v>
      </c>
      <c r="E584" s="34" t="s">
        <v>285</v>
      </c>
      <c r="F584" s="37">
        <v>610</v>
      </c>
      <c r="G584" s="37">
        <v>1</v>
      </c>
      <c r="H584" s="45">
        <v>3</v>
      </c>
      <c r="I584" s="242">
        <f t="shared" si="126"/>
        <v>0</v>
      </c>
      <c r="J584" s="45"/>
      <c r="K584" s="45"/>
      <c r="L584" s="251" t="e">
        <f t="shared" si="112"/>
        <v>#DIV/0!</v>
      </c>
    </row>
    <row r="585" spans="1:12" ht="45">
      <c r="A585" s="137" t="s">
        <v>491</v>
      </c>
      <c r="B585" s="41" t="s">
        <v>69</v>
      </c>
      <c r="C585" s="41" t="s">
        <v>116</v>
      </c>
      <c r="D585" s="41" t="s">
        <v>118</v>
      </c>
      <c r="E585" s="37">
        <v>6100000000</v>
      </c>
      <c r="F585" s="35"/>
      <c r="G585" s="35"/>
      <c r="H585" s="45" t="e">
        <f>#REF!</f>
        <v>#REF!</v>
      </c>
      <c r="I585" s="242">
        <f t="shared" si="126"/>
        <v>5</v>
      </c>
      <c r="J585" s="45">
        <f>J586</f>
        <v>5</v>
      </c>
      <c r="K585" s="45">
        <f>K586</f>
        <v>0</v>
      </c>
      <c r="L585" s="251">
        <f t="shared" si="112"/>
        <v>0</v>
      </c>
    </row>
    <row r="586" spans="1:12" ht="30">
      <c r="A586" s="136" t="s">
        <v>492</v>
      </c>
      <c r="B586" s="41" t="s">
        <v>69</v>
      </c>
      <c r="C586" s="41" t="s">
        <v>116</v>
      </c>
      <c r="D586" s="41" t="s">
        <v>118</v>
      </c>
      <c r="E586" s="34">
        <v>6100191090</v>
      </c>
      <c r="F586" s="35"/>
      <c r="G586" s="35"/>
      <c r="H586" s="45">
        <f>H587</f>
        <v>3</v>
      </c>
      <c r="I586" s="242">
        <f t="shared" si="126"/>
        <v>5</v>
      </c>
      <c r="J586" s="45">
        <f aca="true" t="shared" si="129" ref="J586:K588">J587</f>
        <v>5</v>
      </c>
      <c r="K586" s="45">
        <f t="shared" si="129"/>
        <v>0</v>
      </c>
      <c r="L586" s="251">
        <f aca="true" t="shared" si="130" ref="L586:L649">K586/J586*100</f>
        <v>0</v>
      </c>
    </row>
    <row r="587" spans="1:12" ht="30">
      <c r="A587" s="4" t="s">
        <v>46</v>
      </c>
      <c r="B587" s="41" t="s">
        <v>69</v>
      </c>
      <c r="C587" s="41" t="s">
        <v>116</v>
      </c>
      <c r="D587" s="41" t="s">
        <v>118</v>
      </c>
      <c r="E587" s="34">
        <v>6100191090</v>
      </c>
      <c r="F587" s="37">
        <v>600</v>
      </c>
      <c r="G587" s="35"/>
      <c r="H587" s="45">
        <f>H588</f>
        <v>3</v>
      </c>
      <c r="I587" s="242">
        <f t="shared" si="126"/>
        <v>5</v>
      </c>
      <c r="J587" s="45">
        <f t="shared" si="129"/>
        <v>5</v>
      </c>
      <c r="K587" s="45">
        <f t="shared" si="129"/>
        <v>0</v>
      </c>
      <c r="L587" s="251">
        <f t="shared" si="130"/>
        <v>0</v>
      </c>
    </row>
    <row r="588" spans="1:12" ht="15">
      <c r="A588" s="4" t="s">
        <v>47</v>
      </c>
      <c r="B588" s="41" t="s">
        <v>69</v>
      </c>
      <c r="C588" s="41" t="s">
        <v>116</v>
      </c>
      <c r="D588" s="41" t="s">
        <v>118</v>
      </c>
      <c r="E588" s="34">
        <v>6100191090</v>
      </c>
      <c r="F588" s="37">
        <v>610</v>
      </c>
      <c r="G588" s="35"/>
      <c r="H588" s="45">
        <f>H589</f>
        <v>3</v>
      </c>
      <c r="I588" s="242">
        <f t="shared" si="126"/>
        <v>5</v>
      </c>
      <c r="J588" s="45">
        <f t="shared" si="129"/>
        <v>5</v>
      </c>
      <c r="K588" s="45">
        <f t="shared" si="129"/>
        <v>0</v>
      </c>
      <c r="L588" s="251">
        <f t="shared" si="130"/>
        <v>0</v>
      </c>
    </row>
    <row r="589" spans="1:12" ht="15">
      <c r="A589" s="5" t="s">
        <v>8</v>
      </c>
      <c r="B589" s="41" t="s">
        <v>69</v>
      </c>
      <c r="C589" s="41" t="s">
        <v>116</v>
      </c>
      <c r="D589" s="41" t="s">
        <v>118</v>
      </c>
      <c r="E589" s="34">
        <v>6100191090</v>
      </c>
      <c r="F589" s="37">
        <v>610</v>
      </c>
      <c r="G589" s="37">
        <v>1</v>
      </c>
      <c r="H589" s="45">
        <v>3</v>
      </c>
      <c r="I589" s="242">
        <f t="shared" si="126"/>
        <v>5</v>
      </c>
      <c r="J589" s="45">
        <v>5</v>
      </c>
      <c r="K589" s="45"/>
      <c r="L589" s="251">
        <f t="shared" si="130"/>
        <v>0</v>
      </c>
    </row>
    <row r="590" spans="1:12" ht="15">
      <c r="A590" s="3" t="s">
        <v>62</v>
      </c>
      <c r="B590" s="111" t="s">
        <v>69</v>
      </c>
      <c r="C590" s="111">
        <v>1000</v>
      </c>
      <c r="D590" s="40"/>
      <c r="E590" s="35"/>
      <c r="F590" s="35"/>
      <c r="G590" s="35"/>
      <c r="H590" s="242" t="e">
        <f>H591+H615+H601</f>
        <v>#REF!</v>
      </c>
      <c r="I590" s="242">
        <f t="shared" si="126"/>
        <v>7194.760730000001</v>
      </c>
      <c r="J590" s="242">
        <f>J591+J615+J601</f>
        <v>7684.393410000001</v>
      </c>
      <c r="K590" s="249">
        <f>K591+K615+K601</f>
        <v>489.63268000000005</v>
      </c>
      <c r="L590" s="251">
        <f t="shared" si="130"/>
        <v>6.371780489047085</v>
      </c>
    </row>
    <row r="591" spans="1:12" ht="15">
      <c r="A591" s="3" t="s">
        <v>109</v>
      </c>
      <c r="B591" s="111" t="s">
        <v>69</v>
      </c>
      <c r="C591" s="111">
        <v>1000</v>
      </c>
      <c r="D591" s="111">
        <v>1001</v>
      </c>
      <c r="E591" s="37"/>
      <c r="F591" s="36"/>
      <c r="G591" s="36"/>
      <c r="H591" s="242">
        <f aca="true" t="shared" si="131" ref="H591:K595">H592</f>
        <v>1540</v>
      </c>
      <c r="I591" s="242">
        <f t="shared" si="126"/>
        <v>710.36732</v>
      </c>
      <c r="J591" s="242">
        <f t="shared" si="131"/>
        <v>1200</v>
      </c>
      <c r="K591" s="249">
        <f t="shared" si="131"/>
        <v>489.63268000000005</v>
      </c>
      <c r="L591" s="251">
        <f t="shared" si="130"/>
        <v>40.80272333333333</v>
      </c>
    </row>
    <row r="592" spans="1:12" ht="15">
      <c r="A592" s="4" t="s">
        <v>16</v>
      </c>
      <c r="B592" s="41" t="s">
        <v>69</v>
      </c>
      <c r="C592" s="41">
        <v>1000</v>
      </c>
      <c r="D592" s="41">
        <v>1001</v>
      </c>
      <c r="E592" s="37">
        <v>9000000000</v>
      </c>
      <c r="F592" s="35"/>
      <c r="G592" s="35"/>
      <c r="H592" s="45">
        <f t="shared" si="131"/>
        <v>1540</v>
      </c>
      <c r="I592" s="242">
        <f t="shared" si="126"/>
        <v>710.36732</v>
      </c>
      <c r="J592" s="45">
        <f>J596+J600</f>
        <v>1200</v>
      </c>
      <c r="K592" s="45">
        <f>K596+K600</f>
        <v>489.63268000000005</v>
      </c>
      <c r="L592" s="251">
        <f t="shared" si="130"/>
        <v>40.80272333333333</v>
      </c>
    </row>
    <row r="593" spans="1:12" ht="15">
      <c r="A593" s="4" t="s">
        <v>455</v>
      </c>
      <c r="B593" s="41" t="s">
        <v>69</v>
      </c>
      <c r="C593" s="41">
        <v>1000</v>
      </c>
      <c r="D593" s="41">
        <v>1001</v>
      </c>
      <c r="E593" s="37">
        <v>9000090910</v>
      </c>
      <c r="F593" s="35"/>
      <c r="G593" s="35"/>
      <c r="H593" s="45">
        <f t="shared" si="131"/>
        <v>1540</v>
      </c>
      <c r="I593" s="242">
        <f t="shared" si="126"/>
        <v>565.15932</v>
      </c>
      <c r="J593" s="45">
        <f t="shared" si="131"/>
        <v>1000</v>
      </c>
      <c r="K593" s="45">
        <f t="shared" si="131"/>
        <v>434.84068</v>
      </c>
      <c r="L593" s="251">
        <f t="shared" si="130"/>
        <v>43.484068</v>
      </c>
    </row>
    <row r="594" spans="1:12" ht="15">
      <c r="A594" s="4" t="s">
        <v>49</v>
      </c>
      <c r="B594" s="41" t="s">
        <v>69</v>
      </c>
      <c r="C594" s="41">
        <v>1000</v>
      </c>
      <c r="D594" s="41">
        <v>1001</v>
      </c>
      <c r="E594" s="37">
        <v>9000090910</v>
      </c>
      <c r="F594" s="37">
        <v>300</v>
      </c>
      <c r="G594" s="35"/>
      <c r="H594" s="45">
        <f t="shared" si="131"/>
        <v>1540</v>
      </c>
      <c r="I594" s="242">
        <f t="shared" si="126"/>
        <v>565.15932</v>
      </c>
      <c r="J594" s="45">
        <f t="shared" si="131"/>
        <v>1000</v>
      </c>
      <c r="K594" s="45">
        <f t="shared" si="131"/>
        <v>434.84068</v>
      </c>
      <c r="L594" s="251">
        <f t="shared" si="130"/>
        <v>43.484068</v>
      </c>
    </row>
    <row r="595" spans="1:12" ht="30">
      <c r="A595" s="4" t="s">
        <v>50</v>
      </c>
      <c r="B595" s="41" t="s">
        <v>69</v>
      </c>
      <c r="C595" s="41">
        <v>1000</v>
      </c>
      <c r="D595" s="41">
        <v>1001</v>
      </c>
      <c r="E595" s="37">
        <v>9000090910</v>
      </c>
      <c r="F595" s="37">
        <v>320</v>
      </c>
      <c r="G595" s="35"/>
      <c r="H595" s="45">
        <f t="shared" si="131"/>
        <v>1540</v>
      </c>
      <c r="I595" s="242">
        <f t="shared" si="126"/>
        <v>565.15932</v>
      </c>
      <c r="J595" s="45">
        <f t="shared" si="131"/>
        <v>1000</v>
      </c>
      <c r="K595" s="45">
        <f t="shared" si="131"/>
        <v>434.84068</v>
      </c>
      <c r="L595" s="251">
        <f t="shared" si="130"/>
        <v>43.484068</v>
      </c>
    </row>
    <row r="596" spans="1:12" ht="15">
      <c r="A596" s="5" t="s">
        <v>8</v>
      </c>
      <c r="B596" s="41" t="s">
        <v>69</v>
      </c>
      <c r="C596" s="41">
        <v>1000</v>
      </c>
      <c r="D596" s="41">
        <v>1001</v>
      </c>
      <c r="E596" s="37">
        <v>9000090910</v>
      </c>
      <c r="F596" s="37">
        <v>320</v>
      </c>
      <c r="G596" s="37">
        <v>1</v>
      </c>
      <c r="H596" s="45">
        <v>1540</v>
      </c>
      <c r="I596" s="242">
        <f t="shared" si="126"/>
        <v>565.15932</v>
      </c>
      <c r="J596" s="45">
        <v>1000</v>
      </c>
      <c r="K596" s="45">
        <v>434.84068</v>
      </c>
      <c r="L596" s="251">
        <f t="shared" si="130"/>
        <v>43.484068</v>
      </c>
    </row>
    <row r="597" spans="1:12" ht="30">
      <c r="A597" s="75" t="s">
        <v>228</v>
      </c>
      <c r="B597" s="41" t="s">
        <v>69</v>
      </c>
      <c r="C597" s="41">
        <v>1000</v>
      </c>
      <c r="D597" s="41">
        <v>1001</v>
      </c>
      <c r="E597" s="37">
        <v>9000090940</v>
      </c>
      <c r="F597" s="35"/>
      <c r="G597" s="35"/>
      <c r="H597" s="45">
        <f aca="true" t="shared" si="132" ref="H597:K599">H598</f>
        <v>1540</v>
      </c>
      <c r="I597" s="242">
        <f t="shared" si="126"/>
        <v>145.208</v>
      </c>
      <c r="J597" s="45">
        <f t="shared" si="132"/>
        <v>200</v>
      </c>
      <c r="K597" s="45">
        <f t="shared" si="132"/>
        <v>54.792</v>
      </c>
      <c r="L597" s="251">
        <f t="shared" si="130"/>
        <v>27.395999999999997</v>
      </c>
    </row>
    <row r="598" spans="1:12" ht="15">
      <c r="A598" s="4" t="s">
        <v>49</v>
      </c>
      <c r="B598" s="41" t="s">
        <v>69</v>
      </c>
      <c r="C598" s="41">
        <v>1000</v>
      </c>
      <c r="D598" s="41">
        <v>1001</v>
      </c>
      <c r="E598" s="37">
        <v>9000090940</v>
      </c>
      <c r="F598" s="37">
        <v>300</v>
      </c>
      <c r="G598" s="35"/>
      <c r="H598" s="45">
        <f t="shared" si="132"/>
        <v>1540</v>
      </c>
      <c r="I598" s="242">
        <f t="shared" si="126"/>
        <v>145.208</v>
      </c>
      <c r="J598" s="45">
        <f t="shared" si="132"/>
        <v>200</v>
      </c>
      <c r="K598" s="45">
        <f t="shared" si="132"/>
        <v>54.792</v>
      </c>
      <c r="L598" s="251">
        <f t="shared" si="130"/>
        <v>27.395999999999997</v>
      </c>
    </row>
    <row r="599" spans="1:12" ht="30">
      <c r="A599" s="4" t="s">
        <v>50</v>
      </c>
      <c r="B599" s="41" t="s">
        <v>69</v>
      </c>
      <c r="C599" s="41">
        <v>1000</v>
      </c>
      <c r="D599" s="41">
        <v>1001</v>
      </c>
      <c r="E599" s="37">
        <v>9000090940</v>
      </c>
      <c r="F599" s="37">
        <v>320</v>
      </c>
      <c r="G599" s="35"/>
      <c r="H599" s="45">
        <f t="shared" si="132"/>
        <v>1540</v>
      </c>
      <c r="I599" s="242">
        <f t="shared" si="126"/>
        <v>145.208</v>
      </c>
      <c r="J599" s="45">
        <f t="shared" si="132"/>
        <v>200</v>
      </c>
      <c r="K599" s="45">
        <f t="shared" si="132"/>
        <v>54.792</v>
      </c>
      <c r="L599" s="251">
        <f t="shared" si="130"/>
        <v>27.395999999999997</v>
      </c>
    </row>
    <row r="600" spans="1:12" ht="15">
      <c r="A600" s="5" t="s">
        <v>8</v>
      </c>
      <c r="B600" s="41" t="s">
        <v>69</v>
      </c>
      <c r="C600" s="41">
        <v>1000</v>
      </c>
      <c r="D600" s="41">
        <v>1001</v>
      </c>
      <c r="E600" s="37">
        <v>9000090940</v>
      </c>
      <c r="F600" s="37">
        <v>320</v>
      </c>
      <c r="G600" s="37">
        <v>1</v>
      </c>
      <c r="H600" s="45">
        <v>1540</v>
      </c>
      <c r="I600" s="242">
        <f t="shared" si="126"/>
        <v>145.208</v>
      </c>
      <c r="J600" s="45">
        <v>200</v>
      </c>
      <c r="K600" s="45">
        <v>54.792</v>
      </c>
      <c r="L600" s="251">
        <f t="shared" si="130"/>
        <v>27.395999999999997</v>
      </c>
    </row>
    <row r="601" spans="1:12" ht="15" hidden="1">
      <c r="A601" s="3" t="s">
        <v>108</v>
      </c>
      <c r="B601" s="111" t="s">
        <v>69</v>
      </c>
      <c r="C601" s="111">
        <v>1000</v>
      </c>
      <c r="D601" s="111" t="s">
        <v>110</v>
      </c>
      <c r="E601" s="36"/>
      <c r="F601" s="36"/>
      <c r="G601" s="36"/>
      <c r="H601" s="242" t="e">
        <f>#REF!+#REF!+#REF!</f>
        <v>#REF!</v>
      </c>
      <c r="I601" s="242">
        <f t="shared" si="126"/>
        <v>0</v>
      </c>
      <c r="J601" s="242">
        <f>J602</f>
        <v>0</v>
      </c>
      <c r="K601" s="242">
        <f>K602</f>
        <v>0</v>
      </c>
      <c r="L601" s="251" t="e">
        <f t="shared" si="130"/>
        <v>#DIV/0!</v>
      </c>
    </row>
    <row r="602" spans="1:12" ht="15" hidden="1">
      <c r="A602" s="4" t="s">
        <v>16</v>
      </c>
      <c r="B602" s="41" t="s">
        <v>69</v>
      </c>
      <c r="C602" s="41" t="s">
        <v>65</v>
      </c>
      <c r="D602" s="41" t="s">
        <v>110</v>
      </c>
      <c r="E602" s="37">
        <v>9000000000</v>
      </c>
      <c r="F602" s="35"/>
      <c r="G602" s="35"/>
      <c r="H602" s="45" t="e">
        <f>#REF!</f>
        <v>#REF!</v>
      </c>
      <c r="I602" s="242">
        <f t="shared" si="126"/>
        <v>0</v>
      </c>
      <c r="J602" s="45">
        <f>J607</f>
        <v>0</v>
      </c>
      <c r="K602" s="45">
        <f>K607</f>
        <v>0</v>
      </c>
      <c r="L602" s="251" t="e">
        <f t="shared" si="130"/>
        <v>#DIV/0!</v>
      </c>
    </row>
    <row r="603" spans="1:12" ht="92.25" customHeight="1" hidden="1">
      <c r="A603" s="23" t="s">
        <v>221</v>
      </c>
      <c r="B603" s="41" t="s">
        <v>69</v>
      </c>
      <c r="C603" s="41" t="s">
        <v>65</v>
      </c>
      <c r="D603" s="41" t="s">
        <v>110</v>
      </c>
      <c r="E603" s="35">
        <v>9000051340</v>
      </c>
      <c r="F603" s="35"/>
      <c r="G603" s="35"/>
      <c r="H603" s="45"/>
      <c r="I603" s="242">
        <f>J603-K603</f>
        <v>0</v>
      </c>
      <c r="J603" s="45">
        <f aca="true" t="shared" si="133" ref="J603:K605">J604</f>
        <v>0</v>
      </c>
      <c r="K603" s="45">
        <f t="shared" si="133"/>
        <v>0</v>
      </c>
      <c r="L603" s="251" t="e">
        <f t="shared" si="130"/>
        <v>#DIV/0!</v>
      </c>
    </row>
    <row r="604" spans="1:12" ht="15" hidden="1">
      <c r="A604" s="4" t="s">
        <v>49</v>
      </c>
      <c r="B604" s="41" t="s">
        <v>69</v>
      </c>
      <c r="C604" s="41">
        <v>1000</v>
      </c>
      <c r="D604" s="41">
        <v>1003</v>
      </c>
      <c r="E604" s="35">
        <v>9000051340</v>
      </c>
      <c r="F604" s="37">
        <v>300</v>
      </c>
      <c r="G604" s="35"/>
      <c r="H604" s="45" t="e">
        <f>#REF!</f>
        <v>#REF!</v>
      </c>
      <c r="I604" s="242">
        <f>J604-K604</f>
        <v>0</v>
      </c>
      <c r="J604" s="45">
        <f t="shared" si="133"/>
        <v>0</v>
      </c>
      <c r="K604" s="45">
        <f t="shared" si="133"/>
        <v>0</v>
      </c>
      <c r="L604" s="251" t="e">
        <f t="shared" si="130"/>
        <v>#DIV/0!</v>
      </c>
    </row>
    <row r="605" spans="1:12" ht="30" hidden="1">
      <c r="A605" s="4" t="s">
        <v>50</v>
      </c>
      <c r="B605" s="41" t="s">
        <v>69</v>
      </c>
      <c r="C605" s="41">
        <v>1000</v>
      </c>
      <c r="D605" s="41">
        <v>1003</v>
      </c>
      <c r="E605" s="35">
        <v>9000051340</v>
      </c>
      <c r="F605" s="37">
        <v>320</v>
      </c>
      <c r="G605" s="35"/>
      <c r="H605" s="45">
        <f>H606</f>
        <v>350</v>
      </c>
      <c r="I605" s="242">
        <f>J605-K605</f>
        <v>0</v>
      </c>
      <c r="J605" s="45">
        <f t="shared" si="133"/>
        <v>0</v>
      </c>
      <c r="K605" s="45">
        <f t="shared" si="133"/>
        <v>0</v>
      </c>
      <c r="L605" s="251" t="e">
        <f t="shared" si="130"/>
        <v>#DIV/0!</v>
      </c>
    </row>
    <row r="606" spans="1:12" ht="15" hidden="1">
      <c r="A606" s="5" t="s">
        <v>9</v>
      </c>
      <c r="B606" s="41" t="s">
        <v>69</v>
      </c>
      <c r="C606" s="41">
        <v>1000</v>
      </c>
      <c r="D606" s="41">
        <v>1003</v>
      </c>
      <c r="E606" s="35">
        <v>9000051340</v>
      </c>
      <c r="F606" s="37">
        <v>320</v>
      </c>
      <c r="G606" s="37">
        <v>2</v>
      </c>
      <c r="H606" s="45">
        <v>350</v>
      </c>
      <c r="I606" s="242">
        <f>J606-K606</f>
        <v>0</v>
      </c>
      <c r="J606" s="45"/>
      <c r="K606" s="45"/>
      <c r="L606" s="251" t="e">
        <f t="shared" si="130"/>
        <v>#DIV/0!</v>
      </c>
    </row>
    <row r="607" spans="1:12" ht="45" hidden="1">
      <c r="A607" s="167" t="s">
        <v>367</v>
      </c>
      <c r="B607" s="41" t="s">
        <v>69</v>
      </c>
      <c r="C607" s="41" t="s">
        <v>65</v>
      </c>
      <c r="D607" s="41" t="s">
        <v>110</v>
      </c>
      <c r="E607" s="35">
        <v>9000051350</v>
      </c>
      <c r="F607" s="35"/>
      <c r="G607" s="35"/>
      <c r="H607" s="45"/>
      <c r="I607" s="242">
        <f t="shared" si="126"/>
        <v>0</v>
      </c>
      <c r="J607" s="45">
        <f aca="true" t="shared" si="134" ref="J607:K613">J608</f>
        <v>0</v>
      </c>
      <c r="K607" s="45">
        <f t="shared" si="134"/>
        <v>0</v>
      </c>
      <c r="L607" s="251" t="e">
        <f t="shared" si="130"/>
        <v>#DIV/0!</v>
      </c>
    </row>
    <row r="608" spans="1:12" ht="15" hidden="1">
      <c r="A608" s="4" t="s">
        <v>49</v>
      </c>
      <c r="B608" s="41" t="s">
        <v>69</v>
      </c>
      <c r="C608" s="41">
        <v>1000</v>
      </c>
      <c r="D608" s="41">
        <v>1003</v>
      </c>
      <c r="E608" s="35">
        <v>9000051350</v>
      </c>
      <c r="F608" s="37">
        <v>300</v>
      </c>
      <c r="G608" s="35"/>
      <c r="H608" s="45" t="e">
        <f>#REF!</f>
        <v>#REF!</v>
      </c>
      <c r="I608" s="242">
        <f t="shared" si="126"/>
        <v>0</v>
      </c>
      <c r="J608" s="45">
        <f t="shared" si="134"/>
        <v>0</v>
      </c>
      <c r="K608" s="45">
        <f t="shared" si="134"/>
        <v>0</v>
      </c>
      <c r="L608" s="251" t="e">
        <f t="shared" si="130"/>
        <v>#DIV/0!</v>
      </c>
    </row>
    <row r="609" spans="1:12" ht="30" hidden="1">
      <c r="A609" s="4" t="s">
        <v>50</v>
      </c>
      <c r="B609" s="41" t="s">
        <v>69</v>
      </c>
      <c r="C609" s="41">
        <v>1000</v>
      </c>
      <c r="D609" s="41">
        <v>1003</v>
      </c>
      <c r="E609" s="35">
        <v>9000051350</v>
      </c>
      <c r="F609" s="37">
        <v>320</v>
      </c>
      <c r="G609" s="35"/>
      <c r="H609" s="45">
        <f>H610</f>
        <v>350</v>
      </c>
      <c r="I609" s="242">
        <f t="shared" si="126"/>
        <v>0</v>
      </c>
      <c r="J609" s="45">
        <f t="shared" si="134"/>
        <v>0</v>
      </c>
      <c r="K609" s="45">
        <f t="shared" si="134"/>
        <v>0</v>
      </c>
      <c r="L609" s="251" t="e">
        <f t="shared" si="130"/>
        <v>#DIV/0!</v>
      </c>
    </row>
    <row r="610" spans="1:12" ht="15" hidden="1">
      <c r="A610" s="5" t="s">
        <v>9</v>
      </c>
      <c r="B610" s="41" t="s">
        <v>69</v>
      </c>
      <c r="C610" s="41">
        <v>1000</v>
      </c>
      <c r="D610" s="41">
        <v>1003</v>
      </c>
      <c r="E610" s="35">
        <v>9000051350</v>
      </c>
      <c r="F610" s="37">
        <v>320</v>
      </c>
      <c r="G610" s="37">
        <v>2</v>
      </c>
      <c r="H610" s="45">
        <v>350</v>
      </c>
      <c r="I610" s="242">
        <f t="shared" si="126"/>
        <v>0</v>
      </c>
      <c r="J610" s="45"/>
      <c r="K610" s="45"/>
      <c r="L610" s="251" t="e">
        <f t="shared" si="130"/>
        <v>#DIV/0!</v>
      </c>
    </row>
    <row r="611" spans="1:12" ht="50.25" customHeight="1" hidden="1">
      <c r="A611" s="167" t="s">
        <v>429</v>
      </c>
      <c r="B611" s="41" t="s">
        <v>69</v>
      </c>
      <c r="C611" s="41" t="s">
        <v>65</v>
      </c>
      <c r="D611" s="41" t="s">
        <v>110</v>
      </c>
      <c r="E611" s="35">
        <v>9000051760</v>
      </c>
      <c r="F611" s="35"/>
      <c r="G611" s="35"/>
      <c r="H611" s="45"/>
      <c r="I611" s="242">
        <f t="shared" si="126"/>
        <v>0</v>
      </c>
      <c r="J611" s="45">
        <f t="shared" si="134"/>
        <v>0</v>
      </c>
      <c r="K611" s="45">
        <f t="shared" si="134"/>
        <v>0</v>
      </c>
      <c r="L611" s="251" t="e">
        <f t="shared" si="130"/>
        <v>#DIV/0!</v>
      </c>
    </row>
    <row r="612" spans="1:12" ht="15" hidden="1">
      <c r="A612" s="4" t="s">
        <v>49</v>
      </c>
      <c r="B612" s="41" t="s">
        <v>69</v>
      </c>
      <c r="C612" s="41">
        <v>1000</v>
      </c>
      <c r="D612" s="41">
        <v>1003</v>
      </c>
      <c r="E612" s="35">
        <v>9000051760</v>
      </c>
      <c r="F612" s="37">
        <v>300</v>
      </c>
      <c r="G612" s="35"/>
      <c r="H612" s="45" t="e">
        <f>#REF!</f>
        <v>#REF!</v>
      </c>
      <c r="I612" s="242">
        <f t="shared" si="126"/>
        <v>0</v>
      </c>
      <c r="J612" s="45">
        <f t="shared" si="134"/>
        <v>0</v>
      </c>
      <c r="K612" s="45">
        <f t="shared" si="134"/>
        <v>0</v>
      </c>
      <c r="L612" s="251" t="e">
        <f t="shared" si="130"/>
        <v>#DIV/0!</v>
      </c>
    </row>
    <row r="613" spans="1:12" ht="30" hidden="1">
      <c r="A613" s="4" t="s">
        <v>50</v>
      </c>
      <c r="B613" s="41" t="s">
        <v>69</v>
      </c>
      <c r="C613" s="41">
        <v>1000</v>
      </c>
      <c r="D613" s="41">
        <v>1003</v>
      </c>
      <c r="E613" s="35">
        <v>9000051760</v>
      </c>
      <c r="F613" s="37">
        <v>320</v>
      </c>
      <c r="G613" s="35"/>
      <c r="H613" s="45">
        <f>H614</f>
        <v>350</v>
      </c>
      <c r="I613" s="242">
        <f t="shared" si="126"/>
        <v>0</v>
      </c>
      <c r="J613" s="45">
        <f t="shared" si="134"/>
        <v>0</v>
      </c>
      <c r="K613" s="45">
        <f t="shared" si="134"/>
        <v>0</v>
      </c>
      <c r="L613" s="251" t="e">
        <f t="shared" si="130"/>
        <v>#DIV/0!</v>
      </c>
    </row>
    <row r="614" spans="1:12" ht="15" hidden="1">
      <c r="A614" s="5" t="s">
        <v>9</v>
      </c>
      <c r="B614" s="41" t="s">
        <v>69</v>
      </c>
      <c r="C614" s="41">
        <v>1000</v>
      </c>
      <c r="D614" s="41">
        <v>1003</v>
      </c>
      <c r="E614" s="35">
        <v>9000051760</v>
      </c>
      <c r="F614" s="37">
        <v>320</v>
      </c>
      <c r="G614" s="37">
        <v>2</v>
      </c>
      <c r="H614" s="45">
        <v>350</v>
      </c>
      <c r="I614" s="242">
        <f>J614-K614</f>
        <v>0</v>
      </c>
      <c r="J614" s="45"/>
      <c r="K614" s="45"/>
      <c r="L614" s="251" t="e">
        <f t="shared" si="130"/>
        <v>#DIV/0!</v>
      </c>
    </row>
    <row r="615" spans="1:12" ht="15">
      <c r="A615" s="3" t="s">
        <v>63</v>
      </c>
      <c r="B615" s="111" t="s">
        <v>69</v>
      </c>
      <c r="C615" s="111">
        <v>1000</v>
      </c>
      <c r="D615" s="111">
        <v>1004</v>
      </c>
      <c r="E615" s="36"/>
      <c r="F615" s="36"/>
      <c r="G615" s="36"/>
      <c r="H615" s="242" t="e">
        <f>H626</f>
        <v>#REF!</v>
      </c>
      <c r="I615" s="242">
        <f t="shared" si="126"/>
        <v>6484.393410000001</v>
      </c>
      <c r="J615" s="242">
        <f>J616+J626</f>
        <v>6484.393410000001</v>
      </c>
      <c r="K615" s="242">
        <f>K616+K626</f>
        <v>0</v>
      </c>
      <c r="L615" s="251">
        <f t="shared" si="130"/>
        <v>0</v>
      </c>
    </row>
    <row r="616" spans="1:12" ht="30">
      <c r="A616" s="136" t="s">
        <v>503</v>
      </c>
      <c r="B616" s="41" t="s">
        <v>69</v>
      </c>
      <c r="C616" s="41" t="s">
        <v>65</v>
      </c>
      <c r="D616" s="41" t="s">
        <v>66</v>
      </c>
      <c r="E616" s="37">
        <v>5100000000</v>
      </c>
      <c r="F616" s="35"/>
      <c r="G616" s="35"/>
      <c r="H616" s="45">
        <f>H622</f>
        <v>350</v>
      </c>
      <c r="I616" s="242">
        <f>J616-K616</f>
        <v>569.85845</v>
      </c>
      <c r="J616" s="45">
        <f>J617</f>
        <v>569.85845</v>
      </c>
      <c r="K616" s="45">
        <f>K617</f>
        <v>0</v>
      </c>
      <c r="L616" s="251">
        <f t="shared" si="130"/>
        <v>0</v>
      </c>
    </row>
    <row r="617" spans="1:12" ht="30">
      <c r="A617" s="136" t="s">
        <v>519</v>
      </c>
      <c r="B617" s="41" t="s">
        <v>69</v>
      </c>
      <c r="C617" s="41" t="s">
        <v>65</v>
      </c>
      <c r="D617" s="41" t="s">
        <v>66</v>
      </c>
      <c r="E617" s="37">
        <v>5120000000</v>
      </c>
      <c r="F617" s="35"/>
      <c r="G617" s="35"/>
      <c r="H617" s="45"/>
      <c r="I617" s="242"/>
      <c r="J617" s="45">
        <f>J618+J622</f>
        <v>569.85845</v>
      </c>
      <c r="K617" s="45">
        <f>K618+K622</f>
        <v>0</v>
      </c>
      <c r="L617" s="251">
        <f t="shared" si="130"/>
        <v>0</v>
      </c>
    </row>
    <row r="618" spans="1:12" ht="30">
      <c r="A618" s="29" t="s">
        <v>470</v>
      </c>
      <c r="B618" s="41" t="s">
        <v>69</v>
      </c>
      <c r="C618" s="41">
        <v>1000</v>
      </c>
      <c r="D618" s="41" t="s">
        <v>66</v>
      </c>
      <c r="E618" s="34" t="s">
        <v>507</v>
      </c>
      <c r="F618" s="35"/>
      <c r="G618" s="35"/>
      <c r="H618" s="45">
        <f>H619</f>
        <v>350</v>
      </c>
      <c r="I618" s="242">
        <f aca="true" t="shared" si="135" ref="I618:I625">J618-K618</f>
        <v>179.85845</v>
      </c>
      <c r="J618" s="45">
        <f aca="true" t="shared" si="136" ref="J618:K620">J619</f>
        <v>179.85845</v>
      </c>
      <c r="K618" s="45">
        <f t="shared" si="136"/>
        <v>0</v>
      </c>
      <c r="L618" s="251">
        <f t="shared" si="130"/>
        <v>0</v>
      </c>
    </row>
    <row r="619" spans="1:12" ht="15">
      <c r="A619" s="4" t="s">
        <v>49</v>
      </c>
      <c r="B619" s="41" t="s">
        <v>69</v>
      </c>
      <c r="C619" s="41">
        <v>1000</v>
      </c>
      <c r="D619" s="41" t="s">
        <v>66</v>
      </c>
      <c r="E619" s="34" t="s">
        <v>507</v>
      </c>
      <c r="F619" s="37">
        <v>300</v>
      </c>
      <c r="G619" s="35"/>
      <c r="H619" s="45">
        <f>H620</f>
        <v>350</v>
      </c>
      <c r="I619" s="242">
        <f t="shared" si="135"/>
        <v>179.85845</v>
      </c>
      <c r="J619" s="45">
        <f t="shared" si="136"/>
        <v>179.85845</v>
      </c>
      <c r="K619" s="45">
        <f t="shared" si="136"/>
        <v>0</v>
      </c>
      <c r="L619" s="251">
        <f t="shared" si="130"/>
        <v>0</v>
      </c>
    </row>
    <row r="620" spans="1:12" ht="30">
      <c r="A620" s="4" t="s">
        <v>50</v>
      </c>
      <c r="B620" s="41" t="s">
        <v>69</v>
      </c>
      <c r="C620" s="41">
        <v>1000</v>
      </c>
      <c r="D620" s="41" t="s">
        <v>66</v>
      </c>
      <c r="E620" s="34" t="s">
        <v>507</v>
      </c>
      <c r="F620" s="37">
        <v>320</v>
      </c>
      <c r="G620" s="35"/>
      <c r="H620" s="45">
        <f>H621</f>
        <v>350</v>
      </c>
      <c r="I620" s="242">
        <f t="shared" si="135"/>
        <v>179.85845</v>
      </c>
      <c r="J620" s="45">
        <f t="shared" si="136"/>
        <v>179.85845</v>
      </c>
      <c r="K620" s="45">
        <f t="shared" si="136"/>
        <v>0</v>
      </c>
      <c r="L620" s="251">
        <f t="shared" si="130"/>
        <v>0</v>
      </c>
    </row>
    <row r="621" spans="1:12" ht="15">
      <c r="A621" s="5" t="s">
        <v>9</v>
      </c>
      <c r="B621" s="41" t="s">
        <v>69</v>
      </c>
      <c r="C621" s="41">
        <v>1000</v>
      </c>
      <c r="D621" s="41" t="s">
        <v>66</v>
      </c>
      <c r="E621" s="34" t="s">
        <v>507</v>
      </c>
      <c r="F621" s="37">
        <v>320</v>
      </c>
      <c r="G621" s="37">
        <v>2</v>
      </c>
      <c r="H621" s="45">
        <v>350</v>
      </c>
      <c r="I621" s="242">
        <f t="shared" si="135"/>
        <v>179.85845</v>
      </c>
      <c r="J621" s="45">
        <v>179.85845</v>
      </c>
      <c r="K621" s="45"/>
      <c r="L621" s="251">
        <f t="shared" si="130"/>
        <v>0</v>
      </c>
    </row>
    <row r="622" spans="1:12" ht="30">
      <c r="A622" s="29" t="s">
        <v>470</v>
      </c>
      <c r="B622" s="41" t="s">
        <v>69</v>
      </c>
      <c r="C622" s="41">
        <v>1000</v>
      </c>
      <c r="D622" s="41" t="s">
        <v>66</v>
      </c>
      <c r="E622" s="34" t="s">
        <v>507</v>
      </c>
      <c r="F622" s="35"/>
      <c r="G622" s="35"/>
      <c r="H622" s="45">
        <f>H623</f>
        <v>350</v>
      </c>
      <c r="I622" s="242">
        <f t="shared" si="135"/>
        <v>390</v>
      </c>
      <c r="J622" s="45">
        <f aca="true" t="shared" si="137" ref="J622:K624">J623</f>
        <v>390</v>
      </c>
      <c r="K622" s="45">
        <f t="shared" si="137"/>
        <v>0</v>
      </c>
      <c r="L622" s="251">
        <f t="shared" si="130"/>
        <v>0</v>
      </c>
    </row>
    <row r="623" spans="1:12" ht="15">
      <c r="A623" s="4" t="s">
        <v>49</v>
      </c>
      <c r="B623" s="41" t="s">
        <v>69</v>
      </c>
      <c r="C623" s="41">
        <v>1000</v>
      </c>
      <c r="D623" s="41" t="s">
        <v>66</v>
      </c>
      <c r="E623" s="34" t="s">
        <v>507</v>
      </c>
      <c r="F623" s="37">
        <v>300</v>
      </c>
      <c r="G623" s="35"/>
      <c r="H623" s="45">
        <f>H624</f>
        <v>350</v>
      </c>
      <c r="I623" s="242">
        <f t="shared" si="135"/>
        <v>390</v>
      </c>
      <c r="J623" s="45">
        <f t="shared" si="137"/>
        <v>390</v>
      </c>
      <c r="K623" s="45">
        <f t="shared" si="137"/>
        <v>0</v>
      </c>
      <c r="L623" s="251">
        <f t="shared" si="130"/>
        <v>0</v>
      </c>
    </row>
    <row r="624" spans="1:12" ht="30">
      <c r="A624" s="4" t="s">
        <v>50</v>
      </c>
      <c r="B624" s="41" t="s">
        <v>69</v>
      </c>
      <c r="C624" s="41">
        <v>1000</v>
      </c>
      <c r="D624" s="41" t="s">
        <v>66</v>
      </c>
      <c r="E624" s="34" t="s">
        <v>507</v>
      </c>
      <c r="F624" s="37">
        <v>320</v>
      </c>
      <c r="G624" s="35"/>
      <c r="H624" s="45">
        <f>H625</f>
        <v>350</v>
      </c>
      <c r="I624" s="242">
        <f t="shared" si="135"/>
        <v>390</v>
      </c>
      <c r="J624" s="45">
        <f t="shared" si="137"/>
        <v>390</v>
      </c>
      <c r="K624" s="45">
        <f t="shared" si="137"/>
        <v>0</v>
      </c>
      <c r="L624" s="251">
        <f t="shared" si="130"/>
        <v>0</v>
      </c>
    </row>
    <row r="625" spans="1:12" ht="15">
      <c r="A625" s="5" t="s">
        <v>8</v>
      </c>
      <c r="B625" s="41" t="s">
        <v>69</v>
      </c>
      <c r="C625" s="41">
        <v>1000</v>
      </c>
      <c r="D625" s="41" t="s">
        <v>66</v>
      </c>
      <c r="E625" s="34" t="s">
        <v>507</v>
      </c>
      <c r="F625" s="37">
        <v>320</v>
      </c>
      <c r="G625" s="37">
        <v>1</v>
      </c>
      <c r="H625" s="45">
        <v>350</v>
      </c>
      <c r="I625" s="242">
        <f t="shared" si="135"/>
        <v>390</v>
      </c>
      <c r="J625" s="45">
        <v>390</v>
      </c>
      <c r="K625" s="45"/>
      <c r="L625" s="251">
        <f t="shared" si="130"/>
        <v>0</v>
      </c>
    </row>
    <row r="626" spans="1:12" ht="15">
      <c r="A626" s="4" t="s">
        <v>16</v>
      </c>
      <c r="B626" s="41" t="s">
        <v>69</v>
      </c>
      <c r="C626" s="41">
        <v>1000</v>
      </c>
      <c r="D626" s="41" t="s">
        <v>66</v>
      </c>
      <c r="E626" s="37">
        <v>9000000000</v>
      </c>
      <c r="F626" s="35"/>
      <c r="G626" s="35"/>
      <c r="H626" s="45" t="e">
        <f>#REF!</f>
        <v>#REF!</v>
      </c>
      <c r="I626" s="242">
        <f t="shared" si="126"/>
        <v>5914.534960000001</v>
      </c>
      <c r="J626" s="45">
        <f>J627+J635+J631</f>
        <v>5914.534960000001</v>
      </c>
      <c r="K626" s="45">
        <f>K627+K635+K631</f>
        <v>0</v>
      </c>
      <c r="L626" s="251">
        <f t="shared" si="130"/>
        <v>0</v>
      </c>
    </row>
    <row r="627" spans="1:12" ht="60">
      <c r="A627" s="23" t="s">
        <v>222</v>
      </c>
      <c r="B627" s="41" t="s">
        <v>69</v>
      </c>
      <c r="C627" s="41">
        <v>1000</v>
      </c>
      <c r="D627" s="41">
        <v>1004</v>
      </c>
      <c r="E627" s="34">
        <v>9000072950</v>
      </c>
      <c r="F627" s="35"/>
      <c r="G627" s="35"/>
      <c r="H627" s="45">
        <f>H628</f>
        <v>0</v>
      </c>
      <c r="I627" s="242">
        <f t="shared" si="126"/>
        <v>387.60019</v>
      </c>
      <c r="J627" s="45">
        <f aca="true" t="shared" si="138" ref="J627:K629">J628</f>
        <v>387.60019</v>
      </c>
      <c r="K627" s="45">
        <f t="shared" si="138"/>
        <v>0</v>
      </c>
      <c r="L627" s="251">
        <f t="shared" si="130"/>
        <v>0</v>
      </c>
    </row>
    <row r="628" spans="1:12" ht="30">
      <c r="A628" s="4" t="s">
        <v>172</v>
      </c>
      <c r="B628" s="41" t="s">
        <v>69</v>
      </c>
      <c r="C628" s="41">
        <v>1000</v>
      </c>
      <c r="D628" s="41">
        <v>1004</v>
      </c>
      <c r="E628" s="34">
        <v>9000072950</v>
      </c>
      <c r="F628" s="37">
        <v>400</v>
      </c>
      <c r="G628" s="37"/>
      <c r="H628" s="45"/>
      <c r="I628" s="242">
        <f t="shared" si="126"/>
        <v>387.60019</v>
      </c>
      <c r="J628" s="45">
        <f t="shared" si="138"/>
        <v>387.60019</v>
      </c>
      <c r="K628" s="45">
        <f t="shared" si="138"/>
        <v>0</v>
      </c>
      <c r="L628" s="251">
        <f t="shared" si="130"/>
        <v>0</v>
      </c>
    </row>
    <row r="629" spans="1:12" ht="15">
      <c r="A629" s="4" t="s">
        <v>178</v>
      </c>
      <c r="B629" s="41" t="s">
        <v>69</v>
      </c>
      <c r="C629" s="41">
        <v>1000</v>
      </c>
      <c r="D629" s="41">
        <v>1004</v>
      </c>
      <c r="E629" s="34">
        <v>9000072950</v>
      </c>
      <c r="F629" s="37">
        <v>410</v>
      </c>
      <c r="G629" s="37"/>
      <c r="H629" s="45"/>
      <c r="I629" s="242">
        <f t="shared" si="126"/>
        <v>387.60019</v>
      </c>
      <c r="J629" s="45">
        <f t="shared" si="138"/>
        <v>387.60019</v>
      </c>
      <c r="K629" s="45">
        <f t="shared" si="138"/>
        <v>0</v>
      </c>
      <c r="L629" s="251">
        <f t="shared" si="130"/>
        <v>0</v>
      </c>
    </row>
    <row r="630" spans="1:12" ht="15">
      <c r="A630" s="5" t="s">
        <v>9</v>
      </c>
      <c r="B630" s="41" t="s">
        <v>69</v>
      </c>
      <c r="C630" s="41">
        <v>1000</v>
      </c>
      <c r="D630" s="41">
        <v>1004</v>
      </c>
      <c r="E630" s="34">
        <v>9000072950</v>
      </c>
      <c r="F630" s="37">
        <v>410</v>
      </c>
      <c r="G630" s="37">
        <v>2</v>
      </c>
      <c r="H630" s="45">
        <v>8727.4</v>
      </c>
      <c r="I630" s="242">
        <f t="shared" si="126"/>
        <v>387.60019</v>
      </c>
      <c r="J630" s="45">
        <v>387.60019</v>
      </c>
      <c r="K630" s="45"/>
      <c r="L630" s="251">
        <f t="shared" si="130"/>
        <v>0</v>
      </c>
    </row>
    <row r="631" spans="1:12" ht="60">
      <c r="A631" s="23" t="s">
        <v>222</v>
      </c>
      <c r="B631" s="41" t="s">
        <v>69</v>
      </c>
      <c r="C631" s="41">
        <v>1000</v>
      </c>
      <c r="D631" s="41">
        <v>1004</v>
      </c>
      <c r="E631" s="34">
        <v>9000072960</v>
      </c>
      <c r="F631" s="35"/>
      <c r="G631" s="35"/>
      <c r="H631" s="45">
        <f>H632</f>
        <v>0</v>
      </c>
      <c r="I631" s="242">
        <f>J631-K631</f>
        <v>4421.542</v>
      </c>
      <c r="J631" s="45">
        <f aca="true" t="shared" si="139" ref="J631:K633">J632</f>
        <v>4421.542</v>
      </c>
      <c r="K631" s="45">
        <f t="shared" si="139"/>
        <v>0</v>
      </c>
      <c r="L631" s="251">
        <f t="shared" si="130"/>
        <v>0</v>
      </c>
    </row>
    <row r="632" spans="1:12" ht="30">
      <c r="A632" s="4" t="s">
        <v>172</v>
      </c>
      <c r="B632" s="41" t="s">
        <v>69</v>
      </c>
      <c r="C632" s="41">
        <v>1000</v>
      </c>
      <c r="D632" s="41">
        <v>1004</v>
      </c>
      <c r="E632" s="34">
        <v>9000072960</v>
      </c>
      <c r="F632" s="37">
        <v>400</v>
      </c>
      <c r="G632" s="37"/>
      <c r="H632" s="45"/>
      <c r="I632" s="242">
        <f>J632-K632</f>
        <v>4421.542</v>
      </c>
      <c r="J632" s="45">
        <f t="shared" si="139"/>
        <v>4421.542</v>
      </c>
      <c r="K632" s="45">
        <f t="shared" si="139"/>
        <v>0</v>
      </c>
      <c r="L632" s="251">
        <f t="shared" si="130"/>
        <v>0</v>
      </c>
    </row>
    <row r="633" spans="1:12" ht="15">
      <c r="A633" s="4" t="s">
        <v>178</v>
      </c>
      <c r="B633" s="41" t="s">
        <v>69</v>
      </c>
      <c r="C633" s="41">
        <v>1000</v>
      </c>
      <c r="D633" s="41">
        <v>1004</v>
      </c>
      <c r="E633" s="34">
        <v>9000072960</v>
      </c>
      <c r="F633" s="37">
        <v>410</v>
      </c>
      <c r="G633" s="37"/>
      <c r="H633" s="45"/>
      <c r="I633" s="242">
        <f>J633-K633</f>
        <v>4421.542</v>
      </c>
      <c r="J633" s="45">
        <f t="shared" si="139"/>
        <v>4421.542</v>
      </c>
      <c r="K633" s="45">
        <f t="shared" si="139"/>
        <v>0</v>
      </c>
      <c r="L633" s="251">
        <f t="shared" si="130"/>
        <v>0</v>
      </c>
    </row>
    <row r="634" spans="1:12" ht="15">
      <c r="A634" s="5" t="s">
        <v>9</v>
      </c>
      <c r="B634" s="41" t="s">
        <v>69</v>
      </c>
      <c r="C634" s="41">
        <v>1000</v>
      </c>
      <c r="D634" s="41">
        <v>1004</v>
      </c>
      <c r="E634" s="34">
        <v>9000072960</v>
      </c>
      <c r="F634" s="37">
        <v>410</v>
      </c>
      <c r="G634" s="37">
        <v>2</v>
      </c>
      <c r="H634" s="45">
        <v>8727.4</v>
      </c>
      <c r="I634" s="242">
        <f>J634-K634</f>
        <v>4421.542</v>
      </c>
      <c r="J634" s="45">
        <v>4421.542</v>
      </c>
      <c r="K634" s="45"/>
      <c r="L634" s="251">
        <f t="shared" si="130"/>
        <v>0</v>
      </c>
    </row>
    <row r="635" spans="1:12" ht="45">
      <c r="A635" s="29" t="s">
        <v>456</v>
      </c>
      <c r="B635" s="41" t="s">
        <v>69</v>
      </c>
      <c r="C635" s="41">
        <v>1000</v>
      </c>
      <c r="D635" s="41">
        <v>1004</v>
      </c>
      <c r="E635" s="34" t="s">
        <v>427</v>
      </c>
      <c r="F635" s="35"/>
      <c r="G635" s="35"/>
      <c r="H635" s="45">
        <f aca="true" t="shared" si="140" ref="H635:K637">H636</f>
        <v>8727.4</v>
      </c>
      <c r="I635" s="242">
        <f t="shared" si="126"/>
        <v>1105.39277</v>
      </c>
      <c r="J635" s="45">
        <f t="shared" si="140"/>
        <v>1105.39277</v>
      </c>
      <c r="K635" s="45">
        <f t="shared" si="140"/>
        <v>0</v>
      </c>
      <c r="L635" s="251">
        <f t="shared" si="130"/>
        <v>0</v>
      </c>
    </row>
    <row r="636" spans="1:12" ht="30">
      <c r="A636" s="4" t="s">
        <v>172</v>
      </c>
      <c r="B636" s="41" t="s">
        <v>69</v>
      </c>
      <c r="C636" s="41">
        <v>1000</v>
      </c>
      <c r="D636" s="41">
        <v>1004</v>
      </c>
      <c r="E636" s="34" t="s">
        <v>427</v>
      </c>
      <c r="F636" s="37">
        <v>400</v>
      </c>
      <c r="G636" s="35"/>
      <c r="H636" s="45">
        <f t="shared" si="140"/>
        <v>8727.4</v>
      </c>
      <c r="I636" s="242">
        <f t="shared" si="126"/>
        <v>1105.39277</v>
      </c>
      <c r="J636" s="45">
        <f t="shared" si="140"/>
        <v>1105.39277</v>
      </c>
      <c r="K636" s="45">
        <f t="shared" si="140"/>
        <v>0</v>
      </c>
      <c r="L636" s="251">
        <f t="shared" si="130"/>
        <v>0</v>
      </c>
    </row>
    <row r="637" spans="1:12" ht="15">
      <c r="A637" s="4" t="s">
        <v>178</v>
      </c>
      <c r="B637" s="41" t="s">
        <v>69</v>
      </c>
      <c r="C637" s="41">
        <v>1000</v>
      </c>
      <c r="D637" s="41">
        <v>1004</v>
      </c>
      <c r="E637" s="34" t="s">
        <v>427</v>
      </c>
      <c r="F637" s="37">
        <v>410</v>
      </c>
      <c r="G637" s="35"/>
      <c r="H637" s="45">
        <f t="shared" si="140"/>
        <v>8727.4</v>
      </c>
      <c r="I637" s="242">
        <f aca="true" t="shared" si="141" ref="I637:I694">J637-K637</f>
        <v>1105.39277</v>
      </c>
      <c r="J637" s="45">
        <f t="shared" si="140"/>
        <v>1105.39277</v>
      </c>
      <c r="K637" s="45">
        <f t="shared" si="140"/>
        <v>0</v>
      </c>
      <c r="L637" s="251">
        <f t="shared" si="130"/>
        <v>0</v>
      </c>
    </row>
    <row r="638" spans="1:12" ht="15">
      <c r="A638" s="5" t="s">
        <v>9</v>
      </c>
      <c r="B638" s="41" t="s">
        <v>69</v>
      </c>
      <c r="C638" s="41">
        <v>1000</v>
      </c>
      <c r="D638" s="41">
        <v>1004</v>
      </c>
      <c r="E638" s="34" t="s">
        <v>427</v>
      </c>
      <c r="F638" s="37">
        <v>410</v>
      </c>
      <c r="G638" s="37">
        <v>2</v>
      </c>
      <c r="H638" s="45">
        <v>8727.4</v>
      </c>
      <c r="I638" s="242">
        <f t="shared" si="141"/>
        <v>1105.39277</v>
      </c>
      <c r="J638" s="45">
        <v>1105.39277</v>
      </c>
      <c r="K638" s="45"/>
      <c r="L638" s="251">
        <f t="shared" si="130"/>
        <v>0</v>
      </c>
    </row>
    <row r="639" spans="1:12" ht="28.5" hidden="1">
      <c r="A639" s="69" t="s">
        <v>29</v>
      </c>
      <c r="B639" s="111" t="s">
        <v>69</v>
      </c>
      <c r="C639" s="111" t="s">
        <v>297</v>
      </c>
      <c r="D639" s="41"/>
      <c r="E639" s="37"/>
      <c r="F639" s="37"/>
      <c r="G639" s="37"/>
      <c r="H639" s="45"/>
      <c r="I639" s="242">
        <f t="shared" si="141"/>
        <v>0</v>
      </c>
      <c r="J639" s="242">
        <f aca="true" t="shared" si="142" ref="J639:K641">J640</f>
        <v>0</v>
      </c>
      <c r="K639" s="242">
        <f t="shared" si="142"/>
        <v>0</v>
      </c>
      <c r="L639" s="251" t="e">
        <f t="shared" si="130"/>
        <v>#DIV/0!</v>
      </c>
    </row>
    <row r="640" spans="1:12" ht="15" hidden="1">
      <c r="A640" s="154" t="s">
        <v>300</v>
      </c>
      <c r="B640" s="111" t="s">
        <v>69</v>
      </c>
      <c r="C640" s="111" t="s">
        <v>297</v>
      </c>
      <c r="D640" s="111" t="s">
        <v>298</v>
      </c>
      <c r="E640" s="36"/>
      <c r="F640" s="36"/>
      <c r="G640" s="36"/>
      <c r="H640" s="242" t="e">
        <f>H641+#REF!+#REF!+#REF!</f>
        <v>#REF!</v>
      </c>
      <c r="I640" s="242">
        <f t="shared" si="141"/>
        <v>0</v>
      </c>
      <c r="J640" s="242">
        <f t="shared" si="142"/>
        <v>0</v>
      </c>
      <c r="K640" s="242">
        <f t="shared" si="142"/>
        <v>0</v>
      </c>
      <c r="L640" s="251" t="e">
        <f t="shared" si="130"/>
        <v>#DIV/0!</v>
      </c>
    </row>
    <row r="641" spans="1:12" ht="15" hidden="1">
      <c r="A641" s="4" t="s">
        <v>16</v>
      </c>
      <c r="B641" s="41" t="s">
        <v>69</v>
      </c>
      <c r="C641" s="41" t="s">
        <v>297</v>
      </c>
      <c r="D641" s="41" t="s">
        <v>298</v>
      </c>
      <c r="E641" s="37">
        <v>9000000000</v>
      </c>
      <c r="F641" s="35"/>
      <c r="G641" s="35"/>
      <c r="H641" s="45" t="e">
        <f>#REF!</f>
        <v>#REF!</v>
      </c>
      <c r="I641" s="242">
        <f t="shared" si="141"/>
        <v>0</v>
      </c>
      <c r="J641" s="45">
        <f t="shared" si="142"/>
        <v>0</v>
      </c>
      <c r="K641" s="45">
        <f t="shared" si="142"/>
        <v>0</v>
      </c>
      <c r="L641" s="251" t="e">
        <f t="shared" si="130"/>
        <v>#DIV/0!</v>
      </c>
    </row>
    <row r="642" spans="1:12" ht="15" hidden="1">
      <c r="A642" s="148" t="s">
        <v>301</v>
      </c>
      <c r="B642" s="41" t="s">
        <v>69</v>
      </c>
      <c r="C642" s="41" t="s">
        <v>297</v>
      </c>
      <c r="D642" s="41" t="s">
        <v>298</v>
      </c>
      <c r="E642" s="37">
        <v>9000091300</v>
      </c>
      <c r="F642" s="35">
        <v>700</v>
      </c>
      <c r="G642" s="35"/>
      <c r="H642" s="45" t="e">
        <f aca="true" t="shared" si="143" ref="H642:K643">H643</f>
        <v>#REF!</v>
      </c>
      <c r="I642" s="242">
        <f t="shared" si="141"/>
        <v>0</v>
      </c>
      <c r="J642" s="45">
        <f t="shared" si="143"/>
        <v>0</v>
      </c>
      <c r="K642" s="45">
        <f t="shared" si="143"/>
        <v>0</v>
      </c>
      <c r="L642" s="251" t="e">
        <f t="shared" si="130"/>
        <v>#DIV/0!</v>
      </c>
    </row>
    <row r="643" spans="1:12" ht="15" hidden="1">
      <c r="A643" s="148" t="s">
        <v>299</v>
      </c>
      <c r="B643" s="41" t="s">
        <v>69</v>
      </c>
      <c r="C643" s="41" t="s">
        <v>297</v>
      </c>
      <c r="D643" s="41" t="s">
        <v>298</v>
      </c>
      <c r="E643" s="37">
        <v>9000091300</v>
      </c>
      <c r="F643" s="37">
        <v>730</v>
      </c>
      <c r="G643" s="35"/>
      <c r="H643" s="45" t="e">
        <f t="shared" si="143"/>
        <v>#REF!</v>
      </c>
      <c r="I643" s="242">
        <f t="shared" si="141"/>
        <v>0</v>
      </c>
      <c r="J643" s="45">
        <f t="shared" si="143"/>
        <v>0</v>
      </c>
      <c r="K643" s="45">
        <f t="shared" si="143"/>
        <v>0</v>
      </c>
      <c r="L643" s="251" t="e">
        <f t="shared" si="130"/>
        <v>#DIV/0!</v>
      </c>
    </row>
    <row r="644" spans="1:12" ht="15" hidden="1">
      <c r="A644" s="5" t="s">
        <v>8</v>
      </c>
      <c r="B644" s="41" t="s">
        <v>69</v>
      </c>
      <c r="C644" s="41" t="s">
        <v>297</v>
      </c>
      <c r="D644" s="41" t="s">
        <v>298</v>
      </c>
      <c r="E644" s="37">
        <v>9000091300</v>
      </c>
      <c r="F644" s="37">
        <v>730</v>
      </c>
      <c r="G644" s="35">
        <v>1</v>
      </c>
      <c r="H644" s="45" t="e">
        <f>#REF!</f>
        <v>#REF!</v>
      </c>
      <c r="I644" s="242">
        <f t="shared" si="141"/>
        <v>0</v>
      </c>
      <c r="J644" s="45"/>
      <c r="K644" s="45"/>
      <c r="L644" s="251" t="e">
        <f t="shared" si="130"/>
        <v>#DIV/0!</v>
      </c>
    </row>
    <row r="645" spans="1:14" s="54" customFormat="1" ht="28.5">
      <c r="A645" s="3" t="s">
        <v>245</v>
      </c>
      <c r="B645" s="111" t="s">
        <v>69</v>
      </c>
      <c r="C645" s="111"/>
      <c r="D645" s="111"/>
      <c r="E645" s="77"/>
      <c r="F645" s="112"/>
      <c r="G645" s="112"/>
      <c r="H645" s="242"/>
      <c r="I645" s="242">
        <f t="shared" si="141"/>
        <v>4054.5530200000003</v>
      </c>
      <c r="J645" s="242">
        <f>J646</f>
        <v>6050</v>
      </c>
      <c r="K645" s="249">
        <f>K646</f>
        <v>1995.44698</v>
      </c>
      <c r="L645" s="251">
        <f t="shared" si="130"/>
        <v>32.982594710743804</v>
      </c>
      <c r="M645" s="53"/>
      <c r="N645" s="53"/>
    </row>
    <row r="646" spans="1:12" ht="15">
      <c r="A646" s="3" t="s">
        <v>40</v>
      </c>
      <c r="B646" s="111" t="s">
        <v>69</v>
      </c>
      <c r="C646" s="111" t="s">
        <v>13</v>
      </c>
      <c r="D646" s="111" t="s">
        <v>41</v>
      </c>
      <c r="E646" s="36"/>
      <c r="F646" s="36"/>
      <c r="G646" s="36"/>
      <c r="H646" s="242" t="e">
        <f>H648+#REF!+#REF!</f>
        <v>#REF!</v>
      </c>
      <c r="I646" s="242">
        <f t="shared" si="141"/>
        <v>4054.5530200000003</v>
      </c>
      <c r="J646" s="242">
        <f>J647+J660</f>
        <v>6050</v>
      </c>
      <c r="K646" s="249">
        <f>K647+K660</f>
        <v>1995.44698</v>
      </c>
      <c r="L646" s="251">
        <f t="shared" si="130"/>
        <v>32.982594710743804</v>
      </c>
    </row>
    <row r="647" spans="1:14" ht="15">
      <c r="A647" s="4" t="s">
        <v>16</v>
      </c>
      <c r="B647" s="41" t="s">
        <v>69</v>
      </c>
      <c r="C647" s="41" t="s">
        <v>13</v>
      </c>
      <c r="D647" s="41" t="s">
        <v>41</v>
      </c>
      <c r="E647" s="37">
        <v>9000000000</v>
      </c>
      <c r="F647" s="35"/>
      <c r="G647" s="35"/>
      <c r="H647" s="45" t="e">
        <f>H648</f>
        <v>#REF!</v>
      </c>
      <c r="I647" s="242">
        <f t="shared" si="141"/>
        <v>4054.5530200000003</v>
      </c>
      <c r="J647" s="45">
        <f>J648</f>
        <v>6050</v>
      </c>
      <c r="K647" s="45">
        <f>K648</f>
        <v>1995.44698</v>
      </c>
      <c r="L647" s="251">
        <f t="shared" si="130"/>
        <v>32.982594710743804</v>
      </c>
      <c r="M647" s="22"/>
      <c r="N647" s="22"/>
    </row>
    <row r="648" spans="1:12" ht="30">
      <c r="A648" s="4" t="s">
        <v>440</v>
      </c>
      <c r="B648" s="41" t="s">
        <v>69</v>
      </c>
      <c r="C648" s="41" t="s">
        <v>13</v>
      </c>
      <c r="D648" s="41" t="s">
        <v>41</v>
      </c>
      <c r="E648" s="37">
        <v>9000090070</v>
      </c>
      <c r="F648" s="35"/>
      <c r="G648" s="35"/>
      <c r="H648" s="45" t="e">
        <f>H649+H652+#REF!+#REF!</f>
        <v>#REF!</v>
      </c>
      <c r="I648" s="242">
        <f t="shared" si="141"/>
        <v>4054.5530200000003</v>
      </c>
      <c r="J648" s="45">
        <f>J649+J652+J655</f>
        <v>6050</v>
      </c>
      <c r="K648" s="45">
        <f>K649+K652+K655</f>
        <v>1995.44698</v>
      </c>
      <c r="L648" s="251">
        <f t="shared" si="130"/>
        <v>32.982594710743804</v>
      </c>
    </row>
    <row r="649" spans="1:12" ht="60">
      <c r="A649" s="4" t="s">
        <v>17</v>
      </c>
      <c r="B649" s="41" t="s">
        <v>69</v>
      </c>
      <c r="C649" s="41" t="s">
        <v>13</v>
      </c>
      <c r="D649" s="41" t="s">
        <v>41</v>
      </c>
      <c r="E649" s="37">
        <v>9000090070</v>
      </c>
      <c r="F649" s="37">
        <v>100</v>
      </c>
      <c r="G649" s="35"/>
      <c r="H649" s="45">
        <f aca="true" t="shared" si="144" ref="H649:K650">H650</f>
        <v>8404</v>
      </c>
      <c r="I649" s="242">
        <f t="shared" si="141"/>
        <v>1844.98449</v>
      </c>
      <c r="J649" s="45">
        <f t="shared" si="144"/>
        <v>3000</v>
      </c>
      <c r="K649" s="45">
        <f t="shared" si="144"/>
        <v>1155.01551</v>
      </c>
      <c r="L649" s="251">
        <f t="shared" si="130"/>
        <v>38.500517</v>
      </c>
    </row>
    <row r="650" spans="1:12" ht="15">
      <c r="A650" s="4" t="s">
        <v>244</v>
      </c>
      <c r="B650" s="41" t="s">
        <v>69</v>
      </c>
      <c r="C650" s="41" t="s">
        <v>13</v>
      </c>
      <c r="D650" s="41" t="s">
        <v>41</v>
      </c>
      <c r="E650" s="37">
        <v>9000090070</v>
      </c>
      <c r="F650" s="37">
        <v>110</v>
      </c>
      <c r="G650" s="35"/>
      <c r="H650" s="45">
        <f t="shared" si="144"/>
        <v>8404</v>
      </c>
      <c r="I650" s="242">
        <f t="shared" si="141"/>
        <v>1844.98449</v>
      </c>
      <c r="J650" s="45">
        <f t="shared" si="144"/>
        <v>3000</v>
      </c>
      <c r="K650" s="45">
        <f t="shared" si="144"/>
        <v>1155.01551</v>
      </c>
      <c r="L650" s="251">
        <f aca="true" t="shared" si="145" ref="L650:L697">K650/J650*100</f>
        <v>38.500517</v>
      </c>
    </row>
    <row r="651" spans="1:12" ht="15">
      <c r="A651" s="5" t="s">
        <v>8</v>
      </c>
      <c r="B651" s="41" t="s">
        <v>69</v>
      </c>
      <c r="C651" s="41" t="s">
        <v>13</v>
      </c>
      <c r="D651" s="41" t="s">
        <v>41</v>
      </c>
      <c r="E651" s="37">
        <v>9000090070</v>
      </c>
      <c r="F651" s="37">
        <v>110</v>
      </c>
      <c r="G651" s="37">
        <v>1</v>
      </c>
      <c r="H651" s="45">
        <v>8404</v>
      </c>
      <c r="I651" s="242">
        <f t="shared" si="141"/>
        <v>1844.98449</v>
      </c>
      <c r="J651" s="45">
        <v>3000</v>
      </c>
      <c r="K651" s="45">
        <v>1155.01551</v>
      </c>
      <c r="L651" s="251">
        <f t="shared" si="145"/>
        <v>38.500517</v>
      </c>
    </row>
    <row r="652" spans="1:12" ht="30">
      <c r="A652" s="29" t="s">
        <v>215</v>
      </c>
      <c r="B652" s="41" t="s">
        <v>69</v>
      </c>
      <c r="C652" s="41" t="s">
        <v>13</v>
      </c>
      <c r="D652" s="41" t="s">
        <v>41</v>
      </c>
      <c r="E652" s="37">
        <v>9000090070</v>
      </c>
      <c r="F652" s="37">
        <v>200</v>
      </c>
      <c r="G652" s="35"/>
      <c r="H652" s="45">
        <f aca="true" t="shared" si="146" ref="H652:K653">H653</f>
        <v>4860</v>
      </c>
      <c r="I652" s="242">
        <f t="shared" si="141"/>
        <v>2171.46129</v>
      </c>
      <c r="J652" s="45">
        <f t="shared" si="146"/>
        <v>3000</v>
      </c>
      <c r="K652" s="45">
        <f t="shared" si="146"/>
        <v>828.53871</v>
      </c>
      <c r="L652" s="251">
        <f t="shared" si="145"/>
        <v>27.617956999999997</v>
      </c>
    </row>
    <row r="653" spans="1:12" ht="30">
      <c r="A653" s="4" t="s">
        <v>20</v>
      </c>
      <c r="B653" s="41" t="s">
        <v>69</v>
      </c>
      <c r="C653" s="41" t="s">
        <v>13</v>
      </c>
      <c r="D653" s="41" t="s">
        <v>41</v>
      </c>
      <c r="E653" s="37">
        <v>9000090070</v>
      </c>
      <c r="F653" s="37">
        <v>240</v>
      </c>
      <c r="G653" s="35"/>
      <c r="H653" s="45">
        <f t="shared" si="146"/>
        <v>4860</v>
      </c>
      <c r="I653" s="242">
        <f t="shared" si="141"/>
        <v>2171.46129</v>
      </c>
      <c r="J653" s="45">
        <f t="shared" si="146"/>
        <v>3000</v>
      </c>
      <c r="K653" s="45">
        <f t="shared" si="146"/>
        <v>828.53871</v>
      </c>
      <c r="L653" s="251">
        <f t="shared" si="145"/>
        <v>27.617956999999997</v>
      </c>
    </row>
    <row r="654" spans="1:12" ht="15">
      <c r="A654" s="5" t="s">
        <v>8</v>
      </c>
      <c r="B654" s="41" t="s">
        <v>69</v>
      </c>
      <c r="C654" s="41" t="s">
        <v>13</v>
      </c>
      <c r="D654" s="41" t="s">
        <v>41</v>
      </c>
      <c r="E654" s="37">
        <v>9000090070</v>
      </c>
      <c r="F654" s="37">
        <v>240</v>
      </c>
      <c r="G654" s="37">
        <v>1</v>
      </c>
      <c r="H654" s="45">
        <v>4860</v>
      </c>
      <c r="I654" s="242">
        <f t="shared" si="141"/>
        <v>2171.46129</v>
      </c>
      <c r="J654" s="45">
        <v>3000</v>
      </c>
      <c r="K654" s="45">
        <v>828.53871</v>
      </c>
      <c r="L654" s="251">
        <f t="shared" si="145"/>
        <v>27.617956999999997</v>
      </c>
    </row>
    <row r="655" spans="1:12" ht="15">
      <c r="A655" s="4" t="s">
        <v>21</v>
      </c>
      <c r="B655" s="41" t="s">
        <v>69</v>
      </c>
      <c r="C655" s="41" t="s">
        <v>13</v>
      </c>
      <c r="D655" s="41" t="s">
        <v>41</v>
      </c>
      <c r="E655" s="37">
        <v>9000090070</v>
      </c>
      <c r="F655" s="37">
        <v>800</v>
      </c>
      <c r="G655" s="35"/>
      <c r="H655" s="45" t="e">
        <f>H658</f>
        <v>#REF!</v>
      </c>
      <c r="I655" s="242">
        <f>J655-K655</f>
        <v>38.10724</v>
      </c>
      <c r="J655" s="45">
        <f>J658+J656</f>
        <v>50</v>
      </c>
      <c r="K655" s="45">
        <f>K658</f>
        <v>11.89276</v>
      </c>
      <c r="L655" s="251">
        <f t="shared" si="145"/>
        <v>23.78552</v>
      </c>
    </row>
    <row r="656" spans="1:12" ht="15" hidden="1">
      <c r="A656" s="4" t="s">
        <v>216</v>
      </c>
      <c r="B656" s="41" t="s">
        <v>69</v>
      </c>
      <c r="C656" s="41" t="s">
        <v>13</v>
      </c>
      <c r="D656" s="41" t="s">
        <v>41</v>
      </c>
      <c r="E656" s="37">
        <v>9000090070</v>
      </c>
      <c r="F656" s="37">
        <v>830</v>
      </c>
      <c r="G656" s="37"/>
      <c r="H656" s="45">
        <f>H657</f>
        <v>4517</v>
      </c>
      <c r="I656" s="242">
        <f t="shared" si="141"/>
        <v>0</v>
      </c>
      <c r="J656" s="45">
        <f>J657</f>
        <v>0</v>
      </c>
      <c r="K656" s="45">
        <f>K657</f>
        <v>0</v>
      </c>
      <c r="L656" s="251" t="e">
        <f t="shared" si="145"/>
        <v>#DIV/0!</v>
      </c>
    </row>
    <row r="657" spans="1:12" ht="15" hidden="1">
      <c r="A657" s="5" t="s">
        <v>8</v>
      </c>
      <c r="B657" s="41" t="s">
        <v>69</v>
      </c>
      <c r="C657" s="41" t="s">
        <v>13</v>
      </c>
      <c r="D657" s="41" t="s">
        <v>41</v>
      </c>
      <c r="E657" s="37">
        <v>9000090070</v>
      </c>
      <c r="F657" s="37">
        <v>830</v>
      </c>
      <c r="G657" s="37">
        <v>1</v>
      </c>
      <c r="H657" s="45">
        <v>4517</v>
      </c>
      <c r="I657" s="242">
        <f t="shared" si="141"/>
        <v>0</v>
      </c>
      <c r="J657" s="45"/>
      <c r="K657" s="45"/>
      <c r="L657" s="251" t="e">
        <f t="shared" si="145"/>
        <v>#DIV/0!</v>
      </c>
    </row>
    <row r="658" spans="1:12" ht="15">
      <c r="A658" s="4" t="s">
        <v>22</v>
      </c>
      <c r="B658" s="41" t="s">
        <v>69</v>
      </c>
      <c r="C658" s="41" t="s">
        <v>13</v>
      </c>
      <c r="D658" s="41" t="s">
        <v>41</v>
      </c>
      <c r="E658" s="37">
        <v>9000090070</v>
      </c>
      <c r="F658" s="37">
        <v>850</v>
      </c>
      <c r="G658" s="35"/>
      <c r="H658" s="45" t="e">
        <f>#REF!</f>
        <v>#REF!</v>
      </c>
      <c r="I658" s="242">
        <f t="shared" si="141"/>
        <v>38.10724</v>
      </c>
      <c r="J658" s="45">
        <f>J659</f>
        <v>50</v>
      </c>
      <c r="K658" s="45">
        <f>K659</f>
        <v>11.89276</v>
      </c>
      <c r="L658" s="251">
        <f t="shared" si="145"/>
        <v>23.78552</v>
      </c>
    </row>
    <row r="659" spans="1:12" ht="15">
      <c r="A659" s="5" t="s">
        <v>8</v>
      </c>
      <c r="B659" s="41" t="s">
        <v>69</v>
      </c>
      <c r="C659" s="41" t="s">
        <v>13</v>
      </c>
      <c r="D659" s="41" t="s">
        <v>41</v>
      </c>
      <c r="E659" s="37">
        <v>9000090070</v>
      </c>
      <c r="F659" s="37">
        <v>850</v>
      </c>
      <c r="G659" s="37">
        <v>1</v>
      </c>
      <c r="H659" s="45">
        <v>4517</v>
      </c>
      <c r="I659" s="242">
        <f t="shared" si="141"/>
        <v>38.10724</v>
      </c>
      <c r="J659" s="45">
        <v>50</v>
      </c>
      <c r="K659" s="45">
        <v>11.89276</v>
      </c>
      <c r="L659" s="251">
        <f t="shared" si="145"/>
        <v>23.78552</v>
      </c>
    </row>
    <row r="660" spans="1:12" ht="45" hidden="1">
      <c r="A660" s="30" t="s">
        <v>236</v>
      </c>
      <c r="B660" s="41" t="s">
        <v>69</v>
      </c>
      <c r="C660" s="41" t="s">
        <v>13</v>
      </c>
      <c r="D660" s="41" t="s">
        <v>41</v>
      </c>
      <c r="E660" s="37" t="s">
        <v>238</v>
      </c>
      <c r="F660" s="35"/>
      <c r="G660" s="35"/>
      <c r="H660" s="45">
        <f aca="true" t="shared" si="147" ref="H660:K664">H661</f>
        <v>8</v>
      </c>
      <c r="I660" s="242">
        <f t="shared" si="141"/>
        <v>0</v>
      </c>
      <c r="J660" s="45">
        <f t="shared" si="147"/>
        <v>0</v>
      </c>
      <c r="K660" s="45">
        <f t="shared" si="147"/>
        <v>0</v>
      </c>
      <c r="L660" s="251" t="e">
        <f t="shared" si="145"/>
        <v>#DIV/0!</v>
      </c>
    </row>
    <row r="661" spans="1:12" ht="30" hidden="1">
      <c r="A661" s="30" t="s">
        <v>237</v>
      </c>
      <c r="B661" s="41" t="s">
        <v>69</v>
      </c>
      <c r="C661" s="41" t="s">
        <v>13</v>
      </c>
      <c r="D661" s="41" t="s">
        <v>41</v>
      </c>
      <c r="E661" s="37" t="s">
        <v>239</v>
      </c>
      <c r="F661" s="35"/>
      <c r="G661" s="35"/>
      <c r="H661" s="45">
        <f t="shared" si="147"/>
        <v>8</v>
      </c>
      <c r="I661" s="242">
        <f t="shared" si="141"/>
        <v>0</v>
      </c>
      <c r="J661" s="45">
        <f t="shared" si="147"/>
        <v>0</v>
      </c>
      <c r="K661" s="45">
        <f t="shared" si="147"/>
        <v>0</v>
      </c>
      <c r="L661" s="251" t="e">
        <f t="shared" si="145"/>
        <v>#DIV/0!</v>
      </c>
    </row>
    <row r="662" spans="1:12" ht="30" hidden="1">
      <c r="A662" s="30" t="s">
        <v>237</v>
      </c>
      <c r="B662" s="41" t="s">
        <v>69</v>
      </c>
      <c r="C662" s="41" t="s">
        <v>13</v>
      </c>
      <c r="D662" s="41" t="s">
        <v>41</v>
      </c>
      <c r="E662" s="37" t="s">
        <v>240</v>
      </c>
      <c r="F662" s="35"/>
      <c r="G662" s="35"/>
      <c r="H662" s="45">
        <f t="shared" si="147"/>
        <v>8</v>
      </c>
      <c r="I662" s="242">
        <f t="shared" si="141"/>
        <v>0</v>
      </c>
      <c r="J662" s="45">
        <f t="shared" si="147"/>
        <v>0</v>
      </c>
      <c r="K662" s="45">
        <f t="shared" si="147"/>
        <v>0</v>
      </c>
      <c r="L662" s="251" t="e">
        <f t="shared" si="145"/>
        <v>#DIV/0!</v>
      </c>
    </row>
    <row r="663" spans="1:12" ht="30" hidden="1">
      <c r="A663" s="29" t="s">
        <v>215</v>
      </c>
      <c r="B663" s="41" t="s">
        <v>69</v>
      </c>
      <c r="C663" s="41" t="s">
        <v>13</v>
      </c>
      <c r="D663" s="41" t="s">
        <v>41</v>
      </c>
      <c r="E663" s="37" t="s">
        <v>240</v>
      </c>
      <c r="F663" s="37">
        <v>200</v>
      </c>
      <c r="G663" s="35"/>
      <c r="H663" s="45">
        <f t="shared" si="147"/>
        <v>8</v>
      </c>
      <c r="I663" s="242">
        <f t="shared" si="141"/>
        <v>0</v>
      </c>
      <c r="J663" s="45">
        <f t="shared" si="147"/>
        <v>0</v>
      </c>
      <c r="K663" s="45">
        <f t="shared" si="147"/>
        <v>0</v>
      </c>
      <c r="L663" s="251" t="e">
        <f t="shared" si="145"/>
        <v>#DIV/0!</v>
      </c>
    </row>
    <row r="664" spans="1:12" ht="30" hidden="1">
      <c r="A664" s="4" t="s">
        <v>20</v>
      </c>
      <c r="B664" s="41" t="s">
        <v>69</v>
      </c>
      <c r="C664" s="41" t="s">
        <v>13</v>
      </c>
      <c r="D664" s="41" t="s">
        <v>41</v>
      </c>
      <c r="E664" s="37" t="s">
        <v>240</v>
      </c>
      <c r="F664" s="37">
        <v>240</v>
      </c>
      <c r="G664" s="35"/>
      <c r="H664" s="45">
        <f t="shared" si="147"/>
        <v>8</v>
      </c>
      <c r="I664" s="242">
        <f t="shared" si="141"/>
        <v>0</v>
      </c>
      <c r="J664" s="45">
        <f t="shared" si="147"/>
        <v>0</v>
      </c>
      <c r="K664" s="45">
        <f t="shared" si="147"/>
        <v>0</v>
      </c>
      <c r="L664" s="251" t="e">
        <f t="shared" si="145"/>
        <v>#DIV/0!</v>
      </c>
    </row>
    <row r="665" spans="1:12" ht="15" hidden="1">
      <c r="A665" s="5" t="s">
        <v>8</v>
      </c>
      <c r="B665" s="41" t="s">
        <v>69</v>
      </c>
      <c r="C665" s="41" t="s">
        <v>13</v>
      </c>
      <c r="D665" s="41" t="s">
        <v>41</v>
      </c>
      <c r="E665" s="37" t="s">
        <v>240</v>
      </c>
      <c r="F665" s="37">
        <v>240</v>
      </c>
      <c r="G665" s="37">
        <v>1</v>
      </c>
      <c r="H665" s="45">
        <v>8</v>
      </c>
      <c r="I665" s="242">
        <f t="shared" si="141"/>
        <v>0</v>
      </c>
      <c r="J665" s="45"/>
      <c r="K665" s="45"/>
      <c r="L665" s="251" t="e">
        <f t="shared" si="145"/>
        <v>#DIV/0!</v>
      </c>
    </row>
    <row r="666" spans="1:12" ht="15">
      <c r="A666" s="3" t="s">
        <v>111</v>
      </c>
      <c r="B666" s="111" t="s">
        <v>112</v>
      </c>
      <c r="C666" s="40"/>
      <c r="D666" s="40"/>
      <c r="E666" s="35"/>
      <c r="F666" s="35"/>
      <c r="G666" s="35"/>
      <c r="H666" s="242" t="e">
        <f>H669</f>
        <v>#REF!</v>
      </c>
      <c r="I666" s="242">
        <f t="shared" si="141"/>
        <v>918.70519</v>
      </c>
      <c r="J666" s="242">
        <f>J669</f>
        <v>1138</v>
      </c>
      <c r="K666" s="249">
        <f>K669</f>
        <v>219.29481</v>
      </c>
      <c r="L666" s="251">
        <f t="shared" si="145"/>
        <v>19.270194200351494</v>
      </c>
    </row>
    <row r="667" spans="1:12" ht="15">
      <c r="A667" s="3" t="s">
        <v>8</v>
      </c>
      <c r="B667" s="111">
        <v>1</v>
      </c>
      <c r="C667" s="40"/>
      <c r="D667" s="40"/>
      <c r="E667" s="35"/>
      <c r="F667" s="35"/>
      <c r="G667" s="35"/>
      <c r="H667" s="242" t="e">
        <f>H675+#REF!+H687+H690+H678+H693</f>
        <v>#REF!</v>
      </c>
      <c r="I667" s="242">
        <f t="shared" si="141"/>
        <v>918.70519</v>
      </c>
      <c r="J667" s="242">
        <f>J675+J687+J690+J678+J693+J681+J697</f>
        <v>1138</v>
      </c>
      <c r="K667" s="249">
        <f>K675+K687+K690+K678+K693+K681+K697</f>
        <v>219.29481</v>
      </c>
      <c r="L667" s="251">
        <f t="shared" si="145"/>
        <v>19.270194200351494</v>
      </c>
    </row>
    <row r="668" spans="1:12" ht="15">
      <c r="A668" s="3" t="s">
        <v>9</v>
      </c>
      <c r="B668" s="111">
        <v>2</v>
      </c>
      <c r="C668" s="40"/>
      <c r="D668" s="40"/>
      <c r="E668" s="35"/>
      <c r="F668" s="35"/>
      <c r="G668" s="35"/>
      <c r="H668" s="242">
        <v>0</v>
      </c>
      <c r="I668" s="242">
        <f t="shared" si="141"/>
        <v>0</v>
      </c>
      <c r="J668" s="242">
        <v>0</v>
      </c>
      <c r="K668" s="249">
        <v>0</v>
      </c>
      <c r="L668" s="251"/>
    </row>
    <row r="669" spans="1:15" ht="15">
      <c r="A669" s="3" t="s">
        <v>12</v>
      </c>
      <c r="B669" s="111" t="s">
        <v>112</v>
      </c>
      <c r="C669" s="111" t="s">
        <v>13</v>
      </c>
      <c r="D669" s="40"/>
      <c r="E669" s="35"/>
      <c r="F669" s="35"/>
      <c r="G669" s="35"/>
      <c r="H669" s="242" t="e">
        <f>H670+H682</f>
        <v>#REF!</v>
      </c>
      <c r="I669" s="242">
        <f t="shared" si="141"/>
        <v>918.70519</v>
      </c>
      <c r="J669" s="242">
        <f>J670+J682+J694</f>
        <v>1138</v>
      </c>
      <c r="K669" s="249">
        <f>K670+K682+K694</f>
        <v>219.29481</v>
      </c>
      <c r="L669" s="251">
        <f t="shared" si="145"/>
        <v>19.270194200351494</v>
      </c>
      <c r="O669" s="48"/>
    </row>
    <row r="670" spans="1:12" ht="42.75">
      <c r="A670" s="3" t="s">
        <v>113</v>
      </c>
      <c r="B670" s="111" t="s">
        <v>112</v>
      </c>
      <c r="C670" s="111" t="s">
        <v>13</v>
      </c>
      <c r="D670" s="111" t="s">
        <v>114</v>
      </c>
      <c r="E670" s="36"/>
      <c r="F670" s="36"/>
      <c r="G670" s="36"/>
      <c r="H670" s="242" t="e">
        <f aca="true" t="shared" si="148" ref="H670:K671">H671</f>
        <v>#REF!</v>
      </c>
      <c r="I670" s="242">
        <f t="shared" si="141"/>
        <v>551.072</v>
      </c>
      <c r="J670" s="242">
        <f t="shared" si="148"/>
        <v>600</v>
      </c>
      <c r="K670" s="249">
        <f t="shared" si="148"/>
        <v>48.928</v>
      </c>
      <c r="L670" s="251">
        <f t="shared" si="145"/>
        <v>8.154666666666666</v>
      </c>
    </row>
    <row r="671" spans="1:12" ht="15">
      <c r="A671" s="4" t="s">
        <v>16</v>
      </c>
      <c r="B671" s="41" t="s">
        <v>112</v>
      </c>
      <c r="C671" s="41" t="s">
        <v>13</v>
      </c>
      <c r="D671" s="41" t="s">
        <v>114</v>
      </c>
      <c r="E671" s="37">
        <v>9000000000</v>
      </c>
      <c r="F671" s="35"/>
      <c r="G671" s="35"/>
      <c r="H671" s="45" t="e">
        <f t="shared" si="148"/>
        <v>#REF!</v>
      </c>
      <c r="I671" s="242">
        <f t="shared" si="141"/>
        <v>551.072</v>
      </c>
      <c r="J671" s="45">
        <f t="shared" si="148"/>
        <v>600</v>
      </c>
      <c r="K671" s="45">
        <f t="shared" si="148"/>
        <v>48.928</v>
      </c>
      <c r="L671" s="251">
        <f t="shared" si="145"/>
        <v>8.154666666666666</v>
      </c>
    </row>
    <row r="672" spans="1:12" ht="30">
      <c r="A672" s="29" t="s">
        <v>448</v>
      </c>
      <c r="B672" s="41" t="s">
        <v>112</v>
      </c>
      <c r="C672" s="41" t="s">
        <v>13</v>
      </c>
      <c r="D672" s="41" t="s">
        <v>114</v>
      </c>
      <c r="E672" s="37">
        <v>9000090010</v>
      </c>
      <c r="F672" s="35"/>
      <c r="G672" s="35"/>
      <c r="H672" s="45" t="e">
        <f>H673+#REF!+H676</f>
        <v>#REF!</v>
      </c>
      <c r="I672" s="242">
        <f t="shared" si="141"/>
        <v>551.072</v>
      </c>
      <c r="J672" s="45">
        <f>J673+J676+J679</f>
        <v>600</v>
      </c>
      <c r="K672" s="45">
        <f>K673+K676+K679</f>
        <v>48.928</v>
      </c>
      <c r="L672" s="251">
        <f t="shared" si="145"/>
        <v>8.154666666666666</v>
      </c>
    </row>
    <row r="673" spans="1:12" ht="60">
      <c r="A673" s="4" t="s">
        <v>17</v>
      </c>
      <c r="B673" s="41" t="s">
        <v>112</v>
      </c>
      <c r="C673" s="41" t="s">
        <v>13</v>
      </c>
      <c r="D673" s="41" t="s">
        <v>114</v>
      </c>
      <c r="E673" s="37">
        <v>9000090010</v>
      </c>
      <c r="F673" s="37">
        <v>100</v>
      </c>
      <c r="G673" s="35"/>
      <c r="H673" s="45">
        <f aca="true" t="shared" si="149" ref="H673:K674">H674</f>
        <v>1356</v>
      </c>
      <c r="I673" s="242">
        <f t="shared" si="141"/>
        <v>251.072</v>
      </c>
      <c r="J673" s="45">
        <f t="shared" si="149"/>
        <v>300</v>
      </c>
      <c r="K673" s="45">
        <f t="shared" si="149"/>
        <v>48.928</v>
      </c>
      <c r="L673" s="251">
        <f t="shared" si="145"/>
        <v>16.30933333333333</v>
      </c>
    </row>
    <row r="674" spans="1:12" ht="30">
      <c r="A674" s="4" t="s">
        <v>18</v>
      </c>
      <c r="B674" s="41" t="s">
        <v>112</v>
      </c>
      <c r="C674" s="41" t="s">
        <v>13</v>
      </c>
      <c r="D674" s="41" t="s">
        <v>114</v>
      </c>
      <c r="E674" s="37">
        <v>9000090010</v>
      </c>
      <c r="F674" s="37">
        <v>120</v>
      </c>
      <c r="G674" s="35"/>
      <c r="H674" s="45">
        <f t="shared" si="149"/>
        <v>1356</v>
      </c>
      <c r="I674" s="242">
        <f t="shared" si="141"/>
        <v>251.072</v>
      </c>
      <c r="J674" s="45">
        <f t="shared" si="149"/>
        <v>300</v>
      </c>
      <c r="K674" s="45">
        <f t="shared" si="149"/>
        <v>48.928</v>
      </c>
      <c r="L674" s="251">
        <f t="shared" si="145"/>
        <v>16.30933333333333</v>
      </c>
    </row>
    <row r="675" spans="1:12" ht="15.75" customHeight="1">
      <c r="A675" s="5" t="s">
        <v>8</v>
      </c>
      <c r="B675" s="41" t="s">
        <v>112</v>
      </c>
      <c r="C675" s="41" t="s">
        <v>13</v>
      </c>
      <c r="D675" s="41" t="s">
        <v>114</v>
      </c>
      <c r="E675" s="37">
        <v>9000090010</v>
      </c>
      <c r="F675" s="37">
        <v>120</v>
      </c>
      <c r="G675" s="37">
        <v>1</v>
      </c>
      <c r="H675" s="45">
        <v>1356</v>
      </c>
      <c r="I675" s="242">
        <f t="shared" si="141"/>
        <v>251.072</v>
      </c>
      <c r="J675" s="45">
        <v>300</v>
      </c>
      <c r="K675" s="45">
        <v>48.928</v>
      </c>
      <c r="L675" s="251">
        <f t="shared" si="145"/>
        <v>16.30933333333333</v>
      </c>
    </row>
    <row r="676" spans="1:12" ht="15" hidden="1">
      <c r="A676" s="4" t="s">
        <v>21</v>
      </c>
      <c r="B676" s="41" t="s">
        <v>112</v>
      </c>
      <c r="C676" s="41" t="s">
        <v>13</v>
      </c>
      <c r="D676" s="41" t="s">
        <v>114</v>
      </c>
      <c r="E676" s="37">
        <v>9000090010</v>
      </c>
      <c r="F676" s="37">
        <v>800</v>
      </c>
      <c r="G676" s="35"/>
      <c r="H676" s="45">
        <f aca="true" t="shared" si="150" ref="H676:K677">H677</f>
        <v>2</v>
      </c>
      <c r="I676" s="242">
        <f t="shared" si="141"/>
        <v>0</v>
      </c>
      <c r="J676" s="45">
        <f t="shared" si="150"/>
        <v>0</v>
      </c>
      <c r="K676" s="45">
        <f t="shared" si="150"/>
        <v>0</v>
      </c>
      <c r="L676" s="251" t="e">
        <f t="shared" si="145"/>
        <v>#DIV/0!</v>
      </c>
    </row>
    <row r="677" spans="1:12" ht="15" hidden="1">
      <c r="A677" s="4" t="s">
        <v>22</v>
      </c>
      <c r="B677" s="41" t="s">
        <v>112</v>
      </c>
      <c r="C677" s="41" t="s">
        <v>13</v>
      </c>
      <c r="D677" s="41" t="s">
        <v>114</v>
      </c>
      <c r="E677" s="37">
        <v>9000090010</v>
      </c>
      <c r="F677" s="37">
        <v>850</v>
      </c>
      <c r="G677" s="35"/>
      <c r="H677" s="45">
        <f t="shared" si="150"/>
        <v>2</v>
      </c>
      <c r="I677" s="242">
        <f t="shared" si="141"/>
        <v>0</v>
      </c>
      <c r="J677" s="45">
        <f t="shared" si="150"/>
        <v>0</v>
      </c>
      <c r="K677" s="45">
        <f t="shared" si="150"/>
        <v>0</v>
      </c>
      <c r="L677" s="251" t="e">
        <f t="shared" si="145"/>
        <v>#DIV/0!</v>
      </c>
    </row>
    <row r="678" spans="1:12" ht="15" hidden="1">
      <c r="A678" s="5" t="s">
        <v>8</v>
      </c>
      <c r="B678" s="41" t="s">
        <v>112</v>
      </c>
      <c r="C678" s="41" t="s">
        <v>13</v>
      </c>
      <c r="D678" s="41" t="s">
        <v>114</v>
      </c>
      <c r="E678" s="37">
        <v>9000090010</v>
      </c>
      <c r="F678" s="37">
        <v>850</v>
      </c>
      <c r="G678" s="37">
        <v>1</v>
      </c>
      <c r="H678" s="45">
        <v>2</v>
      </c>
      <c r="I678" s="242">
        <f t="shared" si="141"/>
        <v>0</v>
      </c>
      <c r="J678" s="45"/>
      <c r="K678" s="45"/>
      <c r="L678" s="251" t="e">
        <f t="shared" si="145"/>
        <v>#DIV/0!</v>
      </c>
    </row>
    <row r="679" spans="1:12" ht="30">
      <c r="A679" s="29" t="s">
        <v>215</v>
      </c>
      <c r="B679" s="41" t="s">
        <v>112</v>
      </c>
      <c r="C679" s="41" t="s">
        <v>13</v>
      </c>
      <c r="D679" s="41" t="s">
        <v>114</v>
      </c>
      <c r="E679" s="37">
        <v>9000090010</v>
      </c>
      <c r="F679" s="37">
        <v>200</v>
      </c>
      <c r="G679" s="35"/>
      <c r="H679" s="45">
        <f aca="true" t="shared" si="151" ref="H679:K680">H680</f>
        <v>12</v>
      </c>
      <c r="I679" s="242">
        <f>J679-K679</f>
        <v>300</v>
      </c>
      <c r="J679" s="45">
        <f t="shared" si="151"/>
        <v>300</v>
      </c>
      <c r="K679" s="45">
        <f t="shared" si="151"/>
        <v>0</v>
      </c>
      <c r="L679" s="251">
        <f t="shared" si="145"/>
        <v>0</v>
      </c>
    </row>
    <row r="680" spans="1:12" ht="30">
      <c r="A680" s="4" t="s">
        <v>20</v>
      </c>
      <c r="B680" s="41" t="s">
        <v>112</v>
      </c>
      <c r="C680" s="41" t="s">
        <v>13</v>
      </c>
      <c r="D680" s="41" t="s">
        <v>114</v>
      </c>
      <c r="E680" s="37">
        <v>9000090010</v>
      </c>
      <c r="F680" s="37">
        <v>240</v>
      </c>
      <c r="G680" s="35"/>
      <c r="H680" s="45">
        <f t="shared" si="151"/>
        <v>12</v>
      </c>
      <c r="I680" s="242">
        <f>J680-K680</f>
        <v>300</v>
      </c>
      <c r="J680" s="45">
        <f t="shared" si="151"/>
        <v>300</v>
      </c>
      <c r="K680" s="45">
        <f t="shared" si="151"/>
        <v>0</v>
      </c>
      <c r="L680" s="251">
        <f t="shared" si="145"/>
        <v>0</v>
      </c>
    </row>
    <row r="681" spans="1:12" ht="15">
      <c r="A681" s="5" t="s">
        <v>8</v>
      </c>
      <c r="B681" s="41" t="s">
        <v>112</v>
      </c>
      <c r="C681" s="41" t="s">
        <v>13</v>
      </c>
      <c r="D681" s="41" t="s">
        <v>114</v>
      </c>
      <c r="E681" s="37">
        <v>9000090010</v>
      </c>
      <c r="F681" s="37">
        <v>240</v>
      </c>
      <c r="G681" s="37">
        <v>1</v>
      </c>
      <c r="H681" s="45">
        <v>12</v>
      </c>
      <c r="I681" s="242">
        <f>J681-K681</f>
        <v>300</v>
      </c>
      <c r="J681" s="45">
        <v>300</v>
      </c>
      <c r="K681" s="45"/>
      <c r="L681" s="251">
        <f t="shared" si="145"/>
        <v>0</v>
      </c>
    </row>
    <row r="682" spans="1:12" ht="42.75">
      <c r="A682" s="3" t="s">
        <v>14</v>
      </c>
      <c r="B682" s="111" t="s">
        <v>112</v>
      </c>
      <c r="C682" s="111" t="s">
        <v>13</v>
      </c>
      <c r="D682" s="111" t="s">
        <v>15</v>
      </c>
      <c r="E682" s="36"/>
      <c r="F682" s="36"/>
      <c r="G682" s="36"/>
      <c r="H682" s="242">
        <f aca="true" t="shared" si="152" ref="H682:K683">H683</f>
        <v>762</v>
      </c>
      <c r="I682" s="242">
        <f t="shared" si="141"/>
        <v>363.60319</v>
      </c>
      <c r="J682" s="242">
        <f t="shared" si="152"/>
        <v>465</v>
      </c>
      <c r="K682" s="249">
        <f t="shared" si="152"/>
        <v>101.39681</v>
      </c>
      <c r="L682" s="251">
        <f t="shared" si="145"/>
        <v>21.80576559139785</v>
      </c>
    </row>
    <row r="683" spans="1:12" ht="15">
      <c r="A683" s="4" t="s">
        <v>16</v>
      </c>
      <c r="B683" s="41" t="s">
        <v>112</v>
      </c>
      <c r="C683" s="41" t="s">
        <v>13</v>
      </c>
      <c r="D683" s="41" t="s">
        <v>15</v>
      </c>
      <c r="E683" s="37">
        <v>9000000000</v>
      </c>
      <c r="F683" s="35"/>
      <c r="G683" s="35"/>
      <c r="H683" s="45">
        <f t="shared" si="152"/>
        <v>762</v>
      </c>
      <c r="I683" s="242">
        <f t="shared" si="141"/>
        <v>363.60319</v>
      </c>
      <c r="J683" s="45">
        <f t="shared" si="152"/>
        <v>465</v>
      </c>
      <c r="K683" s="45">
        <f t="shared" si="152"/>
        <v>101.39681</v>
      </c>
      <c r="L683" s="251">
        <f t="shared" si="145"/>
        <v>21.80576559139785</v>
      </c>
    </row>
    <row r="684" spans="1:12" ht="15">
      <c r="A684" s="4" t="s">
        <v>430</v>
      </c>
      <c r="B684" s="41" t="s">
        <v>112</v>
      </c>
      <c r="C684" s="41" t="s">
        <v>13</v>
      </c>
      <c r="D684" s="41" t="s">
        <v>15</v>
      </c>
      <c r="E684" s="37">
        <v>9000090020</v>
      </c>
      <c r="F684" s="35"/>
      <c r="G684" s="35"/>
      <c r="H684" s="45">
        <f>H685+H688+H691</f>
        <v>762</v>
      </c>
      <c r="I684" s="242">
        <f t="shared" si="141"/>
        <v>363.60319</v>
      </c>
      <c r="J684" s="45">
        <f>J685+J688+J691</f>
        <v>465</v>
      </c>
      <c r="K684" s="45">
        <f>K685+K688+K691</f>
        <v>101.39681</v>
      </c>
      <c r="L684" s="251">
        <f t="shared" si="145"/>
        <v>21.80576559139785</v>
      </c>
    </row>
    <row r="685" spans="1:12" ht="60">
      <c r="A685" s="4" t="s">
        <v>17</v>
      </c>
      <c r="B685" s="41" t="s">
        <v>112</v>
      </c>
      <c r="C685" s="41" t="s">
        <v>13</v>
      </c>
      <c r="D685" s="41" t="s">
        <v>15</v>
      </c>
      <c r="E685" s="37">
        <v>9000090020</v>
      </c>
      <c r="F685" s="37">
        <v>100</v>
      </c>
      <c r="G685" s="35"/>
      <c r="H685" s="45">
        <f aca="true" t="shared" si="153" ref="H685:K686">H686</f>
        <v>735</v>
      </c>
      <c r="I685" s="242">
        <f t="shared" si="141"/>
        <v>354.60319</v>
      </c>
      <c r="J685" s="45">
        <f t="shared" si="153"/>
        <v>450</v>
      </c>
      <c r="K685" s="45">
        <f t="shared" si="153"/>
        <v>95.39681</v>
      </c>
      <c r="L685" s="251">
        <f t="shared" si="145"/>
        <v>21.199291111111112</v>
      </c>
    </row>
    <row r="686" spans="1:12" ht="30">
      <c r="A686" s="4" t="s">
        <v>18</v>
      </c>
      <c r="B686" s="41" t="s">
        <v>112</v>
      </c>
      <c r="C686" s="41" t="s">
        <v>13</v>
      </c>
      <c r="D686" s="41" t="s">
        <v>15</v>
      </c>
      <c r="E686" s="37">
        <v>9000090020</v>
      </c>
      <c r="F686" s="37">
        <v>120</v>
      </c>
      <c r="G686" s="35"/>
      <c r="H686" s="45">
        <f t="shared" si="153"/>
        <v>735</v>
      </c>
      <c r="I686" s="242">
        <f t="shared" si="141"/>
        <v>354.60319</v>
      </c>
      <c r="J686" s="45">
        <f t="shared" si="153"/>
        <v>450</v>
      </c>
      <c r="K686" s="45">
        <f t="shared" si="153"/>
        <v>95.39681</v>
      </c>
      <c r="L686" s="251">
        <f t="shared" si="145"/>
        <v>21.199291111111112</v>
      </c>
    </row>
    <row r="687" spans="1:12" ht="15">
      <c r="A687" s="5" t="s">
        <v>8</v>
      </c>
      <c r="B687" s="41" t="s">
        <v>112</v>
      </c>
      <c r="C687" s="41" t="s">
        <v>13</v>
      </c>
      <c r="D687" s="41" t="s">
        <v>15</v>
      </c>
      <c r="E687" s="37">
        <v>9000090020</v>
      </c>
      <c r="F687" s="37">
        <v>120</v>
      </c>
      <c r="G687" s="37">
        <v>1</v>
      </c>
      <c r="H687" s="45">
        <v>735</v>
      </c>
      <c r="I687" s="242">
        <f t="shared" si="141"/>
        <v>354.60319</v>
      </c>
      <c r="J687" s="45">
        <v>450</v>
      </c>
      <c r="K687" s="45">
        <v>95.39681</v>
      </c>
      <c r="L687" s="251">
        <f t="shared" si="145"/>
        <v>21.199291111111112</v>
      </c>
    </row>
    <row r="688" spans="1:12" ht="30">
      <c r="A688" s="29" t="s">
        <v>215</v>
      </c>
      <c r="B688" s="41" t="s">
        <v>112</v>
      </c>
      <c r="C688" s="41" t="s">
        <v>13</v>
      </c>
      <c r="D688" s="41" t="s">
        <v>15</v>
      </c>
      <c r="E688" s="37">
        <v>9000090020</v>
      </c>
      <c r="F688" s="37">
        <v>200</v>
      </c>
      <c r="G688" s="35"/>
      <c r="H688" s="45">
        <f aca="true" t="shared" si="154" ref="H688:K689">H689</f>
        <v>12</v>
      </c>
      <c r="I688" s="242">
        <f t="shared" si="141"/>
        <v>4</v>
      </c>
      <c r="J688" s="45">
        <f t="shared" si="154"/>
        <v>10</v>
      </c>
      <c r="K688" s="45">
        <f t="shared" si="154"/>
        <v>6</v>
      </c>
      <c r="L688" s="251">
        <f t="shared" si="145"/>
        <v>60</v>
      </c>
    </row>
    <row r="689" spans="1:12" ht="30">
      <c r="A689" s="4" t="s">
        <v>20</v>
      </c>
      <c r="B689" s="41" t="s">
        <v>112</v>
      </c>
      <c r="C689" s="41" t="s">
        <v>13</v>
      </c>
      <c r="D689" s="41" t="s">
        <v>15</v>
      </c>
      <c r="E689" s="37">
        <v>9000090020</v>
      </c>
      <c r="F689" s="37">
        <v>240</v>
      </c>
      <c r="G689" s="35"/>
      <c r="H689" s="45">
        <f t="shared" si="154"/>
        <v>12</v>
      </c>
      <c r="I689" s="242">
        <f t="shared" si="141"/>
        <v>4</v>
      </c>
      <c r="J689" s="45">
        <f t="shared" si="154"/>
        <v>10</v>
      </c>
      <c r="K689" s="45">
        <f t="shared" si="154"/>
        <v>6</v>
      </c>
      <c r="L689" s="251">
        <f t="shared" si="145"/>
        <v>60</v>
      </c>
    </row>
    <row r="690" spans="1:12" ht="15">
      <c r="A690" s="5" t="s">
        <v>8</v>
      </c>
      <c r="B690" s="41" t="s">
        <v>112</v>
      </c>
      <c r="C690" s="41" t="s">
        <v>13</v>
      </c>
      <c r="D690" s="41" t="s">
        <v>15</v>
      </c>
      <c r="E690" s="37">
        <v>9000090020</v>
      </c>
      <c r="F690" s="37">
        <v>240</v>
      </c>
      <c r="G690" s="37">
        <v>1</v>
      </c>
      <c r="H690" s="45">
        <v>12</v>
      </c>
      <c r="I690" s="242">
        <f t="shared" si="141"/>
        <v>4</v>
      </c>
      <c r="J690" s="45">
        <v>10</v>
      </c>
      <c r="K690" s="45">
        <v>6</v>
      </c>
      <c r="L690" s="251">
        <f t="shared" si="145"/>
        <v>60</v>
      </c>
    </row>
    <row r="691" spans="1:12" ht="15">
      <c r="A691" s="4" t="s">
        <v>21</v>
      </c>
      <c r="B691" s="41" t="s">
        <v>112</v>
      </c>
      <c r="C691" s="41" t="s">
        <v>13</v>
      </c>
      <c r="D691" s="41" t="s">
        <v>15</v>
      </c>
      <c r="E691" s="37">
        <v>9000090020</v>
      </c>
      <c r="F691" s="37">
        <v>800</v>
      </c>
      <c r="G691" s="35"/>
      <c r="H691" s="45">
        <f aca="true" t="shared" si="155" ref="H691:K692">H692</f>
        <v>15</v>
      </c>
      <c r="I691" s="242">
        <f t="shared" si="141"/>
        <v>5</v>
      </c>
      <c r="J691" s="45">
        <f t="shared" si="155"/>
        <v>5</v>
      </c>
      <c r="K691" s="45">
        <f t="shared" si="155"/>
        <v>0</v>
      </c>
      <c r="L691" s="251">
        <f t="shared" si="145"/>
        <v>0</v>
      </c>
    </row>
    <row r="692" spans="1:12" ht="15">
      <c r="A692" s="4" t="s">
        <v>22</v>
      </c>
      <c r="B692" s="41" t="s">
        <v>112</v>
      </c>
      <c r="C692" s="41" t="s">
        <v>13</v>
      </c>
      <c r="D692" s="41" t="s">
        <v>15</v>
      </c>
      <c r="E692" s="37">
        <v>9000090020</v>
      </c>
      <c r="F692" s="37">
        <v>850</v>
      </c>
      <c r="G692" s="35"/>
      <c r="H692" s="45">
        <f t="shared" si="155"/>
        <v>15</v>
      </c>
      <c r="I692" s="242">
        <f t="shared" si="141"/>
        <v>5</v>
      </c>
      <c r="J692" s="45">
        <f t="shared" si="155"/>
        <v>5</v>
      </c>
      <c r="K692" s="45">
        <f t="shared" si="155"/>
        <v>0</v>
      </c>
      <c r="L692" s="251">
        <f t="shared" si="145"/>
        <v>0</v>
      </c>
    </row>
    <row r="693" spans="1:12" ht="15">
      <c r="A693" s="5" t="s">
        <v>8</v>
      </c>
      <c r="B693" s="41" t="s">
        <v>112</v>
      </c>
      <c r="C693" s="41" t="s">
        <v>13</v>
      </c>
      <c r="D693" s="41" t="s">
        <v>15</v>
      </c>
      <c r="E693" s="37">
        <v>9000090020</v>
      </c>
      <c r="F693" s="37">
        <v>850</v>
      </c>
      <c r="G693" s="37">
        <v>1</v>
      </c>
      <c r="H693" s="45">
        <v>15</v>
      </c>
      <c r="I693" s="242">
        <f t="shared" si="141"/>
        <v>5</v>
      </c>
      <c r="J693" s="45">
        <v>5</v>
      </c>
      <c r="K693" s="45"/>
      <c r="L693" s="251">
        <f t="shared" si="145"/>
        <v>0</v>
      </c>
    </row>
    <row r="694" spans="1:12" ht="15">
      <c r="A694" s="3" t="s">
        <v>40</v>
      </c>
      <c r="B694" s="111" t="s">
        <v>112</v>
      </c>
      <c r="C694" s="111" t="s">
        <v>13</v>
      </c>
      <c r="D694" s="111" t="s">
        <v>41</v>
      </c>
      <c r="E694" s="36"/>
      <c r="F694" s="36"/>
      <c r="G694" s="36"/>
      <c r="H694" s="242" t="e">
        <f>H696+#REF!+#REF!</f>
        <v>#REF!</v>
      </c>
      <c r="I694" s="242">
        <f t="shared" si="141"/>
        <v>4.030000000000001</v>
      </c>
      <c r="J694" s="242">
        <f>J695+J708</f>
        <v>73</v>
      </c>
      <c r="K694" s="249">
        <f>K695+K708</f>
        <v>68.97</v>
      </c>
      <c r="L694" s="251">
        <f t="shared" si="145"/>
        <v>94.47945205479452</v>
      </c>
    </row>
    <row r="695" spans="1:12" ht="15">
      <c r="A695" s="4" t="s">
        <v>49</v>
      </c>
      <c r="B695" s="41" t="s">
        <v>112</v>
      </c>
      <c r="C695" s="41" t="s">
        <v>13</v>
      </c>
      <c r="D695" s="41" t="s">
        <v>41</v>
      </c>
      <c r="E695" s="37">
        <v>9000090040</v>
      </c>
      <c r="F695" s="37">
        <v>300</v>
      </c>
      <c r="G695" s="37"/>
      <c r="H695" s="45"/>
      <c r="I695" s="242"/>
      <c r="J695" s="45">
        <f>J696</f>
        <v>73</v>
      </c>
      <c r="K695" s="45">
        <f>K696</f>
        <v>68.97</v>
      </c>
      <c r="L695" s="251">
        <f t="shared" si="145"/>
        <v>94.47945205479452</v>
      </c>
    </row>
    <row r="696" spans="1:12" ht="30">
      <c r="A696" s="4" t="s">
        <v>50</v>
      </c>
      <c r="B696" s="41" t="s">
        <v>112</v>
      </c>
      <c r="C696" s="41" t="s">
        <v>13</v>
      </c>
      <c r="D696" s="41" t="s">
        <v>41</v>
      </c>
      <c r="E696" s="37">
        <v>9000090010</v>
      </c>
      <c r="F696" s="37">
        <v>320</v>
      </c>
      <c r="G696" s="35"/>
      <c r="H696" s="45">
        <f>H697</f>
        <v>3863.4</v>
      </c>
      <c r="I696" s="242">
        <f>J696-K696</f>
        <v>4.030000000000001</v>
      </c>
      <c r="J696" s="45">
        <f>J697</f>
        <v>73</v>
      </c>
      <c r="K696" s="45">
        <f>K697</f>
        <v>68.97</v>
      </c>
      <c r="L696" s="251">
        <f t="shared" si="145"/>
        <v>94.47945205479452</v>
      </c>
    </row>
    <row r="697" spans="1:12" ht="15">
      <c r="A697" s="5" t="s">
        <v>8</v>
      </c>
      <c r="B697" s="41" t="s">
        <v>112</v>
      </c>
      <c r="C697" s="41" t="s">
        <v>13</v>
      </c>
      <c r="D697" s="41" t="s">
        <v>41</v>
      </c>
      <c r="E697" s="37">
        <v>9000090010</v>
      </c>
      <c r="F697" s="37">
        <v>320</v>
      </c>
      <c r="G697" s="37">
        <v>1</v>
      </c>
      <c r="H697" s="45">
        <v>3863.4</v>
      </c>
      <c r="I697" s="242">
        <f>J697-K697</f>
        <v>4.030000000000001</v>
      </c>
      <c r="J697" s="45">
        <v>73</v>
      </c>
      <c r="K697" s="45">
        <v>68.97</v>
      </c>
      <c r="L697" s="251">
        <f t="shared" si="145"/>
        <v>94.47945205479452</v>
      </c>
    </row>
    <row r="698" spans="2:14" s="61" customFormat="1" ht="15">
      <c r="B698" s="62"/>
      <c r="C698" s="62"/>
      <c r="D698" s="62"/>
      <c r="E698" s="63"/>
      <c r="F698" s="63"/>
      <c r="G698" s="63"/>
      <c r="H698" s="64"/>
      <c r="I698" s="64"/>
      <c r="J698" s="64"/>
      <c r="K698" s="219"/>
      <c r="L698" s="219"/>
      <c r="M698" s="58"/>
      <c r="N698" s="58"/>
    </row>
    <row r="699" spans="2:14" s="61" customFormat="1" ht="15">
      <c r="B699" s="62"/>
      <c r="C699" s="62"/>
      <c r="D699" s="62"/>
      <c r="E699" s="63"/>
      <c r="F699" s="63"/>
      <c r="G699" s="63"/>
      <c r="H699" s="64"/>
      <c r="I699" s="64"/>
      <c r="J699" s="64"/>
      <c r="K699" s="64"/>
      <c r="L699" s="64"/>
      <c r="M699" s="58"/>
      <c r="N699" s="58"/>
    </row>
    <row r="700" spans="2:14" s="61" customFormat="1" ht="15">
      <c r="B700" s="62"/>
      <c r="C700" s="62"/>
      <c r="D700" s="62"/>
      <c r="E700" s="63"/>
      <c r="F700" s="63"/>
      <c r="G700" s="63"/>
      <c r="H700" s="64"/>
      <c r="I700" s="64"/>
      <c r="J700" s="64"/>
      <c r="K700" s="64"/>
      <c r="L700" s="64"/>
      <c r="M700" s="58"/>
      <c r="N700" s="58"/>
    </row>
    <row r="701" spans="2:14" s="61" customFormat="1" ht="15">
      <c r="B701" s="62"/>
      <c r="C701" s="62"/>
      <c r="D701" s="62"/>
      <c r="E701" s="63"/>
      <c r="F701" s="63"/>
      <c r="G701" s="63"/>
      <c r="H701" s="64"/>
      <c r="I701" s="64"/>
      <c r="J701" s="64"/>
      <c r="K701" s="64"/>
      <c r="L701" s="64"/>
      <c r="M701" s="58"/>
      <c r="N701" s="58"/>
    </row>
    <row r="702" spans="2:14" s="61" customFormat="1" ht="18" customHeight="1">
      <c r="B702" s="62"/>
      <c r="C702" s="62"/>
      <c r="D702" s="62"/>
      <c r="E702" s="63"/>
      <c r="F702" s="63"/>
      <c r="G702" s="63"/>
      <c r="H702" s="64"/>
      <c r="I702" s="64"/>
      <c r="J702" s="64"/>
      <c r="K702" s="64"/>
      <c r="L702" s="64"/>
      <c r="M702" s="58"/>
      <c r="N702" s="58"/>
    </row>
    <row r="703" spans="2:14" s="61" customFormat="1" ht="15">
      <c r="B703" s="62"/>
      <c r="C703" s="62"/>
      <c r="D703" s="62"/>
      <c r="E703" s="63"/>
      <c r="F703" s="63"/>
      <c r="G703" s="63"/>
      <c r="H703" s="64"/>
      <c r="I703" s="64"/>
      <c r="J703" s="64"/>
      <c r="K703" s="64"/>
      <c r="L703" s="64"/>
      <c r="M703" s="58"/>
      <c r="N703" s="58"/>
    </row>
    <row r="704" spans="2:14" s="61" customFormat="1" ht="15">
      <c r="B704" s="62"/>
      <c r="C704" s="62"/>
      <c r="D704" s="62"/>
      <c r="E704" s="63"/>
      <c r="F704" s="63"/>
      <c r="G704" s="63"/>
      <c r="H704" s="64"/>
      <c r="I704" s="64"/>
      <c r="J704" s="64"/>
      <c r="K704" s="64"/>
      <c r="L704" s="64"/>
      <c r="M704" s="58"/>
      <c r="N704" s="58"/>
    </row>
    <row r="705" spans="2:14" s="61" customFormat="1" ht="15">
      <c r="B705" s="62"/>
      <c r="C705" s="62"/>
      <c r="D705" s="62"/>
      <c r="E705" s="63"/>
      <c r="F705" s="63"/>
      <c r="G705" s="63"/>
      <c r="H705" s="64"/>
      <c r="I705" s="64"/>
      <c r="J705" s="64"/>
      <c r="K705" s="64"/>
      <c r="L705" s="64"/>
      <c r="M705" s="58"/>
      <c r="N705" s="58"/>
    </row>
    <row r="706" spans="2:14" s="61" customFormat="1" ht="15">
      <c r="B706" s="62"/>
      <c r="C706" s="62"/>
      <c r="D706" s="62"/>
      <c r="E706" s="63"/>
      <c r="F706" s="63"/>
      <c r="G706" s="63"/>
      <c r="H706" s="64"/>
      <c r="I706" s="64"/>
      <c r="J706" s="64"/>
      <c r="K706" s="64"/>
      <c r="L706" s="64"/>
      <c r="M706" s="58"/>
      <c r="N706" s="58"/>
    </row>
    <row r="707" spans="2:14" s="61" customFormat="1" ht="15">
      <c r="B707" s="62"/>
      <c r="C707" s="62"/>
      <c r="D707" s="62"/>
      <c r="E707" s="63"/>
      <c r="F707" s="63"/>
      <c r="G707" s="63"/>
      <c r="H707" s="64"/>
      <c r="I707" s="64"/>
      <c r="J707" s="64"/>
      <c r="K707" s="64"/>
      <c r="L707" s="64"/>
      <c r="M707" s="58"/>
      <c r="N707" s="58"/>
    </row>
    <row r="708" spans="2:14" s="61" customFormat="1" ht="15">
      <c r="B708" s="62"/>
      <c r="C708" s="62"/>
      <c r="D708" s="62"/>
      <c r="E708" s="63"/>
      <c r="F708" s="63"/>
      <c r="G708" s="63"/>
      <c r="H708" s="64"/>
      <c r="I708" s="64"/>
      <c r="J708" s="64"/>
      <c r="K708" s="64"/>
      <c r="L708" s="64"/>
      <c r="M708" s="58"/>
      <c r="N708" s="58"/>
    </row>
    <row r="709" spans="2:14" s="61" customFormat="1" ht="15">
      <c r="B709" s="62"/>
      <c r="C709" s="62"/>
      <c r="D709" s="62"/>
      <c r="E709" s="63"/>
      <c r="F709" s="63"/>
      <c r="G709" s="63"/>
      <c r="H709" s="64"/>
      <c r="I709" s="64"/>
      <c r="J709" s="64"/>
      <c r="K709" s="64"/>
      <c r="L709" s="64"/>
      <c r="M709" s="58"/>
      <c r="N709" s="58"/>
    </row>
    <row r="710" spans="2:14" s="61" customFormat="1" ht="15">
      <c r="B710" s="62"/>
      <c r="C710" s="62"/>
      <c r="D710" s="62"/>
      <c r="E710" s="63"/>
      <c r="F710" s="63"/>
      <c r="G710" s="63"/>
      <c r="H710" s="64"/>
      <c r="I710" s="64"/>
      <c r="J710" s="64"/>
      <c r="K710" s="64"/>
      <c r="L710" s="64"/>
      <c r="M710" s="58"/>
      <c r="N710" s="58"/>
    </row>
    <row r="711" spans="2:14" s="61" customFormat="1" ht="15">
      <c r="B711" s="62"/>
      <c r="C711" s="62"/>
      <c r="D711" s="62"/>
      <c r="E711" s="63"/>
      <c r="F711" s="63"/>
      <c r="G711" s="63"/>
      <c r="H711" s="64"/>
      <c r="I711" s="64"/>
      <c r="J711" s="64"/>
      <c r="K711" s="64"/>
      <c r="L711" s="64"/>
      <c r="M711" s="58"/>
      <c r="N711" s="58"/>
    </row>
    <row r="712" spans="2:14" s="61" customFormat="1" ht="15">
      <c r="B712" s="62"/>
      <c r="C712" s="62"/>
      <c r="D712" s="62"/>
      <c r="E712" s="63"/>
      <c r="F712" s="63"/>
      <c r="G712" s="63"/>
      <c r="H712" s="64"/>
      <c r="I712" s="64"/>
      <c r="J712" s="64"/>
      <c r="K712" s="64"/>
      <c r="L712" s="64"/>
      <c r="M712" s="58"/>
      <c r="N712" s="58"/>
    </row>
    <row r="713" spans="2:14" s="61" customFormat="1" ht="15">
      <c r="B713" s="62"/>
      <c r="C713" s="62"/>
      <c r="D713" s="62"/>
      <c r="E713" s="63"/>
      <c r="F713" s="63"/>
      <c r="G713" s="63"/>
      <c r="H713" s="64"/>
      <c r="I713" s="64"/>
      <c r="J713" s="64"/>
      <c r="K713" s="64"/>
      <c r="L713" s="64"/>
      <c r="M713" s="58"/>
      <c r="N713" s="58"/>
    </row>
    <row r="714" spans="2:14" s="61" customFormat="1" ht="15">
      <c r="B714" s="62"/>
      <c r="C714" s="62"/>
      <c r="D714" s="62"/>
      <c r="E714" s="63"/>
      <c r="F714" s="63"/>
      <c r="G714" s="63"/>
      <c r="H714" s="64"/>
      <c r="I714" s="64"/>
      <c r="J714" s="64"/>
      <c r="K714" s="64"/>
      <c r="L714" s="64"/>
      <c r="M714" s="58"/>
      <c r="N714" s="58"/>
    </row>
    <row r="715" spans="2:14" s="61" customFormat="1" ht="15">
      <c r="B715" s="62"/>
      <c r="C715" s="62"/>
      <c r="D715" s="62"/>
      <c r="E715" s="63"/>
      <c r="F715" s="63"/>
      <c r="G715" s="63"/>
      <c r="H715" s="64"/>
      <c r="I715" s="64"/>
      <c r="J715" s="64"/>
      <c r="K715" s="64"/>
      <c r="L715" s="64"/>
      <c r="M715" s="58"/>
      <c r="N715" s="58"/>
    </row>
    <row r="716" spans="2:14" s="61" customFormat="1" ht="15">
      <c r="B716" s="62"/>
      <c r="C716" s="62"/>
      <c r="D716" s="62"/>
      <c r="E716" s="63"/>
      <c r="F716" s="63"/>
      <c r="G716" s="63"/>
      <c r="H716" s="64"/>
      <c r="I716" s="64"/>
      <c r="J716" s="64"/>
      <c r="K716" s="64"/>
      <c r="L716" s="64"/>
      <c r="M716" s="58"/>
      <c r="N716" s="58"/>
    </row>
    <row r="717" spans="2:14" s="61" customFormat="1" ht="15">
      <c r="B717" s="62"/>
      <c r="C717" s="62"/>
      <c r="D717" s="62"/>
      <c r="E717" s="63"/>
      <c r="F717" s="63"/>
      <c r="G717" s="63"/>
      <c r="H717" s="64"/>
      <c r="I717" s="64"/>
      <c r="J717" s="64"/>
      <c r="K717" s="64"/>
      <c r="L717" s="64"/>
      <c r="M717" s="58"/>
      <c r="N717" s="58"/>
    </row>
    <row r="718" spans="2:14" s="61" customFormat="1" ht="15">
      <c r="B718" s="63"/>
      <c r="C718" s="63"/>
      <c r="D718" s="63"/>
      <c r="E718" s="63"/>
      <c r="F718" s="63"/>
      <c r="G718" s="63"/>
      <c r="H718" s="63"/>
      <c r="I718" s="63"/>
      <c r="J718" s="64"/>
      <c r="K718" s="64"/>
      <c r="L718" s="64"/>
      <c r="M718" s="58"/>
      <c r="N718" s="58"/>
    </row>
    <row r="719" spans="2:14" s="61" customFormat="1" ht="15">
      <c r="B719" s="63"/>
      <c r="C719" s="63"/>
      <c r="D719" s="63"/>
      <c r="E719" s="63"/>
      <c r="F719" s="63"/>
      <c r="G719" s="63"/>
      <c r="H719" s="63"/>
      <c r="I719" s="63"/>
      <c r="J719" s="64"/>
      <c r="K719" s="64"/>
      <c r="L719" s="64"/>
      <c r="M719" s="58"/>
      <c r="N719" s="58"/>
    </row>
    <row r="720" spans="2:14" s="61" customFormat="1" ht="15">
      <c r="B720" s="63"/>
      <c r="C720" s="63"/>
      <c r="D720" s="63"/>
      <c r="E720" s="63"/>
      <c r="F720" s="63"/>
      <c r="G720" s="63"/>
      <c r="H720" s="63"/>
      <c r="I720" s="63"/>
      <c r="J720" s="64"/>
      <c r="K720" s="64"/>
      <c r="L720" s="64"/>
      <c r="M720" s="58"/>
      <c r="N720" s="58"/>
    </row>
    <row r="721" spans="2:14" s="61" customFormat="1" ht="15">
      <c r="B721" s="63"/>
      <c r="C721" s="63"/>
      <c r="D721" s="63"/>
      <c r="E721" s="63"/>
      <c r="F721" s="63"/>
      <c r="G721" s="63"/>
      <c r="H721" s="63"/>
      <c r="I721" s="63"/>
      <c r="J721" s="64"/>
      <c r="K721" s="64"/>
      <c r="L721" s="64"/>
      <c r="M721" s="58"/>
      <c r="N721" s="58"/>
    </row>
    <row r="722" spans="2:14" s="61" customFormat="1" ht="15">
      <c r="B722" s="63"/>
      <c r="C722" s="63"/>
      <c r="D722" s="63"/>
      <c r="E722" s="63"/>
      <c r="F722" s="63"/>
      <c r="G722" s="63"/>
      <c r="H722" s="63"/>
      <c r="I722" s="63"/>
      <c r="J722" s="64"/>
      <c r="K722" s="64"/>
      <c r="L722" s="64"/>
      <c r="M722" s="58"/>
      <c r="N722" s="58"/>
    </row>
    <row r="723" spans="2:14" s="61" customFormat="1" ht="15">
      <c r="B723" s="63"/>
      <c r="C723" s="63"/>
      <c r="D723" s="63"/>
      <c r="E723" s="63"/>
      <c r="F723" s="63"/>
      <c r="G723" s="63"/>
      <c r="H723" s="63"/>
      <c r="I723" s="63"/>
      <c r="J723" s="64"/>
      <c r="K723" s="64"/>
      <c r="L723" s="64"/>
      <c r="M723" s="58"/>
      <c r="N723" s="58"/>
    </row>
    <row r="724" spans="2:14" s="61" customFormat="1" ht="15">
      <c r="B724" s="63"/>
      <c r="C724" s="63"/>
      <c r="D724" s="63"/>
      <c r="E724" s="63"/>
      <c r="F724" s="63"/>
      <c r="G724" s="63"/>
      <c r="H724" s="63"/>
      <c r="I724" s="63"/>
      <c r="J724" s="64"/>
      <c r="K724" s="64"/>
      <c r="L724" s="64"/>
      <c r="M724" s="58"/>
      <c r="N724" s="58"/>
    </row>
    <row r="725" spans="2:14" s="61" customFormat="1" ht="15">
      <c r="B725" s="63"/>
      <c r="C725" s="63"/>
      <c r="D725" s="63"/>
      <c r="E725" s="63"/>
      <c r="F725" s="63"/>
      <c r="G725" s="63"/>
      <c r="H725" s="63"/>
      <c r="I725" s="63"/>
      <c r="J725" s="64"/>
      <c r="K725" s="64"/>
      <c r="L725" s="64"/>
      <c r="M725" s="58"/>
      <c r="N725" s="58"/>
    </row>
    <row r="726" spans="2:14" s="61" customFormat="1" ht="15">
      <c r="B726" s="63"/>
      <c r="C726" s="63"/>
      <c r="D726" s="63"/>
      <c r="E726" s="63"/>
      <c r="F726" s="63"/>
      <c r="G726" s="63"/>
      <c r="H726" s="63"/>
      <c r="I726" s="63"/>
      <c r="J726" s="64"/>
      <c r="K726" s="64"/>
      <c r="L726" s="64"/>
      <c r="M726" s="58"/>
      <c r="N726" s="58"/>
    </row>
    <row r="727" spans="2:14" s="61" customFormat="1" ht="15">
      <c r="B727" s="63"/>
      <c r="C727" s="63"/>
      <c r="D727" s="63"/>
      <c r="E727" s="63"/>
      <c r="F727" s="63"/>
      <c r="G727" s="63"/>
      <c r="H727" s="63"/>
      <c r="I727" s="63"/>
      <c r="J727" s="64"/>
      <c r="K727" s="64"/>
      <c r="L727" s="64"/>
      <c r="M727" s="58"/>
      <c r="N727" s="58"/>
    </row>
    <row r="728" spans="2:14" s="61" customFormat="1" ht="15">
      <c r="B728" s="63"/>
      <c r="C728" s="63"/>
      <c r="D728" s="63"/>
      <c r="E728" s="63"/>
      <c r="F728" s="63"/>
      <c r="G728" s="63"/>
      <c r="H728" s="63"/>
      <c r="I728" s="63"/>
      <c r="J728" s="64"/>
      <c r="K728" s="64"/>
      <c r="L728" s="64"/>
      <c r="M728" s="58"/>
      <c r="N728" s="58"/>
    </row>
    <row r="729" spans="2:14" s="61" customFormat="1" ht="15">
      <c r="B729" s="63"/>
      <c r="C729" s="63"/>
      <c r="D729" s="63"/>
      <c r="E729" s="63"/>
      <c r="F729" s="63"/>
      <c r="G729" s="63"/>
      <c r="H729" s="63"/>
      <c r="I729" s="63"/>
      <c r="J729" s="64"/>
      <c r="K729" s="64"/>
      <c r="L729" s="64"/>
      <c r="M729" s="58"/>
      <c r="N729" s="58"/>
    </row>
    <row r="730" spans="2:14" s="61" customFormat="1" ht="15">
      <c r="B730" s="63"/>
      <c r="C730" s="63"/>
      <c r="D730" s="63"/>
      <c r="E730" s="63"/>
      <c r="F730" s="63"/>
      <c r="G730" s="63"/>
      <c r="H730" s="63"/>
      <c r="I730" s="63"/>
      <c r="J730" s="64"/>
      <c r="K730" s="64"/>
      <c r="L730" s="64"/>
      <c r="M730" s="58"/>
      <c r="N730" s="58"/>
    </row>
    <row r="731" spans="2:14" s="61" customFormat="1" ht="15">
      <c r="B731" s="63"/>
      <c r="C731" s="63"/>
      <c r="D731" s="63"/>
      <c r="E731" s="63"/>
      <c r="F731" s="63"/>
      <c r="G731" s="63"/>
      <c r="H731" s="63"/>
      <c r="I731" s="63"/>
      <c r="J731" s="64"/>
      <c r="K731" s="64"/>
      <c r="L731" s="64"/>
      <c r="M731" s="58"/>
      <c r="N731" s="58"/>
    </row>
    <row r="732" spans="2:14" s="61" customFormat="1" ht="15">
      <c r="B732" s="63"/>
      <c r="C732" s="63"/>
      <c r="D732" s="63"/>
      <c r="E732" s="63"/>
      <c r="F732" s="63"/>
      <c r="G732" s="63"/>
      <c r="H732" s="63"/>
      <c r="I732" s="63"/>
      <c r="J732" s="64"/>
      <c r="K732" s="64"/>
      <c r="L732" s="64"/>
      <c r="M732" s="58"/>
      <c r="N732" s="58"/>
    </row>
    <row r="733" spans="2:14" s="61" customFormat="1" ht="15">
      <c r="B733" s="63"/>
      <c r="C733" s="63"/>
      <c r="D733" s="63"/>
      <c r="E733" s="63"/>
      <c r="F733" s="63"/>
      <c r="G733" s="63"/>
      <c r="H733" s="63"/>
      <c r="I733" s="63"/>
      <c r="J733" s="64"/>
      <c r="K733" s="64"/>
      <c r="L733" s="64"/>
      <c r="M733" s="58"/>
      <c r="N733" s="58"/>
    </row>
    <row r="734" spans="2:14" s="61" customFormat="1" ht="15">
      <c r="B734" s="63"/>
      <c r="C734" s="63"/>
      <c r="D734" s="63"/>
      <c r="E734" s="63"/>
      <c r="F734" s="63"/>
      <c r="G734" s="63"/>
      <c r="H734" s="63"/>
      <c r="I734" s="63"/>
      <c r="J734" s="64"/>
      <c r="K734" s="64"/>
      <c r="L734" s="64"/>
      <c r="M734" s="58"/>
      <c r="N734" s="58"/>
    </row>
    <row r="735" spans="2:14" s="61" customFormat="1" ht="15">
      <c r="B735" s="63"/>
      <c r="C735" s="63"/>
      <c r="D735" s="63"/>
      <c r="E735" s="63"/>
      <c r="F735" s="63"/>
      <c r="G735" s="63"/>
      <c r="H735" s="63"/>
      <c r="I735" s="63"/>
      <c r="J735" s="64"/>
      <c r="K735" s="64"/>
      <c r="L735" s="64"/>
      <c r="M735" s="58"/>
      <c r="N735" s="58"/>
    </row>
    <row r="736" spans="2:14" s="61" customFormat="1" ht="15">
      <c r="B736" s="63"/>
      <c r="C736" s="63"/>
      <c r="D736" s="63"/>
      <c r="E736" s="63"/>
      <c r="F736" s="63"/>
      <c r="G736" s="63"/>
      <c r="H736" s="63"/>
      <c r="I736" s="63"/>
      <c r="J736" s="64"/>
      <c r="K736" s="64"/>
      <c r="L736" s="64"/>
      <c r="M736" s="58"/>
      <c r="N736" s="58"/>
    </row>
    <row r="737" spans="2:14" s="61" customFormat="1" ht="15">
      <c r="B737" s="63"/>
      <c r="C737" s="63"/>
      <c r="D737" s="63"/>
      <c r="E737" s="63"/>
      <c r="F737" s="63"/>
      <c r="G737" s="63"/>
      <c r="H737" s="63"/>
      <c r="I737" s="63"/>
      <c r="J737" s="64"/>
      <c r="K737" s="64"/>
      <c r="L737" s="64"/>
      <c r="M737" s="58"/>
      <c r="N737" s="58"/>
    </row>
    <row r="738" spans="2:14" s="61" customFormat="1" ht="15">
      <c r="B738" s="63"/>
      <c r="C738" s="63"/>
      <c r="D738" s="63"/>
      <c r="E738" s="63"/>
      <c r="F738" s="63"/>
      <c r="G738" s="63"/>
      <c r="H738" s="63"/>
      <c r="I738" s="63"/>
      <c r="J738" s="64"/>
      <c r="K738" s="64"/>
      <c r="L738" s="64"/>
      <c r="M738" s="58"/>
      <c r="N738" s="58"/>
    </row>
    <row r="739" spans="2:14" s="61" customFormat="1" ht="15">
      <c r="B739" s="63"/>
      <c r="C739" s="63"/>
      <c r="D739" s="63"/>
      <c r="E739" s="63"/>
      <c r="F739" s="63"/>
      <c r="G739" s="63"/>
      <c r="H739" s="63"/>
      <c r="I739" s="63"/>
      <c r="J739" s="64"/>
      <c r="K739" s="64"/>
      <c r="L739" s="64"/>
      <c r="M739" s="58"/>
      <c r="N739" s="58"/>
    </row>
    <row r="740" spans="2:14" s="61" customFormat="1" ht="15">
      <c r="B740" s="63"/>
      <c r="C740" s="63"/>
      <c r="D740" s="63"/>
      <c r="E740" s="63"/>
      <c r="F740" s="63"/>
      <c r="G740" s="63"/>
      <c r="H740" s="63"/>
      <c r="I740" s="63"/>
      <c r="J740" s="64"/>
      <c r="K740" s="64"/>
      <c r="L740" s="64"/>
      <c r="M740" s="58"/>
      <c r="N740" s="58"/>
    </row>
    <row r="741" spans="2:14" s="61" customFormat="1" ht="15">
      <c r="B741" s="63"/>
      <c r="C741" s="63"/>
      <c r="D741" s="63"/>
      <c r="E741" s="63"/>
      <c r="F741" s="63"/>
      <c r="G741" s="63"/>
      <c r="H741" s="63"/>
      <c r="I741" s="63"/>
      <c r="J741" s="64"/>
      <c r="K741" s="64"/>
      <c r="L741" s="64"/>
      <c r="M741" s="58"/>
      <c r="N741" s="58"/>
    </row>
    <row r="742" spans="2:14" s="61" customFormat="1" ht="15">
      <c r="B742" s="63"/>
      <c r="C742" s="63"/>
      <c r="D742" s="63"/>
      <c r="E742" s="63"/>
      <c r="F742" s="63"/>
      <c r="G742" s="63"/>
      <c r="H742" s="63"/>
      <c r="I742" s="63"/>
      <c r="J742" s="64"/>
      <c r="K742" s="64"/>
      <c r="L742" s="64"/>
      <c r="M742" s="58"/>
      <c r="N742" s="58"/>
    </row>
    <row r="743" spans="2:14" s="61" customFormat="1" ht="15">
      <c r="B743" s="63"/>
      <c r="C743" s="63"/>
      <c r="D743" s="63"/>
      <c r="E743" s="63"/>
      <c r="F743" s="63"/>
      <c r="G743" s="63"/>
      <c r="H743" s="63"/>
      <c r="I743" s="63"/>
      <c r="J743" s="64"/>
      <c r="K743" s="64"/>
      <c r="L743" s="64"/>
      <c r="M743" s="58"/>
      <c r="N743" s="58"/>
    </row>
    <row r="744" spans="2:14" s="61" customFormat="1" ht="15">
      <c r="B744" s="63"/>
      <c r="C744" s="63"/>
      <c r="D744" s="63"/>
      <c r="E744" s="63"/>
      <c r="F744" s="63"/>
      <c r="G744" s="63"/>
      <c r="H744" s="63"/>
      <c r="I744" s="63"/>
      <c r="J744" s="64"/>
      <c r="K744" s="64"/>
      <c r="L744" s="64"/>
      <c r="M744" s="58"/>
      <c r="N744" s="58"/>
    </row>
    <row r="745" spans="2:14" s="61" customFormat="1" ht="15">
      <c r="B745" s="63"/>
      <c r="C745" s="63"/>
      <c r="D745" s="63"/>
      <c r="E745" s="63"/>
      <c r="F745" s="63"/>
      <c r="G745" s="63"/>
      <c r="H745" s="63"/>
      <c r="I745" s="63"/>
      <c r="J745" s="64"/>
      <c r="K745" s="64"/>
      <c r="L745" s="64"/>
      <c r="M745" s="58"/>
      <c r="N745" s="58"/>
    </row>
    <row r="746" spans="2:14" s="61" customFormat="1" ht="15">
      <c r="B746" s="63"/>
      <c r="C746" s="63"/>
      <c r="D746" s="63"/>
      <c r="E746" s="63"/>
      <c r="F746" s="63"/>
      <c r="G746" s="63"/>
      <c r="H746" s="63"/>
      <c r="I746" s="63"/>
      <c r="J746" s="64"/>
      <c r="K746" s="64"/>
      <c r="L746" s="64"/>
      <c r="M746" s="58"/>
      <c r="N746" s="58"/>
    </row>
    <row r="747" spans="2:14" s="61" customFormat="1" ht="15">
      <c r="B747" s="63"/>
      <c r="C747" s="63"/>
      <c r="D747" s="63"/>
      <c r="E747" s="63"/>
      <c r="F747" s="63"/>
      <c r="G747" s="63"/>
      <c r="H747" s="63"/>
      <c r="I747" s="63"/>
      <c r="J747" s="64"/>
      <c r="K747" s="64"/>
      <c r="L747" s="64"/>
      <c r="M747" s="58"/>
      <c r="N747" s="58"/>
    </row>
    <row r="748" spans="2:14" s="61" customFormat="1" ht="15">
      <c r="B748" s="62"/>
      <c r="C748" s="62"/>
      <c r="D748" s="62"/>
      <c r="E748" s="63"/>
      <c r="F748" s="63"/>
      <c r="G748" s="63"/>
      <c r="H748" s="64"/>
      <c r="I748" s="64"/>
      <c r="J748" s="64"/>
      <c r="K748" s="64"/>
      <c r="L748" s="64"/>
      <c r="M748" s="58"/>
      <c r="N748" s="58"/>
    </row>
    <row r="749" spans="2:14" s="61" customFormat="1" ht="15">
      <c r="B749" s="62"/>
      <c r="C749" s="62"/>
      <c r="D749" s="62"/>
      <c r="E749" s="63"/>
      <c r="F749" s="63"/>
      <c r="G749" s="63"/>
      <c r="H749" s="64"/>
      <c r="I749" s="64"/>
      <c r="J749" s="64"/>
      <c r="K749" s="64"/>
      <c r="L749" s="64"/>
      <c r="M749" s="58"/>
      <c r="N749" s="58"/>
    </row>
    <row r="750" spans="2:14" s="61" customFormat="1" ht="15">
      <c r="B750" s="62"/>
      <c r="C750" s="62"/>
      <c r="D750" s="62"/>
      <c r="E750" s="63"/>
      <c r="F750" s="63"/>
      <c r="G750" s="63"/>
      <c r="H750" s="64"/>
      <c r="I750" s="64"/>
      <c r="J750" s="64"/>
      <c r="K750" s="64"/>
      <c r="L750" s="64"/>
      <c r="M750" s="58"/>
      <c r="N750" s="58"/>
    </row>
    <row r="751" spans="2:14" s="61" customFormat="1" ht="15">
      <c r="B751" s="62"/>
      <c r="C751" s="62"/>
      <c r="D751" s="62"/>
      <c r="E751" s="63"/>
      <c r="F751" s="63"/>
      <c r="G751" s="63"/>
      <c r="H751" s="64"/>
      <c r="I751" s="64"/>
      <c r="J751" s="64"/>
      <c r="K751" s="64"/>
      <c r="L751" s="64"/>
      <c r="M751" s="58"/>
      <c r="N751" s="58"/>
    </row>
    <row r="752" spans="2:14" s="61" customFormat="1" ht="15">
      <c r="B752" s="62"/>
      <c r="C752" s="62"/>
      <c r="D752" s="62"/>
      <c r="E752" s="63"/>
      <c r="F752" s="63"/>
      <c r="G752" s="63"/>
      <c r="H752" s="64"/>
      <c r="I752" s="64"/>
      <c r="J752" s="64"/>
      <c r="K752" s="64"/>
      <c r="L752" s="64"/>
      <c r="M752" s="58"/>
      <c r="N752" s="58"/>
    </row>
    <row r="753" spans="2:14" s="61" customFormat="1" ht="15">
      <c r="B753" s="62"/>
      <c r="C753" s="62"/>
      <c r="D753" s="62"/>
      <c r="E753" s="63"/>
      <c r="F753" s="63"/>
      <c r="G753" s="63"/>
      <c r="H753" s="64"/>
      <c r="I753" s="64"/>
      <c r="J753" s="64"/>
      <c r="K753" s="64"/>
      <c r="L753" s="64"/>
      <c r="M753" s="58"/>
      <c r="N753" s="58"/>
    </row>
    <row r="754" spans="2:14" s="61" customFormat="1" ht="15">
      <c r="B754" s="62"/>
      <c r="C754" s="62"/>
      <c r="D754" s="62"/>
      <c r="E754" s="63"/>
      <c r="F754" s="63"/>
      <c r="G754" s="63"/>
      <c r="H754" s="64"/>
      <c r="I754" s="64"/>
      <c r="J754" s="64"/>
      <c r="K754" s="64"/>
      <c r="L754" s="64"/>
      <c r="M754" s="58"/>
      <c r="N754" s="58"/>
    </row>
    <row r="755" spans="2:14" s="61" customFormat="1" ht="15">
      <c r="B755" s="62"/>
      <c r="C755" s="62"/>
      <c r="D755" s="62"/>
      <c r="E755" s="63"/>
      <c r="F755" s="63"/>
      <c r="G755" s="63"/>
      <c r="H755" s="64"/>
      <c r="I755" s="64"/>
      <c r="J755" s="64"/>
      <c r="K755" s="64"/>
      <c r="L755" s="64"/>
      <c r="M755" s="58"/>
      <c r="N755" s="58"/>
    </row>
    <row r="756" spans="2:14" s="61" customFormat="1" ht="15">
      <c r="B756" s="62"/>
      <c r="C756" s="62"/>
      <c r="D756" s="62"/>
      <c r="E756" s="63"/>
      <c r="F756" s="63"/>
      <c r="G756" s="63"/>
      <c r="H756" s="64"/>
      <c r="I756" s="64"/>
      <c r="J756" s="64"/>
      <c r="K756" s="64"/>
      <c r="L756" s="64"/>
      <c r="M756" s="58"/>
      <c r="N756" s="58"/>
    </row>
    <row r="757" spans="2:14" s="61" customFormat="1" ht="15">
      <c r="B757" s="62"/>
      <c r="C757" s="62"/>
      <c r="D757" s="62"/>
      <c r="E757" s="63"/>
      <c r="F757" s="63"/>
      <c r="G757" s="63"/>
      <c r="H757" s="64"/>
      <c r="I757" s="64"/>
      <c r="J757" s="64"/>
      <c r="K757" s="64"/>
      <c r="L757" s="64"/>
      <c r="M757" s="58"/>
      <c r="N757" s="58"/>
    </row>
    <row r="758" spans="2:14" s="61" customFormat="1" ht="15">
      <c r="B758" s="62"/>
      <c r="C758" s="62"/>
      <c r="D758" s="62"/>
      <c r="E758" s="63"/>
      <c r="F758" s="63"/>
      <c r="G758" s="63"/>
      <c r="H758" s="64"/>
      <c r="I758" s="64"/>
      <c r="J758" s="64"/>
      <c r="K758" s="64"/>
      <c r="L758" s="64"/>
      <c r="M758" s="58"/>
      <c r="N758" s="58"/>
    </row>
    <row r="759" spans="2:14" s="61" customFormat="1" ht="15">
      <c r="B759" s="62"/>
      <c r="C759" s="62"/>
      <c r="D759" s="62"/>
      <c r="E759" s="63"/>
      <c r="F759" s="63"/>
      <c r="G759" s="63"/>
      <c r="H759" s="64"/>
      <c r="I759" s="64"/>
      <c r="J759" s="64"/>
      <c r="K759" s="64"/>
      <c r="L759" s="64"/>
      <c r="M759" s="58"/>
      <c r="N759" s="58"/>
    </row>
    <row r="760" spans="2:14" s="61" customFormat="1" ht="15">
      <c r="B760" s="62"/>
      <c r="C760" s="62"/>
      <c r="D760" s="62"/>
      <c r="E760" s="63"/>
      <c r="F760" s="63"/>
      <c r="G760" s="63"/>
      <c r="H760" s="64"/>
      <c r="I760" s="64"/>
      <c r="J760" s="64"/>
      <c r="K760" s="64"/>
      <c r="L760" s="64"/>
      <c r="M760" s="58"/>
      <c r="N760" s="58"/>
    </row>
    <row r="761" spans="2:14" s="61" customFormat="1" ht="15">
      <c r="B761" s="62"/>
      <c r="C761" s="62"/>
      <c r="D761" s="62"/>
      <c r="E761" s="63"/>
      <c r="F761" s="63"/>
      <c r="G761" s="63"/>
      <c r="H761" s="64"/>
      <c r="I761" s="64"/>
      <c r="J761" s="64"/>
      <c r="K761" s="64"/>
      <c r="L761" s="64"/>
      <c r="M761" s="58"/>
      <c r="N761" s="58"/>
    </row>
    <row r="762" spans="2:14" s="61" customFormat="1" ht="15">
      <c r="B762" s="62"/>
      <c r="C762" s="62"/>
      <c r="D762" s="62"/>
      <c r="E762" s="63"/>
      <c r="F762" s="63"/>
      <c r="G762" s="63"/>
      <c r="H762" s="64"/>
      <c r="I762" s="64"/>
      <c r="J762" s="64"/>
      <c r="K762" s="64"/>
      <c r="L762" s="64"/>
      <c r="M762" s="58"/>
      <c r="N762" s="58"/>
    </row>
    <row r="763" spans="2:14" s="61" customFormat="1" ht="15">
      <c r="B763" s="62"/>
      <c r="C763" s="62"/>
      <c r="D763" s="62"/>
      <c r="E763" s="63"/>
      <c r="F763" s="63"/>
      <c r="G763" s="63"/>
      <c r="H763" s="64"/>
      <c r="I763" s="64"/>
      <c r="J763" s="64"/>
      <c r="K763" s="64"/>
      <c r="L763" s="64"/>
      <c r="M763" s="58"/>
      <c r="N763" s="58"/>
    </row>
    <row r="764" spans="2:14" s="61" customFormat="1" ht="15">
      <c r="B764" s="62"/>
      <c r="C764" s="62"/>
      <c r="D764" s="62"/>
      <c r="E764" s="63"/>
      <c r="F764" s="63"/>
      <c r="G764" s="63"/>
      <c r="H764" s="64"/>
      <c r="I764" s="64"/>
      <c r="J764" s="64"/>
      <c r="K764" s="64"/>
      <c r="L764" s="64"/>
      <c r="M764" s="58"/>
      <c r="N764" s="58"/>
    </row>
    <row r="765" spans="2:14" s="61" customFormat="1" ht="15">
      <c r="B765" s="62"/>
      <c r="C765" s="62"/>
      <c r="D765" s="62"/>
      <c r="E765" s="63"/>
      <c r="F765" s="63"/>
      <c r="G765" s="63"/>
      <c r="H765" s="64"/>
      <c r="I765" s="64"/>
      <c r="J765" s="64"/>
      <c r="K765" s="64"/>
      <c r="L765" s="64"/>
      <c r="M765" s="58"/>
      <c r="N765" s="58"/>
    </row>
    <row r="766" spans="2:14" s="61" customFormat="1" ht="15">
      <c r="B766" s="62"/>
      <c r="C766" s="62"/>
      <c r="D766" s="62"/>
      <c r="E766" s="63"/>
      <c r="F766" s="63"/>
      <c r="G766" s="63"/>
      <c r="H766" s="64"/>
      <c r="I766" s="64"/>
      <c r="J766" s="64"/>
      <c r="K766" s="64"/>
      <c r="L766" s="64"/>
      <c r="M766" s="58"/>
      <c r="N766" s="58"/>
    </row>
    <row r="767" spans="2:14" s="61" customFormat="1" ht="15">
      <c r="B767" s="62"/>
      <c r="C767" s="62"/>
      <c r="D767" s="62"/>
      <c r="E767" s="63"/>
      <c r="F767" s="63"/>
      <c r="G767" s="63"/>
      <c r="H767" s="64"/>
      <c r="I767" s="64"/>
      <c r="J767" s="64"/>
      <c r="K767" s="64"/>
      <c r="L767" s="64"/>
      <c r="M767" s="58"/>
      <c r="N767" s="58"/>
    </row>
    <row r="768" spans="2:14" s="61" customFormat="1" ht="15">
      <c r="B768" s="62"/>
      <c r="C768" s="62"/>
      <c r="D768" s="62"/>
      <c r="E768" s="63"/>
      <c r="F768" s="63"/>
      <c r="G768" s="63"/>
      <c r="H768" s="64"/>
      <c r="I768" s="64"/>
      <c r="J768" s="64"/>
      <c r="K768" s="64"/>
      <c r="L768" s="64"/>
      <c r="M768" s="58"/>
      <c r="N768" s="58"/>
    </row>
    <row r="769" spans="2:14" s="61" customFormat="1" ht="15">
      <c r="B769" s="62"/>
      <c r="C769" s="62"/>
      <c r="D769" s="62"/>
      <c r="E769" s="63"/>
      <c r="F769" s="63"/>
      <c r="G769" s="63"/>
      <c r="H769" s="64"/>
      <c r="I769" s="64"/>
      <c r="J769" s="64"/>
      <c r="K769" s="64"/>
      <c r="L769" s="64"/>
      <c r="M769" s="58"/>
      <c r="N769" s="58"/>
    </row>
    <row r="770" spans="2:14" s="61" customFormat="1" ht="15">
      <c r="B770" s="62"/>
      <c r="C770" s="62"/>
      <c r="D770" s="62"/>
      <c r="E770" s="63"/>
      <c r="F770" s="63"/>
      <c r="G770" s="63"/>
      <c r="H770" s="64"/>
      <c r="I770" s="64"/>
      <c r="J770" s="64"/>
      <c r="K770" s="64"/>
      <c r="L770" s="64"/>
      <c r="M770" s="58"/>
      <c r="N770" s="58"/>
    </row>
    <row r="771" spans="2:14" s="61" customFormat="1" ht="15">
      <c r="B771" s="62"/>
      <c r="C771" s="62"/>
      <c r="D771" s="62"/>
      <c r="E771" s="63"/>
      <c r="F771" s="63"/>
      <c r="G771" s="63"/>
      <c r="H771" s="64"/>
      <c r="I771" s="64"/>
      <c r="J771" s="64"/>
      <c r="K771" s="64"/>
      <c r="L771" s="64"/>
      <c r="M771" s="58"/>
      <c r="N771" s="58"/>
    </row>
    <row r="772" spans="2:14" s="61" customFormat="1" ht="15">
      <c r="B772" s="62"/>
      <c r="C772" s="62"/>
      <c r="D772" s="62"/>
      <c r="E772" s="63"/>
      <c r="F772" s="63"/>
      <c r="G772" s="63"/>
      <c r="H772" s="64"/>
      <c r="I772" s="64"/>
      <c r="J772" s="64"/>
      <c r="K772" s="64"/>
      <c r="L772" s="64"/>
      <c r="M772" s="58"/>
      <c r="N772" s="58"/>
    </row>
    <row r="773" spans="2:14" s="61" customFormat="1" ht="15">
      <c r="B773" s="62"/>
      <c r="C773" s="62"/>
      <c r="D773" s="62"/>
      <c r="E773" s="63"/>
      <c r="F773" s="63"/>
      <c r="G773" s="63"/>
      <c r="H773" s="64"/>
      <c r="I773" s="64"/>
      <c r="J773" s="64"/>
      <c r="K773" s="64"/>
      <c r="L773" s="64"/>
      <c r="M773" s="58"/>
      <c r="N773" s="58"/>
    </row>
    <row r="774" spans="2:14" s="61" customFormat="1" ht="15">
      <c r="B774" s="62"/>
      <c r="C774" s="62"/>
      <c r="D774" s="62"/>
      <c r="E774" s="63"/>
      <c r="F774" s="63"/>
      <c r="G774" s="63"/>
      <c r="H774" s="64"/>
      <c r="I774" s="64"/>
      <c r="J774" s="64"/>
      <c r="K774" s="64"/>
      <c r="L774" s="64"/>
      <c r="M774" s="58"/>
      <c r="N774" s="58"/>
    </row>
    <row r="775" spans="2:14" s="61" customFormat="1" ht="15">
      <c r="B775" s="62"/>
      <c r="C775" s="62"/>
      <c r="D775" s="62"/>
      <c r="E775" s="63"/>
      <c r="F775" s="63"/>
      <c r="G775" s="63"/>
      <c r="H775" s="64"/>
      <c r="I775" s="64"/>
      <c r="J775" s="64"/>
      <c r="K775" s="64"/>
      <c r="L775" s="64"/>
      <c r="M775" s="58"/>
      <c r="N775" s="58"/>
    </row>
    <row r="776" spans="2:14" s="61" customFormat="1" ht="15">
      <c r="B776" s="62"/>
      <c r="C776" s="62"/>
      <c r="D776" s="62"/>
      <c r="E776" s="63"/>
      <c r="F776" s="63"/>
      <c r="G776" s="63"/>
      <c r="H776" s="64"/>
      <c r="I776" s="64"/>
      <c r="J776" s="64"/>
      <c r="K776" s="64"/>
      <c r="L776" s="64"/>
      <c r="M776" s="58"/>
      <c r="N776" s="58"/>
    </row>
    <row r="777" spans="2:14" s="61" customFormat="1" ht="15">
      <c r="B777" s="62"/>
      <c r="C777" s="62"/>
      <c r="D777" s="62"/>
      <c r="E777" s="63"/>
      <c r="F777" s="63"/>
      <c r="G777" s="63"/>
      <c r="H777" s="64"/>
      <c r="I777" s="64"/>
      <c r="J777" s="64"/>
      <c r="K777" s="64"/>
      <c r="L777" s="64"/>
      <c r="M777" s="58"/>
      <c r="N777" s="58"/>
    </row>
    <row r="778" spans="2:14" s="61" customFormat="1" ht="15">
      <c r="B778" s="62"/>
      <c r="C778" s="62"/>
      <c r="D778" s="62"/>
      <c r="E778" s="63"/>
      <c r="F778" s="63"/>
      <c r="G778" s="63"/>
      <c r="H778" s="64"/>
      <c r="I778" s="64"/>
      <c r="J778" s="64"/>
      <c r="K778" s="64"/>
      <c r="L778" s="64"/>
      <c r="M778" s="58"/>
      <c r="N778" s="58"/>
    </row>
    <row r="779" spans="2:14" s="61" customFormat="1" ht="15">
      <c r="B779" s="62"/>
      <c r="C779" s="62"/>
      <c r="D779" s="62"/>
      <c r="E779" s="63"/>
      <c r="F779" s="63"/>
      <c r="G779" s="63"/>
      <c r="H779" s="64"/>
      <c r="I779" s="64"/>
      <c r="J779" s="64"/>
      <c r="K779" s="64"/>
      <c r="L779" s="64"/>
      <c r="M779" s="58"/>
      <c r="N779" s="58"/>
    </row>
    <row r="780" spans="2:14" s="61" customFormat="1" ht="15">
      <c r="B780" s="62"/>
      <c r="C780" s="62"/>
      <c r="D780" s="62"/>
      <c r="E780" s="63"/>
      <c r="F780" s="63"/>
      <c r="G780" s="63"/>
      <c r="H780" s="64"/>
      <c r="I780" s="64"/>
      <c r="J780" s="64"/>
      <c r="K780" s="64"/>
      <c r="L780" s="64"/>
      <c r="M780" s="58"/>
      <c r="N780" s="58"/>
    </row>
    <row r="781" spans="2:14" s="61" customFormat="1" ht="15">
      <c r="B781" s="62"/>
      <c r="C781" s="62"/>
      <c r="D781" s="62"/>
      <c r="E781" s="63"/>
      <c r="F781" s="63"/>
      <c r="G781" s="63"/>
      <c r="H781" s="64"/>
      <c r="I781" s="64"/>
      <c r="J781" s="64"/>
      <c r="K781" s="64"/>
      <c r="L781" s="64"/>
      <c r="M781" s="58"/>
      <c r="N781" s="58"/>
    </row>
    <row r="782" spans="2:14" s="61" customFormat="1" ht="15">
      <c r="B782" s="62"/>
      <c r="C782" s="62"/>
      <c r="D782" s="62"/>
      <c r="E782" s="63"/>
      <c r="F782" s="63"/>
      <c r="G782" s="63"/>
      <c r="H782" s="64"/>
      <c r="I782" s="64"/>
      <c r="J782" s="64"/>
      <c r="K782" s="64"/>
      <c r="L782" s="64"/>
      <c r="M782" s="58"/>
      <c r="N782" s="58"/>
    </row>
    <row r="783" spans="2:14" s="61" customFormat="1" ht="15">
      <c r="B783" s="62"/>
      <c r="C783" s="62"/>
      <c r="D783" s="62"/>
      <c r="E783" s="63"/>
      <c r="F783" s="63"/>
      <c r="G783" s="63"/>
      <c r="H783" s="64"/>
      <c r="I783" s="64"/>
      <c r="J783" s="64"/>
      <c r="K783" s="64"/>
      <c r="L783" s="64"/>
      <c r="M783" s="58"/>
      <c r="N783" s="58"/>
    </row>
    <row r="784" spans="2:14" s="61" customFormat="1" ht="15">
      <c r="B784" s="62"/>
      <c r="C784" s="62"/>
      <c r="D784" s="62"/>
      <c r="E784" s="63"/>
      <c r="F784" s="63"/>
      <c r="G784" s="63"/>
      <c r="H784" s="64"/>
      <c r="I784" s="64"/>
      <c r="J784" s="64"/>
      <c r="K784" s="64"/>
      <c r="L784" s="64"/>
      <c r="M784" s="58"/>
      <c r="N784" s="58"/>
    </row>
    <row r="785" spans="2:14" s="61" customFormat="1" ht="15">
      <c r="B785" s="62"/>
      <c r="C785" s="62"/>
      <c r="D785" s="62"/>
      <c r="E785" s="63"/>
      <c r="F785" s="63"/>
      <c r="G785" s="63"/>
      <c r="H785" s="64"/>
      <c r="I785" s="64"/>
      <c r="J785" s="64"/>
      <c r="K785" s="64"/>
      <c r="L785" s="64"/>
      <c r="M785" s="58"/>
      <c r="N785" s="58"/>
    </row>
    <row r="786" spans="2:14" s="61" customFormat="1" ht="15">
      <c r="B786" s="62"/>
      <c r="C786" s="62"/>
      <c r="D786" s="62"/>
      <c r="E786" s="63"/>
      <c r="F786" s="63"/>
      <c r="G786" s="63"/>
      <c r="H786" s="64"/>
      <c r="I786" s="64"/>
      <c r="J786" s="64"/>
      <c r="K786" s="64"/>
      <c r="L786" s="64"/>
      <c r="M786" s="58"/>
      <c r="N786" s="58"/>
    </row>
    <row r="787" spans="2:14" s="61" customFormat="1" ht="15">
      <c r="B787" s="62"/>
      <c r="C787" s="62"/>
      <c r="D787" s="62"/>
      <c r="E787" s="63"/>
      <c r="F787" s="63"/>
      <c r="G787" s="63"/>
      <c r="H787" s="64"/>
      <c r="I787" s="64"/>
      <c r="J787" s="64"/>
      <c r="K787" s="64"/>
      <c r="L787" s="64"/>
      <c r="M787" s="58"/>
      <c r="N787" s="58"/>
    </row>
    <row r="788" spans="2:14" s="61" customFormat="1" ht="15">
      <c r="B788" s="62"/>
      <c r="C788" s="62"/>
      <c r="D788" s="62"/>
      <c r="E788" s="63"/>
      <c r="F788" s="63"/>
      <c r="G788" s="63"/>
      <c r="H788" s="64"/>
      <c r="I788" s="64"/>
      <c r="J788" s="64"/>
      <c r="K788" s="64"/>
      <c r="L788" s="64"/>
      <c r="M788" s="58"/>
      <c r="N788" s="58"/>
    </row>
    <row r="789" spans="2:14" s="61" customFormat="1" ht="15">
      <c r="B789" s="62"/>
      <c r="C789" s="62"/>
      <c r="D789" s="62"/>
      <c r="E789" s="63"/>
      <c r="F789" s="63"/>
      <c r="G789" s="63"/>
      <c r="H789" s="64"/>
      <c r="I789" s="64"/>
      <c r="J789" s="64"/>
      <c r="K789" s="64"/>
      <c r="L789" s="64"/>
      <c r="M789" s="58"/>
      <c r="N789" s="58"/>
    </row>
    <row r="790" spans="2:14" s="61" customFormat="1" ht="15">
      <c r="B790" s="62"/>
      <c r="C790" s="62"/>
      <c r="D790" s="62"/>
      <c r="E790" s="63"/>
      <c r="F790" s="63"/>
      <c r="G790" s="63"/>
      <c r="H790" s="64"/>
      <c r="I790" s="64"/>
      <c r="J790" s="64"/>
      <c r="K790" s="64"/>
      <c r="L790" s="64"/>
      <c r="M790" s="58"/>
      <c r="N790" s="58"/>
    </row>
    <row r="791" spans="2:14" s="61" customFormat="1" ht="15">
      <c r="B791" s="62"/>
      <c r="C791" s="62"/>
      <c r="D791" s="62"/>
      <c r="E791" s="63"/>
      <c r="F791" s="63"/>
      <c r="G791" s="63"/>
      <c r="H791" s="64"/>
      <c r="I791" s="64"/>
      <c r="J791" s="64"/>
      <c r="K791" s="64"/>
      <c r="L791" s="64"/>
      <c r="M791" s="58"/>
      <c r="N791" s="58"/>
    </row>
    <row r="792" spans="2:14" s="61" customFormat="1" ht="15">
      <c r="B792" s="62"/>
      <c r="C792" s="62"/>
      <c r="D792" s="62"/>
      <c r="E792" s="63"/>
      <c r="F792" s="63"/>
      <c r="G792" s="63"/>
      <c r="H792" s="64"/>
      <c r="I792" s="64"/>
      <c r="J792" s="64"/>
      <c r="K792" s="64"/>
      <c r="L792" s="64"/>
      <c r="M792" s="58"/>
      <c r="N792" s="58"/>
    </row>
    <row r="793" spans="2:14" s="61" customFormat="1" ht="15">
      <c r="B793" s="62"/>
      <c r="C793" s="62"/>
      <c r="D793" s="62"/>
      <c r="E793" s="63"/>
      <c r="F793" s="63"/>
      <c r="G793" s="63"/>
      <c r="H793" s="64"/>
      <c r="I793" s="64"/>
      <c r="J793" s="64"/>
      <c r="K793" s="64"/>
      <c r="L793" s="64"/>
      <c r="M793" s="58"/>
      <c r="N793" s="58"/>
    </row>
    <row r="794" spans="2:14" s="61" customFormat="1" ht="15">
      <c r="B794" s="62"/>
      <c r="C794" s="62"/>
      <c r="D794" s="62"/>
      <c r="E794" s="63"/>
      <c r="F794" s="63"/>
      <c r="G794" s="63"/>
      <c r="H794" s="64"/>
      <c r="I794" s="64"/>
      <c r="J794" s="64"/>
      <c r="K794" s="64"/>
      <c r="L794" s="64"/>
      <c r="M794" s="58"/>
      <c r="N794" s="58"/>
    </row>
    <row r="795" spans="2:14" s="61" customFormat="1" ht="15">
      <c r="B795" s="62"/>
      <c r="C795" s="62"/>
      <c r="D795" s="62"/>
      <c r="E795" s="63"/>
      <c r="F795" s="63"/>
      <c r="G795" s="63"/>
      <c r="H795" s="64"/>
      <c r="I795" s="64"/>
      <c r="J795" s="64"/>
      <c r="K795" s="64"/>
      <c r="L795" s="64"/>
      <c r="M795" s="58"/>
      <c r="N795" s="58"/>
    </row>
    <row r="796" spans="2:14" s="61" customFormat="1" ht="15">
      <c r="B796" s="62"/>
      <c r="C796" s="62"/>
      <c r="D796" s="62"/>
      <c r="E796" s="63"/>
      <c r="F796" s="63"/>
      <c r="G796" s="63"/>
      <c r="H796" s="64"/>
      <c r="I796" s="64"/>
      <c r="J796" s="64"/>
      <c r="K796" s="64"/>
      <c r="L796" s="64"/>
      <c r="M796" s="58"/>
      <c r="N796" s="58"/>
    </row>
    <row r="797" spans="2:14" s="61" customFormat="1" ht="15">
      <c r="B797" s="62"/>
      <c r="C797" s="62"/>
      <c r="D797" s="62"/>
      <c r="E797" s="63"/>
      <c r="F797" s="63"/>
      <c r="G797" s="63"/>
      <c r="H797" s="64"/>
      <c r="I797" s="64"/>
      <c r="J797" s="64"/>
      <c r="K797" s="64"/>
      <c r="L797" s="64"/>
      <c r="M797" s="58"/>
      <c r="N797" s="58"/>
    </row>
    <row r="798" spans="2:14" s="61" customFormat="1" ht="15">
      <c r="B798" s="62"/>
      <c r="C798" s="62"/>
      <c r="D798" s="62"/>
      <c r="E798" s="63"/>
      <c r="F798" s="63"/>
      <c r="G798" s="63"/>
      <c r="H798" s="64"/>
      <c r="I798" s="64"/>
      <c r="J798" s="64"/>
      <c r="K798" s="64"/>
      <c r="L798" s="64"/>
      <c r="M798" s="58"/>
      <c r="N798" s="58"/>
    </row>
    <row r="799" spans="2:14" s="61" customFormat="1" ht="15">
      <c r="B799" s="62"/>
      <c r="C799" s="62"/>
      <c r="D799" s="62"/>
      <c r="E799" s="63"/>
      <c r="F799" s="63"/>
      <c r="G799" s="63"/>
      <c r="H799" s="64"/>
      <c r="I799" s="64"/>
      <c r="J799" s="64"/>
      <c r="K799" s="64"/>
      <c r="L799" s="64"/>
      <c r="M799" s="58"/>
      <c r="N799" s="58"/>
    </row>
    <row r="800" spans="2:14" s="61" customFormat="1" ht="15">
      <c r="B800" s="62"/>
      <c r="C800" s="62"/>
      <c r="D800" s="62"/>
      <c r="E800" s="63"/>
      <c r="F800" s="63"/>
      <c r="G800" s="63"/>
      <c r="H800" s="64"/>
      <c r="I800" s="64"/>
      <c r="J800" s="64"/>
      <c r="K800" s="64"/>
      <c r="L800" s="64"/>
      <c r="M800" s="58"/>
      <c r="N800" s="58"/>
    </row>
    <row r="801" spans="2:14" s="61" customFormat="1" ht="15">
      <c r="B801" s="62"/>
      <c r="C801" s="62"/>
      <c r="D801" s="62"/>
      <c r="E801" s="63"/>
      <c r="F801" s="63"/>
      <c r="G801" s="63"/>
      <c r="H801" s="64"/>
      <c r="I801" s="64"/>
      <c r="J801" s="64"/>
      <c r="K801" s="64"/>
      <c r="L801" s="64"/>
      <c r="M801" s="58"/>
      <c r="N801" s="58"/>
    </row>
    <row r="802" spans="2:14" s="61" customFormat="1" ht="15">
      <c r="B802" s="62"/>
      <c r="C802" s="62"/>
      <c r="D802" s="62"/>
      <c r="E802" s="63"/>
      <c r="F802" s="63"/>
      <c r="G802" s="63"/>
      <c r="H802" s="64"/>
      <c r="I802" s="64"/>
      <c r="J802" s="64"/>
      <c r="K802" s="64"/>
      <c r="L802" s="64"/>
      <c r="M802" s="58"/>
      <c r="N802" s="58"/>
    </row>
    <row r="803" spans="2:14" s="61" customFormat="1" ht="15">
      <c r="B803" s="62"/>
      <c r="C803" s="62"/>
      <c r="D803" s="62"/>
      <c r="E803" s="63"/>
      <c r="F803" s="63"/>
      <c r="G803" s="63"/>
      <c r="H803" s="64"/>
      <c r="I803" s="64"/>
      <c r="J803" s="64"/>
      <c r="K803" s="64"/>
      <c r="L803" s="64"/>
      <c r="M803" s="58"/>
      <c r="N803" s="58"/>
    </row>
    <row r="804" spans="2:14" s="61" customFormat="1" ht="15">
      <c r="B804" s="62"/>
      <c r="C804" s="62"/>
      <c r="D804" s="62"/>
      <c r="E804" s="63"/>
      <c r="F804" s="63"/>
      <c r="G804" s="63"/>
      <c r="H804" s="64"/>
      <c r="I804" s="64"/>
      <c r="J804" s="64"/>
      <c r="K804" s="64"/>
      <c r="L804" s="64"/>
      <c r="M804" s="58"/>
      <c r="N804" s="58"/>
    </row>
    <row r="805" spans="2:14" s="61" customFormat="1" ht="15">
      <c r="B805" s="62"/>
      <c r="C805" s="62"/>
      <c r="D805" s="62"/>
      <c r="E805" s="63"/>
      <c r="F805" s="63"/>
      <c r="G805" s="63"/>
      <c r="H805" s="64"/>
      <c r="I805" s="64"/>
      <c r="J805" s="64"/>
      <c r="K805" s="64"/>
      <c r="L805" s="64"/>
      <c r="M805" s="58"/>
      <c r="N805" s="58"/>
    </row>
    <row r="806" spans="2:14" s="61" customFormat="1" ht="15">
      <c r="B806" s="62"/>
      <c r="C806" s="62"/>
      <c r="D806" s="62"/>
      <c r="E806" s="63"/>
      <c r="F806" s="63"/>
      <c r="G806" s="63"/>
      <c r="H806" s="64"/>
      <c r="I806" s="64"/>
      <c r="J806" s="64"/>
      <c r="K806" s="64"/>
      <c r="L806" s="64"/>
      <c r="M806" s="58"/>
      <c r="N806" s="58"/>
    </row>
    <row r="807" spans="2:14" s="61" customFormat="1" ht="15">
      <c r="B807" s="62"/>
      <c r="C807" s="62"/>
      <c r="D807" s="62"/>
      <c r="E807" s="63"/>
      <c r="F807" s="63"/>
      <c r="G807" s="63"/>
      <c r="H807" s="64"/>
      <c r="I807" s="64"/>
      <c r="J807" s="64"/>
      <c r="K807" s="64"/>
      <c r="L807" s="64"/>
      <c r="M807" s="58"/>
      <c r="N807" s="58"/>
    </row>
    <row r="808" spans="2:14" s="61" customFormat="1" ht="15">
      <c r="B808" s="62"/>
      <c r="C808" s="62"/>
      <c r="D808" s="62"/>
      <c r="E808" s="63"/>
      <c r="F808" s="63"/>
      <c r="G808" s="63"/>
      <c r="H808" s="64"/>
      <c r="I808" s="64"/>
      <c r="J808" s="64"/>
      <c r="K808" s="64"/>
      <c r="L808" s="64"/>
      <c r="M808" s="58"/>
      <c r="N808" s="58"/>
    </row>
    <row r="809" spans="2:14" s="61" customFormat="1" ht="15">
      <c r="B809" s="62"/>
      <c r="C809" s="62"/>
      <c r="D809" s="62"/>
      <c r="E809" s="63"/>
      <c r="F809" s="63"/>
      <c r="G809" s="63"/>
      <c r="H809" s="64"/>
      <c r="I809" s="64"/>
      <c r="J809" s="64"/>
      <c r="K809" s="64"/>
      <c r="L809" s="64"/>
      <c r="M809" s="58"/>
      <c r="N809" s="58"/>
    </row>
    <row r="810" spans="2:14" s="61" customFormat="1" ht="15">
      <c r="B810" s="62"/>
      <c r="C810" s="62"/>
      <c r="D810" s="62"/>
      <c r="E810" s="63"/>
      <c r="F810" s="63"/>
      <c r="G810" s="63"/>
      <c r="H810" s="64"/>
      <c r="I810" s="64"/>
      <c r="J810" s="64"/>
      <c r="K810" s="64"/>
      <c r="L810" s="64"/>
      <c r="M810" s="58"/>
      <c r="N810" s="58"/>
    </row>
    <row r="811" spans="2:14" s="61" customFormat="1" ht="15">
      <c r="B811" s="62"/>
      <c r="C811" s="62"/>
      <c r="D811" s="62"/>
      <c r="E811" s="63"/>
      <c r="F811" s="63"/>
      <c r="G811" s="63"/>
      <c r="H811" s="64"/>
      <c r="I811" s="64"/>
      <c r="J811" s="64"/>
      <c r="K811" s="64"/>
      <c r="L811" s="64"/>
      <c r="M811" s="58"/>
      <c r="N811" s="58"/>
    </row>
    <row r="812" spans="2:14" s="61" customFormat="1" ht="15">
      <c r="B812" s="62"/>
      <c r="C812" s="62"/>
      <c r="D812" s="62"/>
      <c r="E812" s="63"/>
      <c r="F812" s="63"/>
      <c r="G812" s="63"/>
      <c r="H812" s="64"/>
      <c r="I812" s="64"/>
      <c r="J812" s="64"/>
      <c r="K812" s="64"/>
      <c r="L812" s="64"/>
      <c r="M812" s="58"/>
      <c r="N812" s="58"/>
    </row>
    <row r="813" spans="2:14" s="61" customFormat="1" ht="15">
      <c r="B813" s="62"/>
      <c r="C813" s="62"/>
      <c r="D813" s="62"/>
      <c r="E813" s="63"/>
      <c r="F813" s="63"/>
      <c r="G813" s="63"/>
      <c r="H813" s="64"/>
      <c r="I813" s="64"/>
      <c r="J813" s="64"/>
      <c r="K813" s="64"/>
      <c r="L813" s="64"/>
      <c r="M813" s="58"/>
      <c r="N813" s="58"/>
    </row>
    <row r="814" spans="2:14" s="61" customFormat="1" ht="15">
      <c r="B814" s="62"/>
      <c r="C814" s="62"/>
      <c r="D814" s="62"/>
      <c r="E814" s="63"/>
      <c r="F814" s="63"/>
      <c r="G814" s="63"/>
      <c r="H814" s="64"/>
      <c r="I814" s="64"/>
      <c r="J814" s="64"/>
      <c r="K814" s="64"/>
      <c r="L814" s="64"/>
      <c r="M814" s="58"/>
      <c r="N814" s="58"/>
    </row>
    <row r="815" spans="2:14" s="61" customFormat="1" ht="15">
      <c r="B815" s="62"/>
      <c r="C815" s="62"/>
      <c r="D815" s="62"/>
      <c r="E815" s="63"/>
      <c r="F815" s="63"/>
      <c r="G815" s="63"/>
      <c r="H815" s="64"/>
      <c r="I815" s="64"/>
      <c r="J815" s="64"/>
      <c r="K815" s="64"/>
      <c r="L815" s="64"/>
      <c r="M815" s="58"/>
      <c r="N815" s="58"/>
    </row>
    <row r="816" spans="2:14" s="61" customFormat="1" ht="15">
      <c r="B816" s="62"/>
      <c r="C816" s="62"/>
      <c r="D816" s="62"/>
      <c r="E816" s="63"/>
      <c r="F816" s="63"/>
      <c r="G816" s="63"/>
      <c r="H816" s="64"/>
      <c r="I816" s="64"/>
      <c r="J816" s="64"/>
      <c r="K816" s="64"/>
      <c r="L816" s="64"/>
      <c r="M816" s="58"/>
      <c r="N816" s="58"/>
    </row>
    <row r="817" spans="2:14" s="61" customFormat="1" ht="15">
      <c r="B817" s="62"/>
      <c r="C817" s="62"/>
      <c r="D817" s="62"/>
      <c r="E817" s="63"/>
      <c r="F817" s="63"/>
      <c r="G817" s="63"/>
      <c r="H817" s="64"/>
      <c r="I817" s="64"/>
      <c r="J817" s="64"/>
      <c r="K817" s="64"/>
      <c r="L817" s="64"/>
      <c r="M817" s="58"/>
      <c r="N817" s="58"/>
    </row>
    <row r="818" spans="2:14" s="61" customFormat="1" ht="15">
      <c r="B818" s="62"/>
      <c r="C818" s="62"/>
      <c r="D818" s="62"/>
      <c r="E818" s="63"/>
      <c r="F818" s="63"/>
      <c r="G818" s="63"/>
      <c r="H818" s="64"/>
      <c r="I818" s="64"/>
      <c r="J818" s="64"/>
      <c r="K818" s="64"/>
      <c r="L818" s="64"/>
      <c r="M818" s="58"/>
      <c r="N818" s="58"/>
    </row>
    <row r="819" spans="2:14" s="61" customFormat="1" ht="15">
      <c r="B819" s="62"/>
      <c r="C819" s="62"/>
      <c r="D819" s="62"/>
      <c r="E819" s="63"/>
      <c r="F819" s="63"/>
      <c r="G819" s="63"/>
      <c r="H819" s="64"/>
      <c r="I819" s="64"/>
      <c r="J819" s="64"/>
      <c r="K819" s="64"/>
      <c r="L819" s="64"/>
      <c r="M819" s="58"/>
      <c r="N819" s="58"/>
    </row>
    <row r="820" spans="2:14" s="61" customFormat="1" ht="15">
      <c r="B820" s="62"/>
      <c r="C820" s="62"/>
      <c r="D820" s="62"/>
      <c r="E820" s="63"/>
      <c r="F820" s="63"/>
      <c r="G820" s="63"/>
      <c r="H820" s="64"/>
      <c r="I820" s="64"/>
      <c r="J820" s="64"/>
      <c r="K820" s="64"/>
      <c r="L820" s="64"/>
      <c r="M820" s="58"/>
      <c r="N820" s="58"/>
    </row>
    <row r="821" spans="2:14" s="61" customFormat="1" ht="15">
      <c r="B821" s="62"/>
      <c r="C821" s="62"/>
      <c r="D821" s="62"/>
      <c r="E821" s="63"/>
      <c r="F821" s="63"/>
      <c r="G821" s="63"/>
      <c r="H821" s="64"/>
      <c r="I821" s="64"/>
      <c r="J821" s="64"/>
      <c r="K821" s="64"/>
      <c r="L821" s="64"/>
      <c r="M821" s="58"/>
      <c r="N821" s="58"/>
    </row>
    <row r="822" spans="2:14" s="61" customFormat="1" ht="15">
      <c r="B822" s="62"/>
      <c r="C822" s="62"/>
      <c r="D822" s="62"/>
      <c r="E822" s="63"/>
      <c r="F822" s="63"/>
      <c r="G822" s="63"/>
      <c r="H822" s="64"/>
      <c r="I822" s="64"/>
      <c r="J822" s="64"/>
      <c r="K822" s="64"/>
      <c r="L822" s="64"/>
      <c r="M822" s="58"/>
      <c r="N822" s="58"/>
    </row>
    <row r="823" spans="2:14" s="61" customFormat="1" ht="15">
      <c r="B823" s="62"/>
      <c r="C823" s="62"/>
      <c r="D823" s="62"/>
      <c r="E823" s="63"/>
      <c r="F823" s="63"/>
      <c r="G823" s="63"/>
      <c r="H823" s="64"/>
      <c r="I823" s="64"/>
      <c r="J823" s="64"/>
      <c r="K823" s="64"/>
      <c r="L823" s="64"/>
      <c r="M823" s="58"/>
      <c r="N823" s="58"/>
    </row>
    <row r="824" spans="2:14" s="61" customFormat="1" ht="15">
      <c r="B824" s="62"/>
      <c r="C824" s="62"/>
      <c r="D824" s="62"/>
      <c r="E824" s="63"/>
      <c r="F824" s="63"/>
      <c r="G824" s="63"/>
      <c r="H824" s="64"/>
      <c r="I824" s="64"/>
      <c r="J824" s="64"/>
      <c r="K824" s="64"/>
      <c r="L824" s="64"/>
      <c r="M824" s="58"/>
      <c r="N824" s="58"/>
    </row>
    <row r="825" spans="2:14" s="61" customFormat="1" ht="15">
      <c r="B825" s="62"/>
      <c r="C825" s="62"/>
      <c r="D825" s="62"/>
      <c r="E825" s="63"/>
      <c r="F825" s="63"/>
      <c r="G825" s="63"/>
      <c r="H825" s="64"/>
      <c r="I825" s="64"/>
      <c r="J825" s="64"/>
      <c r="K825" s="64"/>
      <c r="L825" s="64"/>
      <c r="M825" s="58"/>
      <c r="N825" s="58"/>
    </row>
    <row r="826" spans="2:14" s="61" customFormat="1" ht="15">
      <c r="B826" s="62"/>
      <c r="C826" s="62"/>
      <c r="D826" s="62"/>
      <c r="E826" s="63"/>
      <c r="F826" s="63"/>
      <c r="G826" s="63"/>
      <c r="H826" s="64"/>
      <c r="I826" s="64"/>
      <c r="J826" s="64"/>
      <c r="K826" s="64"/>
      <c r="L826" s="64"/>
      <c r="M826" s="58"/>
      <c r="N826" s="58"/>
    </row>
    <row r="827" spans="2:14" s="61" customFormat="1" ht="15">
      <c r="B827" s="62"/>
      <c r="C827" s="62"/>
      <c r="D827" s="62"/>
      <c r="E827" s="63"/>
      <c r="F827" s="63"/>
      <c r="G827" s="63"/>
      <c r="H827" s="64"/>
      <c r="I827" s="64"/>
      <c r="J827" s="64"/>
      <c r="K827" s="64"/>
      <c r="L827" s="64"/>
      <c r="M827" s="58"/>
      <c r="N827" s="58"/>
    </row>
    <row r="828" spans="2:14" s="61" customFormat="1" ht="15">
      <c r="B828" s="62"/>
      <c r="C828" s="62"/>
      <c r="D828" s="62"/>
      <c r="E828" s="63"/>
      <c r="F828" s="63"/>
      <c r="G828" s="63"/>
      <c r="H828" s="64"/>
      <c r="I828" s="64"/>
      <c r="J828" s="64"/>
      <c r="K828" s="64"/>
      <c r="L828" s="64"/>
      <c r="M828" s="58"/>
      <c r="N828" s="58"/>
    </row>
    <row r="829" spans="2:14" s="61" customFormat="1" ht="15">
      <c r="B829" s="62"/>
      <c r="C829" s="62"/>
      <c r="D829" s="62"/>
      <c r="E829" s="63"/>
      <c r="F829" s="63"/>
      <c r="G829" s="63"/>
      <c r="H829" s="64"/>
      <c r="I829" s="64"/>
      <c r="J829" s="64"/>
      <c r="K829" s="64"/>
      <c r="L829" s="64"/>
      <c r="M829" s="58"/>
      <c r="N829" s="58"/>
    </row>
    <row r="830" spans="2:14" s="61" customFormat="1" ht="15">
      <c r="B830" s="62"/>
      <c r="C830" s="62"/>
      <c r="D830" s="62"/>
      <c r="E830" s="63"/>
      <c r="F830" s="63"/>
      <c r="G830" s="63"/>
      <c r="H830" s="64"/>
      <c r="I830" s="64"/>
      <c r="J830" s="64"/>
      <c r="K830" s="64"/>
      <c r="L830" s="64"/>
      <c r="M830" s="58"/>
      <c r="N830" s="58"/>
    </row>
    <row r="831" spans="2:14" s="61" customFormat="1" ht="15">
      <c r="B831" s="62"/>
      <c r="C831" s="62"/>
      <c r="D831" s="62"/>
      <c r="E831" s="63"/>
      <c r="F831" s="63"/>
      <c r="G831" s="63"/>
      <c r="H831" s="64"/>
      <c r="I831" s="64"/>
      <c r="J831" s="64"/>
      <c r="K831" s="64"/>
      <c r="L831" s="64"/>
      <c r="M831" s="58"/>
      <c r="N831" s="58"/>
    </row>
    <row r="832" spans="2:14" s="61" customFormat="1" ht="15">
      <c r="B832" s="62"/>
      <c r="C832" s="62"/>
      <c r="D832" s="62"/>
      <c r="E832" s="63"/>
      <c r="F832" s="63"/>
      <c r="G832" s="63"/>
      <c r="H832" s="64"/>
      <c r="I832" s="64"/>
      <c r="J832" s="64"/>
      <c r="K832" s="64"/>
      <c r="L832" s="64"/>
      <c r="M832" s="58"/>
      <c r="N832" s="58"/>
    </row>
    <row r="833" spans="2:14" s="61" customFormat="1" ht="15">
      <c r="B833" s="62"/>
      <c r="C833" s="62"/>
      <c r="D833" s="62"/>
      <c r="E833" s="63"/>
      <c r="F833" s="63"/>
      <c r="G833" s="63"/>
      <c r="H833" s="64"/>
      <c r="I833" s="64"/>
      <c r="J833" s="64"/>
      <c r="K833" s="64"/>
      <c r="L833" s="64"/>
      <c r="M833" s="58"/>
      <c r="N833" s="58"/>
    </row>
    <row r="834" spans="2:14" s="61" customFormat="1" ht="15">
      <c r="B834" s="62"/>
      <c r="C834" s="62"/>
      <c r="D834" s="62"/>
      <c r="E834" s="63"/>
      <c r="F834" s="63"/>
      <c r="G834" s="63"/>
      <c r="H834" s="64"/>
      <c r="I834" s="64"/>
      <c r="J834" s="64"/>
      <c r="K834" s="64"/>
      <c r="L834" s="64"/>
      <c r="M834" s="58"/>
      <c r="N834" s="58"/>
    </row>
    <row r="835" spans="2:14" s="61" customFormat="1" ht="15">
      <c r="B835" s="62"/>
      <c r="C835" s="62"/>
      <c r="D835" s="62"/>
      <c r="E835" s="63"/>
      <c r="F835" s="63"/>
      <c r="G835" s="63"/>
      <c r="H835" s="64"/>
      <c r="I835" s="64"/>
      <c r="J835" s="64"/>
      <c r="K835" s="64"/>
      <c r="L835" s="64"/>
      <c r="M835" s="58"/>
      <c r="N835" s="58"/>
    </row>
    <row r="836" spans="2:14" s="61" customFormat="1" ht="15">
      <c r="B836" s="62"/>
      <c r="C836" s="62"/>
      <c r="D836" s="62"/>
      <c r="E836" s="63"/>
      <c r="F836" s="63"/>
      <c r="G836" s="63"/>
      <c r="H836" s="64"/>
      <c r="I836" s="64"/>
      <c r="J836" s="64"/>
      <c r="K836" s="64"/>
      <c r="L836" s="64"/>
      <c r="M836" s="58"/>
      <c r="N836" s="58"/>
    </row>
    <row r="837" spans="2:14" s="61" customFormat="1" ht="15">
      <c r="B837" s="62"/>
      <c r="C837" s="62"/>
      <c r="D837" s="62"/>
      <c r="E837" s="63"/>
      <c r="F837" s="63"/>
      <c r="G837" s="63"/>
      <c r="H837" s="64"/>
      <c r="I837" s="64"/>
      <c r="J837" s="64"/>
      <c r="K837" s="64"/>
      <c r="L837" s="64"/>
      <c r="M837" s="58"/>
      <c r="N837" s="58"/>
    </row>
    <row r="838" spans="2:14" s="61" customFormat="1" ht="15">
      <c r="B838" s="62"/>
      <c r="C838" s="62"/>
      <c r="D838" s="62"/>
      <c r="E838" s="63"/>
      <c r="F838" s="63"/>
      <c r="G838" s="63"/>
      <c r="H838" s="64"/>
      <c r="I838" s="64"/>
      <c r="J838" s="64"/>
      <c r="K838" s="64"/>
      <c r="L838" s="64"/>
      <c r="M838" s="58"/>
      <c r="N838" s="58"/>
    </row>
    <row r="839" spans="2:14" s="61" customFormat="1" ht="15">
      <c r="B839" s="62"/>
      <c r="C839" s="62"/>
      <c r="D839" s="62"/>
      <c r="E839" s="63"/>
      <c r="F839" s="63"/>
      <c r="G839" s="63"/>
      <c r="H839" s="64"/>
      <c r="I839" s="64"/>
      <c r="J839" s="64"/>
      <c r="K839" s="64"/>
      <c r="L839" s="64"/>
      <c r="M839" s="58"/>
      <c r="N839" s="58"/>
    </row>
    <row r="840" spans="2:14" s="61" customFormat="1" ht="15">
      <c r="B840" s="62"/>
      <c r="C840" s="62"/>
      <c r="D840" s="62"/>
      <c r="E840" s="63"/>
      <c r="F840" s="63"/>
      <c r="G840" s="63"/>
      <c r="H840" s="64"/>
      <c r="I840" s="64"/>
      <c r="J840" s="64"/>
      <c r="K840" s="64"/>
      <c r="L840" s="64"/>
      <c r="M840" s="58"/>
      <c r="N840" s="58"/>
    </row>
    <row r="841" spans="2:14" s="61" customFormat="1" ht="15">
      <c r="B841" s="62"/>
      <c r="C841" s="62"/>
      <c r="D841" s="62"/>
      <c r="E841" s="63"/>
      <c r="F841" s="63"/>
      <c r="G841" s="63"/>
      <c r="H841" s="64"/>
      <c r="I841" s="64"/>
      <c r="J841" s="64"/>
      <c r="K841" s="64"/>
      <c r="L841" s="64"/>
      <c r="M841" s="58"/>
      <c r="N841" s="58"/>
    </row>
    <row r="842" spans="2:14" s="61" customFormat="1" ht="15">
      <c r="B842" s="62"/>
      <c r="C842" s="62"/>
      <c r="D842" s="62"/>
      <c r="E842" s="63"/>
      <c r="F842" s="63"/>
      <c r="G842" s="63"/>
      <c r="H842" s="64"/>
      <c r="I842" s="64"/>
      <c r="J842" s="64"/>
      <c r="K842" s="64"/>
      <c r="L842" s="64"/>
      <c r="M842" s="58"/>
      <c r="N842" s="58"/>
    </row>
    <row r="843" spans="2:14" s="61" customFormat="1" ht="15">
      <c r="B843" s="62"/>
      <c r="C843" s="62"/>
      <c r="D843" s="62"/>
      <c r="E843" s="63"/>
      <c r="F843" s="63"/>
      <c r="G843" s="63"/>
      <c r="H843" s="64"/>
      <c r="I843" s="64"/>
      <c r="J843" s="64"/>
      <c r="K843" s="64"/>
      <c r="L843" s="64"/>
      <c r="M843" s="58"/>
      <c r="N843" s="58"/>
    </row>
    <row r="844" spans="2:14" s="61" customFormat="1" ht="15">
      <c r="B844" s="62"/>
      <c r="C844" s="62"/>
      <c r="D844" s="62"/>
      <c r="E844" s="63"/>
      <c r="F844" s="63"/>
      <c r="G844" s="63"/>
      <c r="H844" s="64"/>
      <c r="I844" s="64"/>
      <c r="J844" s="64"/>
      <c r="K844" s="64"/>
      <c r="L844" s="64"/>
      <c r="M844" s="58"/>
      <c r="N844" s="58"/>
    </row>
    <row r="845" spans="2:14" s="61" customFormat="1" ht="15">
      <c r="B845" s="62"/>
      <c r="C845" s="62"/>
      <c r="D845" s="62"/>
      <c r="E845" s="63"/>
      <c r="F845" s="63"/>
      <c r="G845" s="63"/>
      <c r="H845" s="64"/>
      <c r="I845" s="64"/>
      <c r="J845" s="64"/>
      <c r="K845" s="64"/>
      <c r="L845" s="64"/>
      <c r="M845" s="58"/>
      <c r="N845" s="58"/>
    </row>
    <row r="846" spans="2:14" s="61" customFormat="1" ht="15">
      <c r="B846" s="62"/>
      <c r="C846" s="62"/>
      <c r="D846" s="62"/>
      <c r="E846" s="63"/>
      <c r="F846" s="63"/>
      <c r="G846" s="63"/>
      <c r="H846" s="64"/>
      <c r="I846" s="64"/>
      <c r="J846" s="64"/>
      <c r="K846" s="64"/>
      <c r="L846" s="64"/>
      <c r="M846" s="58"/>
      <c r="N846" s="58"/>
    </row>
    <row r="847" spans="2:14" s="61" customFormat="1" ht="15">
      <c r="B847" s="62"/>
      <c r="C847" s="62"/>
      <c r="D847" s="62"/>
      <c r="E847" s="63"/>
      <c r="F847" s="63"/>
      <c r="G847" s="63"/>
      <c r="H847" s="64"/>
      <c r="I847" s="64"/>
      <c r="J847" s="64"/>
      <c r="K847" s="64"/>
      <c r="L847" s="64"/>
      <c r="M847" s="58"/>
      <c r="N847" s="58"/>
    </row>
    <row r="848" spans="2:14" s="61" customFormat="1" ht="15">
      <c r="B848" s="62"/>
      <c r="C848" s="62"/>
      <c r="D848" s="62"/>
      <c r="E848" s="63"/>
      <c r="F848" s="63"/>
      <c r="G848" s="63"/>
      <c r="H848" s="64"/>
      <c r="I848" s="64"/>
      <c r="J848" s="64"/>
      <c r="K848" s="64"/>
      <c r="L848" s="64"/>
      <c r="M848" s="58"/>
      <c r="N848" s="58"/>
    </row>
    <row r="849" spans="2:14" s="61" customFormat="1" ht="15">
      <c r="B849" s="62"/>
      <c r="C849" s="62"/>
      <c r="D849" s="62"/>
      <c r="E849" s="63"/>
      <c r="F849" s="63"/>
      <c r="G849" s="63"/>
      <c r="H849" s="64"/>
      <c r="I849" s="64"/>
      <c r="J849" s="64"/>
      <c r="K849" s="64"/>
      <c r="L849" s="64"/>
      <c r="M849" s="58"/>
      <c r="N849" s="58"/>
    </row>
    <row r="850" spans="2:14" s="61" customFormat="1" ht="15">
      <c r="B850" s="62"/>
      <c r="C850" s="62"/>
      <c r="D850" s="62"/>
      <c r="E850" s="63"/>
      <c r="F850" s="63"/>
      <c r="G850" s="63"/>
      <c r="H850" s="64"/>
      <c r="I850" s="64"/>
      <c r="J850" s="64"/>
      <c r="K850" s="64"/>
      <c r="L850" s="64"/>
      <c r="M850" s="58"/>
      <c r="N850" s="58"/>
    </row>
    <row r="851" spans="2:14" s="61" customFormat="1" ht="15">
      <c r="B851" s="62"/>
      <c r="C851" s="62"/>
      <c r="D851" s="62"/>
      <c r="E851" s="63"/>
      <c r="F851" s="63"/>
      <c r="G851" s="63"/>
      <c r="H851" s="64"/>
      <c r="I851" s="64"/>
      <c r="J851" s="64"/>
      <c r="K851" s="64"/>
      <c r="L851" s="64"/>
      <c r="M851" s="58"/>
      <c r="N851" s="58"/>
    </row>
    <row r="852" spans="2:14" s="61" customFormat="1" ht="15">
      <c r="B852" s="62"/>
      <c r="C852" s="62"/>
      <c r="D852" s="62"/>
      <c r="E852" s="63"/>
      <c r="F852" s="63"/>
      <c r="G852" s="63"/>
      <c r="H852" s="64"/>
      <c r="I852" s="64"/>
      <c r="J852" s="64"/>
      <c r="K852" s="64"/>
      <c r="L852" s="64"/>
      <c r="M852" s="58"/>
      <c r="N852" s="58"/>
    </row>
    <row r="853" spans="2:14" s="61" customFormat="1" ht="15">
      <c r="B853" s="62"/>
      <c r="C853" s="62"/>
      <c r="D853" s="62"/>
      <c r="E853" s="63"/>
      <c r="F853" s="63"/>
      <c r="G853" s="63"/>
      <c r="H853" s="64"/>
      <c r="I853" s="64"/>
      <c r="J853" s="64"/>
      <c r="K853" s="64"/>
      <c r="L853" s="64"/>
      <c r="M853" s="58"/>
      <c r="N853" s="58"/>
    </row>
    <row r="854" spans="2:14" s="61" customFormat="1" ht="15">
      <c r="B854" s="62"/>
      <c r="C854" s="62"/>
      <c r="D854" s="62"/>
      <c r="E854" s="63"/>
      <c r="F854" s="63"/>
      <c r="G854" s="63"/>
      <c r="H854" s="64"/>
      <c r="I854" s="64"/>
      <c r="J854" s="64"/>
      <c r="K854" s="64"/>
      <c r="L854" s="64"/>
      <c r="M854" s="58"/>
      <c r="N854" s="58"/>
    </row>
    <row r="855" spans="2:14" s="61" customFormat="1" ht="15">
      <c r="B855" s="62"/>
      <c r="C855" s="62"/>
      <c r="D855" s="62"/>
      <c r="E855" s="63"/>
      <c r="F855" s="63"/>
      <c r="G855" s="63"/>
      <c r="H855" s="64"/>
      <c r="I855" s="64"/>
      <c r="J855" s="64"/>
      <c r="K855" s="64"/>
      <c r="L855" s="64"/>
      <c r="M855" s="58"/>
      <c r="N855" s="58"/>
    </row>
    <row r="856" spans="2:14" s="61" customFormat="1" ht="15">
      <c r="B856" s="62"/>
      <c r="C856" s="62"/>
      <c r="D856" s="62"/>
      <c r="E856" s="63"/>
      <c r="F856" s="63"/>
      <c r="G856" s="63"/>
      <c r="H856" s="64"/>
      <c r="I856" s="64"/>
      <c r="J856" s="64"/>
      <c r="K856" s="64"/>
      <c r="L856" s="64"/>
      <c r="M856" s="58"/>
      <c r="N856" s="58"/>
    </row>
    <row r="857" spans="2:14" s="61" customFormat="1" ht="15">
      <c r="B857" s="62"/>
      <c r="C857" s="62"/>
      <c r="D857" s="62"/>
      <c r="E857" s="63"/>
      <c r="F857" s="63"/>
      <c r="G857" s="63"/>
      <c r="H857" s="64"/>
      <c r="I857" s="64"/>
      <c r="J857" s="64"/>
      <c r="K857" s="64"/>
      <c r="L857" s="64"/>
      <c r="M857" s="58"/>
      <c r="N857" s="58"/>
    </row>
    <row r="858" spans="2:14" s="61" customFormat="1" ht="15">
      <c r="B858" s="62"/>
      <c r="C858" s="62"/>
      <c r="D858" s="62"/>
      <c r="E858" s="63"/>
      <c r="F858" s="63"/>
      <c r="G858" s="63"/>
      <c r="H858" s="64"/>
      <c r="I858" s="64"/>
      <c r="J858" s="64"/>
      <c r="K858" s="64"/>
      <c r="L858" s="64"/>
      <c r="M858" s="58"/>
      <c r="N858" s="58"/>
    </row>
    <row r="859" spans="2:14" s="61" customFormat="1" ht="15">
      <c r="B859" s="62"/>
      <c r="C859" s="62"/>
      <c r="D859" s="62"/>
      <c r="E859" s="63"/>
      <c r="F859" s="63"/>
      <c r="G859" s="63"/>
      <c r="H859" s="64"/>
      <c r="I859" s="64"/>
      <c r="J859" s="64"/>
      <c r="K859" s="64"/>
      <c r="L859" s="64"/>
      <c r="M859" s="58"/>
      <c r="N859" s="58"/>
    </row>
    <row r="860" spans="2:14" s="61" customFormat="1" ht="15">
      <c r="B860" s="62"/>
      <c r="C860" s="62"/>
      <c r="D860" s="62"/>
      <c r="E860" s="63"/>
      <c r="F860" s="63"/>
      <c r="G860" s="63"/>
      <c r="H860" s="64"/>
      <c r="I860" s="64"/>
      <c r="J860" s="64"/>
      <c r="K860" s="64"/>
      <c r="L860" s="64"/>
      <c r="M860" s="58"/>
      <c r="N860" s="58"/>
    </row>
    <row r="861" spans="2:14" s="61" customFormat="1" ht="15">
      <c r="B861" s="62"/>
      <c r="C861" s="62"/>
      <c r="D861" s="62"/>
      <c r="E861" s="63"/>
      <c r="F861" s="63"/>
      <c r="G861" s="63"/>
      <c r="H861" s="64"/>
      <c r="I861" s="64"/>
      <c r="J861" s="64"/>
      <c r="K861" s="64"/>
      <c r="L861" s="64"/>
      <c r="M861" s="58"/>
      <c r="N861" s="58"/>
    </row>
    <row r="862" spans="2:14" s="61" customFormat="1" ht="15">
      <c r="B862" s="62"/>
      <c r="C862" s="62"/>
      <c r="D862" s="62"/>
      <c r="E862" s="63"/>
      <c r="F862" s="63"/>
      <c r="G862" s="63"/>
      <c r="H862" s="64"/>
      <c r="I862" s="64"/>
      <c r="J862" s="64"/>
      <c r="K862" s="64"/>
      <c r="L862" s="64"/>
      <c r="M862" s="58"/>
      <c r="N862" s="58"/>
    </row>
    <row r="863" spans="2:14" s="61" customFormat="1" ht="15">
      <c r="B863" s="62"/>
      <c r="C863" s="62"/>
      <c r="D863" s="62"/>
      <c r="E863" s="63"/>
      <c r="F863" s="63"/>
      <c r="G863" s="63"/>
      <c r="H863" s="64"/>
      <c r="I863" s="64"/>
      <c r="J863" s="64"/>
      <c r="K863" s="64"/>
      <c r="L863" s="64"/>
      <c r="M863" s="58"/>
      <c r="N863" s="58"/>
    </row>
    <row r="864" spans="2:14" s="61" customFormat="1" ht="15">
      <c r="B864" s="62"/>
      <c r="C864" s="62"/>
      <c r="D864" s="62"/>
      <c r="E864" s="63"/>
      <c r="F864" s="63"/>
      <c r="G864" s="63"/>
      <c r="H864" s="64"/>
      <c r="I864" s="64"/>
      <c r="J864" s="64"/>
      <c r="K864" s="64"/>
      <c r="L864" s="64"/>
      <c r="M864" s="58"/>
      <c r="N864" s="58"/>
    </row>
    <row r="865" spans="2:14" s="61" customFormat="1" ht="15">
      <c r="B865" s="62"/>
      <c r="C865" s="62"/>
      <c r="D865" s="62"/>
      <c r="E865" s="63"/>
      <c r="F865" s="63"/>
      <c r="G865" s="63"/>
      <c r="H865" s="64"/>
      <c r="I865" s="64"/>
      <c r="J865" s="64"/>
      <c r="K865" s="64"/>
      <c r="L865" s="64"/>
      <c r="M865" s="58"/>
      <c r="N865" s="58"/>
    </row>
    <row r="866" spans="2:14" s="61" customFormat="1" ht="15">
      <c r="B866" s="62"/>
      <c r="C866" s="62"/>
      <c r="D866" s="62"/>
      <c r="E866" s="63"/>
      <c r="F866" s="63"/>
      <c r="G866" s="63"/>
      <c r="H866" s="64"/>
      <c r="I866" s="64"/>
      <c r="J866" s="64"/>
      <c r="K866" s="64"/>
      <c r="L866" s="64"/>
      <c r="M866" s="58"/>
      <c r="N866" s="58"/>
    </row>
    <row r="867" spans="2:14" s="61" customFormat="1" ht="15">
      <c r="B867" s="62"/>
      <c r="C867" s="62"/>
      <c r="D867" s="62"/>
      <c r="E867" s="63"/>
      <c r="F867" s="63"/>
      <c r="G867" s="63"/>
      <c r="H867" s="64"/>
      <c r="I867" s="64"/>
      <c r="J867" s="64"/>
      <c r="K867" s="64"/>
      <c r="L867" s="64"/>
      <c r="M867" s="58"/>
      <c r="N867" s="58"/>
    </row>
    <row r="868" spans="2:14" s="61" customFormat="1" ht="15">
      <c r="B868" s="62"/>
      <c r="C868" s="62"/>
      <c r="D868" s="62"/>
      <c r="E868" s="63"/>
      <c r="F868" s="63"/>
      <c r="G868" s="63"/>
      <c r="H868" s="64"/>
      <c r="I868" s="64"/>
      <c r="J868" s="64"/>
      <c r="K868" s="64"/>
      <c r="L868" s="64"/>
      <c r="M868" s="58"/>
      <c r="N868" s="58"/>
    </row>
    <row r="869" spans="2:14" s="61" customFormat="1" ht="15">
      <c r="B869" s="62"/>
      <c r="C869" s="62"/>
      <c r="D869" s="62"/>
      <c r="E869" s="63"/>
      <c r="F869" s="63"/>
      <c r="G869" s="63"/>
      <c r="H869" s="64"/>
      <c r="I869" s="64"/>
      <c r="J869" s="64"/>
      <c r="K869" s="64"/>
      <c r="L869" s="64"/>
      <c r="M869" s="58"/>
      <c r="N869" s="58"/>
    </row>
    <row r="870" spans="2:14" s="61" customFormat="1" ht="15">
      <c r="B870" s="62"/>
      <c r="C870" s="62"/>
      <c r="D870" s="62"/>
      <c r="E870" s="63"/>
      <c r="F870" s="63"/>
      <c r="G870" s="63"/>
      <c r="H870" s="64"/>
      <c r="I870" s="64"/>
      <c r="J870" s="64"/>
      <c r="K870" s="64"/>
      <c r="L870" s="64"/>
      <c r="M870" s="58"/>
      <c r="N870" s="58"/>
    </row>
    <row r="871" spans="2:14" s="61" customFormat="1" ht="15">
      <c r="B871" s="62"/>
      <c r="C871" s="62"/>
      <c r="D871" s="62"/>
      <c r="E871" s="63"/>
      <c r="F871" s="63"/>
      <c r="G871" s="63"/>
      <c r="H871" s="64"/>
      <c r="I871" s="64"/>
      <c r="J871" s="64"/>
      <c r="K871" s="64"/>
      <c r="L871" s="64"/>
      <c r="M871" s="58"/>
      <c r="N871" s="58"/>
    </row>
    <row r="872" spans="2:14" s="61" customFormat="1" ht="15">
      <c r="B872" s="62"/>
      <c r="C872" s="62"/>
      <c r="D872" s="62"/>
      <c r="E872" s="63"/>
      <c r="F872" s="63"/>
      <c r="G872" s="63"/>
      <c r="H872" s="64"/>
      <c r="I872" s="64"/>
      <c r="J872" s="64"/>
      <c r="K872" s="64"/>
      <c r="L872" s="64"/>
      <c r="M872" s="58"/>
      <c r="N872" s="58"/>
    </row>
    <row r="873" spans="2:14" s="61" customFormat="1" ht="15">
      <c r="B873" s="62"/>
      <c r="C873" s="62"/>
      <c r="D873" s="62"/>
      <c r="E873" s="63"/>
      <c r="F873" s="63"/>
      <c r="G873" s="63"/>
      <c r="H873" s="64"/>
      <c r="I873" s="64"/>
      <c r="J873" s="64"/>
      <c r="K873" s="64"/>
      <c r="L873" s="64"/>
      <c r="M873" s="58"/>
      <c r="N873" s="58"/>
    </row>
    <row r="874" spans="2:14" s="61" customFormat="1" ht="15">
      <c r="B874" s="62"/>
      <c r="C874" s="62"/>
      <c r="D874" s="62"/>
      <c r="E874" s="63"/>
      <c r="F874" s="63"/>
      <c r="G874" s="63"/>
      <c r="H874" s="64"/>
      <c r="I874" s="64"/>
      <c r="J874" s="64"/>
      <c r="K874" s="64"/>
      <c r="L874" s="64"/>
      <c r="M874" s="58"/>
      <c r="N874" s="58"/>
    </row>
    <row r="875" spans="2:14" s="61" customFormat="1" ht="15">
      <c r="B875" s="62"/>
      <c r="C875" s="62"/>
      <c r="D875" s="62"/>
      <c r="E875" s="63"/>
      <c r="F875" s="63"/>
      <c r="G875" s="63"/>
      <c r="H875" s="64"/>
      <c r="I875" s="64"/>
      <c r="J875" s="64"/>
      <c r="K875" s="64"/>
      <c r="L875" s="64"/>
      <c r="M875" s="58"/>
      <c r="N875" s="58"/>
    </row>
    <row r="876" spans="2:14" s="61" customFormat="1" ht="15">
      <c r="B876" s="62"/>
      <c r="C876" s="62"/>
      <c r="D876" s="62"/>
      <c r="E876" s="63"/>
      <c r="F876" s="63"/>
      <c r="G876" s="63"/>
      <c r="H876" s="64"/>
      <c r="I876" s="64"/>
      <c r="J876" s="64"/>
      <c r="K876" s="64"/>
      <c r="L876" s="64"/>
      <c r="M876" s="58"/>
      <c r="N876" s="58"/>
    </row>
    <row r="877" spans="2:14" s="61" customFormat="1" ht="15">
      <c r="B877" s="62"/>
      <c r="C877" s="62"/>
      <c r="D877" s="62"/>
      <c r="E877" s="63"/>
      <c r="F877" s="63"/>
      <c r="G877" s="63"/>
      <c r="H877" s="64"/>
      <c r="I877" s="64"/>
      <c r="J877" s="64"/>
      <c r="K877" s="64"/>
      <c r="L877" s="64"/>
      <c r="M877" s="58"/>
      <c r="N877" s="58"/>
    </row>
    <row r="878" spans="2:14" s="61" customFormat="1" ht="15">
      <c r="B878" s="62"/>
      <c r="C878" s="62"/>
      <c r="D878" s="62"/>
      <c r="E878" s="63"/>
      <c r="F878" s="63"/>
      <c r="G878" s="63"/>
      <c r="H878" s="64"/>
      <c r="I878" s="64"/>
      <c r="J878" s="64"/>
      <c r="K878" s="64"/>
      <c r="L878" s="64"/>
      <c r="M878" s="58"/>
      <c r="N878" s="58"/>
    </row>
    <row r="879" spans="2:14" s="61" customFormat="1" ht="15">
      <c r="B879" s="62"/>
      <c r="C879" s="62"/>
      <c r="D879" s="62"/>
      <c r="E879" s="63"/>
      <c r="F879" s="63"/>
      <c r="G879" s="63"/>
      <c r="H879" s="64"/>
      <c r="I879" s="64"/>
      <c r="J879" s="64"/>
      <c r="K879" s="64"/>
      <c r="L879" s="64"/>
      <c r="M879" s="58"/>
      <c r="N879" s="58"/>
    </row>
    <row r="880" spans="2:14" s="61" customFormat="1" ht="15">
      <c r="B880" s="62"/>
      <c r="C880" s="62"/>
      <c r="D880" s="62"/>
      <c r="E880" s="63"/>
      <c r="F880" s="63"/>
      <c r="G880" s="63"/>
      <c r="H880" s="64"/>
      <c r="I880" s="64"/>
      <c r="J880" s="64"/>
      <c r="K880" s="64"/>
      <c r="L880" s="64"/>
      <c r="M880" s="58"/>
      <c r="N880" s="58"/>
    </row>
    <row r="881" spans="2:14" s="61" customFormat="1" ht="15">
      <c r="B881" s="62"/>
      <c r="C881" s="62"/>
      <c r="D881" s="62"/>
      <c r="E881" s="63"/>
      <c r="F881" s="63"/>
      <c r="G881" s="63"/>
      <c r="H881" s="64"/>
      <c r="I881" s="64"/>
      <c r="J881" s="64"/>
      <c r="K881" s="64"/>
      <c r="L881" s="64"/>
      <c r="M881" s="58"/>
      <c r="N881" s="58"/>
    </row>
    <row r="882" spans="2:14" s="61" customFormat="1" ht="15">
      <c r="B882" s="62"/>
      <c r="C882" s="62"/>
      <c r="D882" s="62"/>
      <c r="E882" s="63"/>
      <c r="F882" s="63"/>
      <c r="G882" s="63"/>
      <c r="H882" s="64"/>
      <c r="I882" s="64"/>
      <c r="J882" s="64"/>
      <c r="K882" s="64"/>
      <c r="L882" s="64"/>
      <c r="M882" s="58"/>
      <c r="N882" s="58"/>
    </row>
    <row r="883" spans="2:14" s="61" customFormat="1" ht="15">
      <c r="B883" s="62"/>
      <c r="C883" s="62"/>
      <c r="D883" s="62"/>
      <c r="E883" s="63"/>
      <c r="F883" s="63"/>
      <c r="G883" s="63"/>
      <c r="H883" s="64"/>
      <c r="I883" s="64"/>
      <c r="J883" s="64"/>
      <c r="K883" s="64"/>
      <c r="L883" s="64"/>
      <c r="M883" s="58"/>
      <c r="N883" s="58"/>
    </row>
    <row r="884" spans="2:14" s="61" customFormat="1" ht="15">
      <c r="B884" s="62"/>
      <c r="C884" s="62"/>
      <c r="D884" s="62"/>
      <c r="E884" s="63"/>
      <c r="F884" s="63"/>
      <c r="G884" s="63"/>
      <c r="H884" s="64"/>
      <c r="I884" s="64"/>
      <c r="J884" s="64"/>
      <c r="K884" s="64"/>
      <c r="L884" s="64"/>
      <c r="M884" s="58"/>
      <c r="N884" s="58"/>
    </row>
    <row r="885" spans="2:14" s="61" customFormat="1" ht="15">
      <c r="B885" s="62"/>
      <c r="C885" s="62"/>
      <c r="D885" s="62"/>
      <c r="E885" s="63"/>
      <c r="F885" s="63"/>
      <c r="G885" s="63"/>
      <c r="H885" s="64"/>
      <c r="I885" s="64"/>
      <c r="J885" s="64"/>
      <c r="K885" s="64"/>
      <c r="L885" s="64"/>
      <c r="M885" s="58"/>
      <c r="N885" s="58"/>
    </row>
    <row r="886" spans="2:14" s="61" customFormat="1" ht="15">
      <c r="B886" s="62"/>
      <c r="C886" s="62"/>
      <c r="D886" s="62"/>
      <c r="E886" s="63"/>
      <c r="F886" s="63"/>
      <c r="G886" s="63"/>
      <c r="H886" s="64"/>
      <c r="I886" s="64"/>
      <c r="J886" s="64"/>
      <c r="K886" s="64"/>
      <c r="L886" s="64"/>
      <c r="M886" s="58"/>
      <c r="N886" s="58"/>
    </row>
    <row r="887" spans="2:14" s="61" customFormat="1" ht="15">
      <c r="B887" s="62"/>
      <c r="C887" s="62"/>
      <c r="D887" s="62"/>
      <c r="E887" s="63"/>
      <c r="F887" s="63"/>
      <c r="G887" s="63"/>
      <c r="H887" s="64"/>
      <c r="I887" s="64"/>
      <c r="J887" s="64"/>
      <c r="K887" s="64"/>
      <c r="L887" s="64"/>
      <c r="M887" s="58"/>
      <c r="N887" s="58"/>
    </row>
    <row r="888" spans="2:14" s="61" customFormat="1" ht="15">
      <c r="B888" s="62"/>
      <c r="C888" s="62"/>
      <c r="D888" s="62"/>
      <c r="E888" s="63"/>
      <c r="F888" s="63"/>
      <c r="G888" s="63"/>
      <c r="H888" s="64"/>
      <c r="I888" s="64"/>
      <c r="J888" s="64"/>
      <c r="K888" s="64"/>
      <c r="L888" s="64"/>
      <c r="M888" s="58"/>
      <c r="N888" s="58"/>
    </row>
    <row r="889" spans="2:14" s="61" customFormat="1" ht="15">
      <c r="B889" s="62"/>
      <c r="C889" s="62"/>
      <c r="D889" s="62"/>
      <c r="E889" s="63"/>
      <c r="F889" s="63"/>
      <c r="G889" s="63"/>
      <c r="H889" s="64"/>
      <c r="I889" s="64"/>
      <c r="J889" s="64"/>
      <c r="K889" s="64"/>
      <c r="L889" s="64"/>
      <c r="M889" s="58"/>
      <c r="N889" s="58"/>
    </row>
    <row r="890" spans="2:14" s="61" customFormat="1" ht="15">
      <c r="B890" s="62"/>
      <c r="C890" s="62"/>
      <c r="D890" s="62"/>
      <c r="E890" s="63"/>
      <c r="F890" s="63"/>
      <c r="G890" s="63"/>
      <c r="H890" s="64"/>
      <c r="I890" s="64"/>
      <c r="J890" s="64"/>
      <c r="K890" s="64"/>
      <c r="L890" s="64"/>
      <c r="M890" s="58"/>
      <c r="N890" s="58"/>
    </row>
    <row r="891" spans="2:14" s="61" customFormat="1" ht="15">
      <c r="B891" s="62"/>
      <c r="C891" s="62"/>
      <c r="D891" s="62"/>
      <c r="E891" s="63"/>
      <c r="F891" s="63"/>
      <c r="G891" s="63"/>
      <c r="H891" s="64"/>
      <c r="I891" s="64"/>
      <c r="J891" s="64"/>
      <c r="K891" s="64"/>
      <c r="L891" s="64"/>
      <c r="M891" s="58"/>
      <c r="N891" s="58"/>
    </row>
    <row r="892" spans="2:14" s="61" customFormat="1" ht="15">
      <c r="B892" s="62"/>
      <c r="C892" s="62"/>
      <c r="D892" s="62"/>
      <c r="E892" s="63"/>
      <c r="F892" s="63"/>
      <c r="G892" s="63"/>
      <c r="H892" s="64"/>
      <c r="I892" s="64"/>
      <c r="J892" s="64"/>
      <c r="K892" s="64"/>
      <c r="L892" s="64"/>
      <c r="M892" s="58"/>
      <c r="N892" s="58"/>
    </row>
    <row r="893" spans="2:14" s="61" customFormat="1" ht="15">
      <c r="B893" s="62"/>
      <c r="C893" s="62"/>
      <c r="D893" s="62"/>
      <c r="E893" s="63"/>
      <c r="F893" s="63"/>
      <c r="G893" s="63"/>
      <c r="H893" s="64"/>
      <c r="I893" s="64"/>
      <c r="J893" s="64"/>
      <c r="K893" s="64"/>
      <c r="L893" s="64"/>
      <c r="M893" s="58"/>
      <c r="N893" s="58"/>
    </row>
    <row r="894" spans="2:14" s="61" customFormat="1" ht="15">
      <c r="B894" s="62"/>
      <c r="C894" s="62"/>
      <c r="D894" s="62"/>
      <c r="E894" s="63"/>
      <c r="F894" s="63"/>
      <c r="G894" s="63"/>
      <c r="H894" s="64"/>
      <c r="I894" s="64"/>
      <c r="J894" s="64"/>
      <c r="K894" s="64"/>
      <c r="L894" s="64"/>
      <c r="M894" s="58"/>
      <c r="N894" s="58"/>
    </row>
    <row r="895" spans="2:14" s="61" customFormat="1" ht="15">
      <c r="B895" s="62"/>
      <c r="C895" s="62"/>
      <c r="D895" s="62"/>
      <c r="E895" s="63"/>
      <c r="F895" s="63"/>
      <c r="G895" s="63"/>
      <c r="H895" s="64"/>
      <c r="I895" s="64"/>
      <c r="J895" s="64"/>
      <c r="K895" s="64"/>
      <c r="L895" s="64"/>
      <c r="M895" s="58"/>
      <c r="N895" s="58"/>
    </row>
    <row r="896" spans="2:14" s="61" customFormat="1" ht="15">
      <c r="B896" s="62"/>
      <c r="C896" s="62"/>
      <c r="D896" s="62"/>
      <c r="E896" s="63"/>
      <c r="F896" s="63"/>
      <c r="G896" s="63"/>
      <c r="H896" s="64"/>
      <c r="I896" s="64"/>
      <c r="J896" s="64"/>
      <c r="K896" s="64"/>
      <c r="L896" s="64"/>
      <c r="M896" s="58"/>
      <c r="N896" s="58"/>
    </row>
    <row r="897" spans="2:14" s="61" customFormat="1" ht="15">
      <c r="B897" s="62"/>
      <c r="C897" s="62"/>
      <c r="D897" s="62"/>
      <c r="E897" s="63"/>
      <c r="F897" s="63"/>
      <c r="G897" s="63"/>
      <c r="H897" s="64"/>
      <c r="I897" s="64"/>
      <c r="J897" s="64"/>
      <c r="K897" s="64"/>
      <c r="L897" s="64"/>
      <c r="M897" s="58"/>
      <c r="N897" s="58"/>
    </row>
    <row r="898" spans="2:14" s="61" customFormat="1" ht="15">
      <c r="B898" s="62"/>
      <c r="C898" s="62"/>
      <c r="D898" s="62"/>
      <c r="E898" s="63"/>
      <c r="F898" s="63"/>
      <c r="G898" s="63"/>
      <c r="H898" s="64"/>
      <c r="I898" s="64"/>
      <c r="J898" s="64"/>
      <c r="K898" s="64"/>
      <c r="L898" s="64"/>
      <c r="M898" s="58"/>
      <c r="N898" s="58"/>
    </row>
    <row r="899" spans="2:14" s="61" customFormat="1" ht="15">
      <c r="B899" s="62"/>
      <c r="C899" s="62"/>
      <c r="D899" s="62"/>
      <c r="E899" s="63"/>
      <c r="F899" s="63"/>
      <c r="G899" s="63"/>
      <c r="H899" s="64"/>
      <c r="I899" s="64"/>
      <c r="J899" s="64"/>
      <c r="K899" s="64"/>
      <c r="L899" s="64"/>
      <c r="M899" s="58"/>
      <c r="N899" s="58"/>
    </row>
    <row r="900" spans="2:14" s="61" customFormat="1" ht="15">
      <c r="B900" s="62"/>
      <c r="C900" s="62"/>
      <c r="D900" s="62"/>
      <c r="E900" s="63"/>
      <c r="F900" s="63"/>
      <c r="G900" s="63"/>
      <c r="H900" s="64"/>
      <c r="I900" s="64"/>
      <c r="J900" s="64"/>
      <c r="K900" s="64"/>
      <c r="L900" s="64"/>
      <c r="M900" s="58"/>
      <c r="N900" s="58"/>
    </row>
    <row r="901" spans="2:14" s="61" customFormat="1" ht="15">
      <c r="B901" s="62"/>
      <c r="C901" s="62"/>
      <c r="D901" s="62"/>
      <c r="E901" s="63"/>
      <c r="F901" s="63"/>
      <c r="G901" s="63"/>
      <c r="H901" s="64"/>
      <c r="I901" s="64"/>
      <c r="J901" s="64"/>
      <c r="K901" s="64"/>
      <c r="L901" s="64"/>
      <c r="M901" s="58"/>
      <c r="N901" s="58"/>
    </row>
    <row r="902" spans="2:14" s="61" customFormat="1" ht="15">
      <c r="B902" s="62"/>
      <c r="C902" s="62"/>
      <c r="D902" s="62"/>
      <c r="E902" s="63"/>
      <c r="F902" s="63"/>
      <c r="G902" s="63"/>
      <c r="H902" s="64"/>
      <c r="I902" s="64"/>
      <c r="J902" s="64"/>
      <c r="K902" s="64"/>
      <c r="L902" s="64"/>
      <c r="M902" s="58"/>
      <c r="N902" s="58"/>
    </row>
    <row r="903" spans="2:14" s="61" customFormat="1" ht="15">
      <c r="B903" s="62"/>
      <c r="C903" s="62"/>
      <c r="D903" s="62"/>
      <c r="E903" s="63"/>
      <c r="F903" s="63"/>
      <c r="G903" s="63"/>
      <c r="H903" s="64"/>
      <c r="I903" s="64"/>
      <c r="J903" s="64"/>
      <c r="K903" s="64"/>
      <c r="L903" s="64"/>
      <c r="M903" s="58"/>
      <c r="N903" s="58"/>
    </row>
    <row r="904" spans="2:14" s="61" customFormat="1" ht="15">
      <c r="B904" s="62"/>
      <c r="C904" s="62"/>
      <c r="D904" s="62"/>
      <c r="E904" s="63"/>
      <c r="F904" s="63"/>
      <c r="G904" s="63"/>
      <c r="H904" s="64"/>
      <c r="I904" s="64"/>
      <c r="J904" s="64"/>
      <c r="K904" s="64"/>
      <c r="L904" s="64"/>
      <c r="M904" s="58"/>
      <c r="N904" s="58"/>
    </row>
    <row r="905" spans="2:14" s="61" customFormat="1" ht="15">
      <c r="B905" s="62"/>
      <c r="C905" s="62"/>
      <c r="D905" s="62"/>
      <c r="E905" s="63"/>
      <c r="F905" s="63"/>
      <c r="G905" s="63"/>
      <c r="H905" s="64"/>
      <c r="I905" s="64"/>
      <c r="J905" s="64"/>
      <c r="K905" s="64"/>
      <c r="L905" s="64"/>
      <c r="M905" s="58"/>
      <c r="N905" s="58"/>
    </row>
    <row r="906" spans="2:14" s="61" customFormat="1" ht="15">
      <c r="B906" s="62"/>
      <c r="C906" s="62"/>
      <c r="D906" s="62"/>
      <c r="E906" s="63"/>
      <c r="F906" s="63"/>
      <c r="G906" s="63"/>
      <c r="H906" s="64"/>
      <c r="I906" s="64"/>
      <c r="J906" s="64"/>
      <c r="K906" s="64"/>
      <c r="L906" s="64"/>
      <c r="M906" s="58"/>
      <c r="N906" s="58"/>
    </row>
    <row r="907" spans="2:14" s="61" customFormat="1" ht="15">
      <c r="B907" s="62"/>
      <c r="C907" s="62"/>
      <c r="D907" s="62"/>
      <c r="E907" s="63"/>
      <c r="F907" s="63"/>
      <c r="G907" s="63"/>
      <c r="H907" s="64"/>
      <c r="I907" s="64"/>
      <c r="J907" s="64"/>
      <c r="K907" s="64"/>
      <c r="L907" s="64"/>
      <c r="M907" s="58"/>
      <c r="N907" s="58"/>
    </row>
    <row r="908" spans="2:14" s="61" customFormat="1" ht="15">
      <c r="B908" s="62"/>
      <c r="C908" s="62"/>
      <c r="D908" s="62"/>
      <c r="E908" s="63"/>
      <c r="F908" s="63"/>
      <c r="G908" s="63"/>
      <c r="H908" s="64"/>
      <c r="I908" s="64"/>
      <c r="J908" s="64"/>
      <c r="K908" s="64"/>
      <c r="L908" s="64"/>
      <c r="M908" s="58"/>
      <c r="N908" s="58"/>
    </row>
    <row r="909" spans="2:14" s="61" customFormat="1" ht="15">
      <c r="B909" s="62"/>
      <c r="C909" s="62"/>
      <c r="D909" s="62"/>
      <c r="E909" s="63"/>
      <c r="F909" s="63"/>
      <c r="G909" s="63"/>
      <c r="H909" s="64"/>
      <c r="I909" s="64"/>
      <c r="J909" s="64"/>
      <c r="K909" s="64"/>
      <c r="L909" s="64"/>
      <c r="M909" s="58"/>
      <c r="N909" s="58"/>
    </row>
    <row r="910" spans="2:14" s="61" customFormat="1" ht="15">
      <c r="B910" s="62"/>
      <c r="C910" s="62"/>
      <c r="D910" s="62"/>
      <c r="E910" s="63"/>
      <c r="F910" s="63"/>
      <c r="G910" s="63"/>
      <c r="H910" s="64"/>
      <c r="I910" s="64"/>
      <c r="J910" s="64"/>
      <c r="K910" s="64"/>
      <c r="L910" s="64"/>
      <c r="M910" s="58"/>
      <c r="N910" s="58"/>
    </row>
    <row r="911" spans="2:14" s="61" customFormat="1" ht="15">
      <c r="B911" s="62"/>
      <c r="C911" s="62"/>
      <c r="D911" s="62"/>
      <c r="E911" s="63"/>
      <c r="F911" s="63"/>
      <c r="G911" s="63"/>
      <c r="H911" s="64"/>
      <c r="I911" s="64"/>
      <c r="J911" s="64"/>
      <c r="K911" s="64"/>
      <c r="L911" s="64"/>
      <c r="M911" s="58"/>
      <c r="N911" s="58"/>
    </row>
    <row r="912" spans="2:14" s="61" customFormat="1" ht="15">
      <c r="B912" s="62"/>
      <c r="C912" s="62"/>
      <c r="D912" s="62"/>
      <c r="E912" s="63"/>
      <c r="F912" s="63"/>
      <c r="G912" s="63"/>
      <c r="H912" s="64"/>
      <c r="I912" s="64"/>
      <c r="J912" s="64"/>
      <c r="K912" s="64"/>
      <c r="L912" s="64"/>
      <c r="M912" s="58"/>
      <c r="N912" s="58"/>
    </row>
    <row r="913" spans="2:14" s="61" customFormat="1" ht="15">
      <c r="B913" s="62"/>
      <c r="C913" s="62"/>
      <c r="D913" s="62"/>
      <c r="E913" s="63"/>
      <c r="F913" s="63"/>
      <c r="G913" s="63"/>
      <c r="H913" s="64"/>
      <c r="I913" s="64"/>
      <c r="J913" s="64"/>
      <c r="K913" s="64"/>
      <c r="L913" s="64"/>
      <c r="M913" s="58"/>
      <c r="N913" s="58"/>
    </row>
    <row r="914" spans="2:14" s="61" customFormat="1" ht="15">
      <c r="B914" s="62"/>
      <c r="C914" s="62"/>
      <c r="D914" s="62"/>
      <c r="E914" s="63"/>
      <c r="F914" s="63"/>
      <c r="G914" s="63"/>
      <c r="H914" s="64"/>
      <c r="I914" s="64"/>
      <c r="J914" s="64"/>
      <c r="K914" s="64"/>
      <c r="L914" s="64"/>
      <c r="M914" s="58"/>
      <c r="N914" s="58"/>
    </row>
    <row r="915" spans="2:14" s="61" customFormat="1" ht="15">
      <c r="B915" s="62"/>
      <c r="C915" s="62"/>
      <c r="D915" s="62"/>
      <c r="E915" s="63"/>
      <c r="F915" s="63"/>
      <c r="G915" s="63"/>
      <c r="H915" s="64"/>
      <c r="I915" s="64"/>
      <c r="J915" s="64"/>
      <c r="K915" s="64"/>
      <c r="L915" s="64"/>
      <c r="M915" s="58"/>
      <c r="N915" s="58"/>
    </row>
    <row r="916" spans="2:14" s="61" customFormat="1" ht="15">
      <c r="B916" s="62"/>
      <c r="C916" s="62"/>
      <c r="D916" s="62"/>
      <c r="E916" s="63"/>
      <c r="F916" s="63"/>
      <c r="G916" s="63"/>
      <c r="H916" s="64"/>
      <c r="I916" s="64"/>
      <c r="J916" s="64"/>
      <c r="K916" s="64"/>
      <c r="L916" s="64"/>
      <c r="M916" s="58"/>
      <c r="N916" s="58"/>
    </row>
    <row r="917" spans="2:14" s="61" customFormat="1" ht="15">
      <c r="B917" s="62"/>
      <c r="C917" s="62"/>
      <c r="D917" s="62"/>
      <c r="E917" s="63"/>
      <c r="F917" s="63"/>
      <c r="G917" s="63"/>
      <c r="H917" s="64"/>
      <c r="I917" s="64"/>
      <c r="J917" s="64"/>
      <c r="K917" s="64"/>
      <c r="L917" s="64"/>
      <c r="M917" s="58"/>
      <c r="N917" s="58"/>
    </row>
    <row r="918" spans="2:14" s="61" customFormat="1" ht="15">
      <c r="B918" s="62"/>
      <c r="C918" s="62"/>
      <c r="D918" s="62"/>
      <c r="E918" s="63"/>
      <c r="F918" s="63"/>
      <c r="G918" s="63"/>
      <c r="H918" s="64"/>
      <c r="I918" s="64"/>
      <c r="J918" s="64"/>
      <c r="K918" s="64"/>
      <c r="L918" s="64"/>
      <c r="M918" s="58"/>
      <c r="N918" s="58"/>
    </row>
    <row r="919" spans="2:14" s="61" customFormat="1" ht="15">
      <c r="B919" s="62"/>
      <c r="C919" s="62"/>
      <c r="D919" s="62"/>
      <c r="E919" s="63"/>
      <c r="F919" s="63"/>
      <c r="G919" s="63"/>
      <c r="H919" s="64"/>
      <c r="I919" s="64"/>
      <c r="J919" s="64"/>
      <c r="K919" s="64"/>
      <c r="L919" s="64"/>
      <c r="M919" s="58"/>
      <c r="N919" s="58"/>
    </row>
    <row r="920" spans="2:14" s="61" customFormat="1" ht="15">
      <c r="B920" s="62"/>
      <c r="C920" s="62"/>
      <c r="D920" s="62"/>
      <c r="E920" s="63"/>
      <c r="F920" s="63"/>
      <c r="G920" s="63"/>
      <c r="H920" s="64"/>
      <c r="I920" s="64"/>
      <c r="J920" s="64"/>
      <c r="K920" s="64"/>
      <c r="L920" s="64"/>
      <c r="M920" s="58"/>
      <c r="N920" s="58"/>
    </row>
    <row r="921" spans="2:14" s="61" customFormat="1" ht="15">
      <c r="B921" s="62"/>
      <c r="C921" s="62"/>
      <c r="D921" s="62"/>
      <c r="E921" s="63"/>
      <c r="F921" s="63"/>
      <c r="G921" s="63"/>
      <c r="H921" s="64"/>
      <c r="I921" s="64"/>
      <c r="J921" s="64"/>
      <c r="K921" s="64"/>
      <c r="L921" s="64"/>
      <c r="M921" s="58"/>
      <c r="N921" s="58"/>
    </row>
    <row r="922" spans="2:14" s="61" customFormat="1" ht="15">
      <c r="B922" s="62"/>
      <c r="C922" s="62"/>
      <c r="D922" s="62"/>
      <c r="E922" s="63"/>
      <c r="F922" s="63"/>
      <c r="G922" s="63"/>
      <c r="H922" s="64"/>
      <c r="I922" s="64"/>
      <c r="J922" s="64"/>
      <c r="K922" s="64"/>
      <c r="L922" s="64"/>
      <c r="M922" s="58"/>
      <c r="N922" s="58"/>
    </row>
    <row r="923" spans="2:14" s="61" customFormat="1" ht="15">
      <c r="B923" s="62"/>
      <c r="C923" s="62"/>
      <c r="D923" s="62"/>
      <c r="E923" s="63"/>
      <c r="F923" s="63"/>
      <c r="G923" s="63"/>
      <c r="H923" s="64"/>
      <c r="I923" s="64"/>
      <c r="J923" s="64"/>
      <c r="K923" s="64"/>
      <c r="L923" s="64"/>
      <c r="M923" s="58"/>
      <c r="N923" s="58"/>
    </row>
    <row r="924" spans="2:14" s="61" customFormat="1" ht="15">
      <c r="B924" s="62"/>
      <c r="C924" s="62"/>
      <c r="D924" s="62"/>
      <c r="E924" s="63"/>
      <c r="F924" s="63"/>
      <c r="G924" s="63"/>
      <c r="H924" s="64"/>
      <c r="I924" s="64"/>
      <c r="J924" s="64"/>
      <c r="K924" s="64"/>
      <c r="L924" s="64"/>
      <c r="M924" s="58"/>
      <c r="N924" s="58"/>
    </row>
    <row r="925" spans="2:14" s="61" customFormat="1" ht="15">
      <c r="B925" s="62"/>
      <c r="C925" s="62"/>
      <c r="D925" s="62"/>
      <c r="E925" s="63"/>
      <c r="F925" s="63"/>
      <c r="G925" s="63"/>
      <c r="H925" s="64"/>
      <c r="I925" s="64"/>
      <c r="J925" s="64"/>
      <c r="K925" s="64"/>
      <c r="L925" s="64"/>
      <c r="M925" s="58"/>
      <c r="N925" s="58"/>
    </row>
    <row r="926" spans="2:14" s="61" customFormat="1" ht="15">
      <c r="B926" s="62"/>
      <c r="C926" s="62"/>
      <c r="D926" s="62"/>
      <c r="E926" s="63"/>
      <c r="F926" s="63"/>
      <c r="G926" s="63"/>
      <c r="H926" s="64"/>
      <c r="I926" s="64"/>
      <c r="J926" s="64"/>
      <c r="K926" s="64"/>
      <c r="L926" s="64"/>
      <c r="M926" s="58"/>
      <c r="N926" s="58"/>
    </row>
    <row r="927" spans="2:14" s="61" customFormat="1" ht="15">
      <c r="B927" s="62"/>
      <c r="C927" s="62"/>
      <c r="D927" s="62"/>
      <c r="E927" s="63"/>
      <c r="F927" s="63"/>
      <c r="G927" s="63"/>
      <c r="H927" s="64"/>
      <c r="I927" s="64"/>
      <c r="J927" s="64"/>
      <c r="K927" s="64"/>
      <c r="L927" s="64"/>
      <c r="M927" s="58"/>
      <c r="N927" s="58"/>
    </row>
    <row r="928" spans="2:14" s="61" customFormat="1" ht="15">
      <c r="B928" s="62"/>
      <c r="C928" s="62"/>
      <c r="D928" s="62"/>
      <c r="E928" s="63"/>
      <c r="F928" s="63"/>
      <c r="G928" s="63"/>
      <c r="H928" s="64"/>
      <c r="I928" s="64"/>
      <c r="J928" s="64"/>
      <c r="K928" s="64"/>
      <c r="L928" s="64"/>
      <c r="M928" s="58"/>
      <c r="N928" s="58"/>
    </row>
    <row r="929" spans="2:14" s="61" customFormat="1" ht="15">
      <c r="B929" s="62"/>
      <c r="C929" s="62"/>
      <c r="D929" s="62"/>
      <c r="E929" s="63"/>
      <c r="F929" s="63"/>
      <c r="G929" s="63"/>
      <c r="H929" s="64"/>
      <c r="I929" s="64"/>
      <c r="J929" s="64"/>
      <c r="K929" s="64"/>
      <c r="L929" s="64"/>
      <c r="M929" s="58"/>
      <c r="N929" s="58"/>
    </row>
    <row r="930" spans="2:14" s="61" customFormat="1" ht="15">
      <c r="B930" s="62"/>
      <c r="C930" s="62"/>
      <c r="D930" s="62"/>
      <c r="E930" s="63"/>
      <c r="F930" s="63"/>
      <c r="G930" s="63"/>
      <c r="H930" s="64"/>
      <c r="I930" s="64"/>
      <c r="J930" s="64"/>
      <c r="K930" s="64"/>
      <c r="L930" s="64"/>
      <c r="M930" s="58"/>
      <c r="N930" s="58"/>
    </row>
    <row r="931" spans="2:14" s="61" customFormat="1" ht="15">
      <c r="B931" s="62"/>
      <c r="C931" s="62"/>
      <c r="D931" s="62"/>
      <c r="E931" s="63"/>
      <c r="F931" s="63"/>
      <c r="G931" s="63"/>
      <c r="H931" s="64"/>
      <c r="I931" s="64"/>
      <c r="J931" s="64"/>
      <c r="K931" s="64"/>
      <c r="L931" s="64"/>
      <c r="M931" s="58"/>
      <c r="N931" s="58"/>
    </row>
    <row r="932" spans="2:14" s="61" customFormat="1" ht="15">
      <c r="B932" s="62"/>
      <c r="C932" s="62"/>
      <c r="D932" s="62"/>
      <c r="E932" s="63"/>
      <c r="F932" s="63"/>
      <c r="G932" s="63"/>
      <c r="H932" s="64"/>
      <c r="I932" s="64"/>
      <c r="J932" s="64"/>
      <c r="K932" s="64"/>
      <c r="L932" s="64"/>
      <c r="M932" s="58"/>
      <c r="N932" s="58"/>
    </row>
    <row r="933" spans="2:14" s="61" customFormat="1" ht="15">
      <c r="B933" s="62"/>
      <c r="C933" s="62"/>
      <c r="D933" s="62"/>
      <c r="E933" s="63"/>
      <c r="F933" s="63"/>
      <c r="G933" s="63"/>
      <c r="H933" s="64"/>
      <c r="I933" s="64"/>
      <c r="J933" s="64"/>
      <c r="K933" s="64"/>
      <c r="L933" s="64"/>
      <c r="M933" s="58"/>
      <c r="N933" s="58"/>
    </row>
    <row r="934" spans="2:14" s="61" customFormat="1" ht="15">
      <c r="B934" s="62"/>
      <c r="C934" s="62"/>
      <c r="D934" s="62"/>
      <c r="E934" s="63"/>
      <c r="F934" s="63"/>
      <c r="G934" s="63"/>
      <c r="H934" s="64"/>
      <c r="I934" s="64"/>
      <c r="J934" s="64"/>
      <c r="K934" s="64"/>
      <c r="L934" s="64"/>
      <c r="M934" s="58"/>
      <c r="N934" s="58"/>
    </row>
    <row r="935" spans="2:14" s="61" customFormat="1" ht="15">
      <c r="B935" s="62"/>
      <c r="C935" s="62"/>
      <c r="D935" s="62"/>
      <c r="E935" s="63"/>
      <c r="F935" s="63"/>
      <c r="G935" s="63"/>
      <c r="H935" s="64"/>
      <c r="I935" s="64"/>
      <c r="J935" s="64"/>
      <c r="K935" s="64"/>
      <c r="L935" s="64"/>
      <c r="M935" s="58"/>
      <c r="N935" s="58"/>
    </row>
    <row r="936" spans="2:14" s="61" customFormat="1" ht="15">
      <c r="B936" s="62"/>
      <c r="C936" s="62"/>
      <c r="D936" s="62"/>
      <c r="E936" s="63"/>
      <c r="F936" s="63"/>
      <c r="G936" s="63"/>
      <c r="H936" s="64"/>
      <c r="I936" s="64"/>
      <c r="J936" s="64"/>
      <c r="K936" s="64"/>
      <c r="L936" s="64"/>
      <c r="M936" s="58"/>
      <c r="N936" s="58"/>
    </row>
    <row r="937" spans="2:14" s="61" customFormat="1" ht="15">
      <c r="B937" s="62"/>
      <c r="C937" s="62"/>
      <c r="D937" s="62"/>
      <c r="E937" s="63"/>
      <c r="F937" s="63"/>
      <c r="G937" s="63"/>
      <c r="H937" s="64"/>
      <c r="I937" s="64"/>
      <c r="J937" s="64"/>
      <c r="K937" s="64"/>
      <c r="L937" s="64"/>
      <c r="M937" s="58"/>
      <c r="N937" s="58"/>
    </row>
    <row r="938" spans="2:14" s="61" customFormat="1" ht="15">
      <c r="B938" s="62"/>
      <c r="C938" s="62"/>
      <c r="D938" s="62"/>
      <c r="E938" s="63"/>
      <c r="F938" s="63"/>
      <c r="G938" s="63"/>
      <c r="H938" s="64"/>
      <c r="I938" s="64"/>
      <c r="J938" s="64"/>
      <c r="K938" s="64"/>
      <c r="L938" s="64"/>
      <c r="M938" s="58"/>
      <c r="N938" s="58"/>
    </row>
    <row r="939" spans="2:14" s="61" customFormat="1" ht="15">
      <c r="B939" s="62"/>
      <c r="C939" s="62"/>
      <c r="D939" s="62"/>
      <c r="E939" s="63"/>
      <c r="F939" s="63"/>
      <c r="G939" s="63"/>
      <c r="H939" s="64"/>
      <c r="I939" s="64"/>
      <c r="J939" s="64"/>
      <c r="K939" s="64"/>
      <c r="L939" s="64"/>
      <c r="M939" s="58"/>
      <c r="N939" s="58"/>
    </row>
    <row r="940" spans="2:14" s="61" customFormat="1" ht="15">
      <c r="B940" s="62"/>
      <c r="C940" s="62"/>
      <c r="D940" s="62"/>
      <c r="E940" s="63"/>
      <c r="F940" s="63"/>
      <c r="G940" s="63"/>
      <c r="H940" s="64"/>
      <c r="I940" s="64"/>
      <c r="J940" s="64"/>
      <c r="K940" s="64"/>
      <c r="L940" s="64"/>
      <c r="M940" s="58"/>
      <c r="N940" s="58"/>
    </row>
    <row r="941" spans="2:14" s="61" customFormat="1" ht="15">
      <c r="B941" s="62"/>
      <c r="C941" s="62"/>
      <c r="D941" s="62"/>
      <c r="E941" s="63"/>
      <c r="F941" s="63"/>
      <c r="G941" s="63"/>
      <c r="H941" s="64"/>
      <c r="I941" s="64"/>
      <c r="J941" s="64"/>
      <c r="K941" s="64"/>
      <c r="L941" s="64"/>
      <c r="M941" s="58"/>
      <c r="N941" s="58"/>
    </row>
    <row r="942" spans="2:14" s="61" customFormat="1" ht="15">
      <c r="B942" s="62"/>
      <c r="C942" s="62"/>
      <c r="D942" s="62"/>
      <c r="E942" s="63"/>
      <c r="F942" s="63"/>
      <c r="G942" s="63"/>
      <c r="H942" s="64"/>
      <c r="I942" s="64"/>
      <c r="J942" s="64"/>
      <c r="K942" s="64"/>
      <c r="L942" s="64"/>
      <c r="M942" s="58"/>
      <c r="N942" s="58"/>
    </row>
    <row r="943" spans="2:14" s="61" customFormat="1" ht="15">
      <c r="B943" s="62"/>
      <c r="C943" s="62"/>
      <c r="D943" s="62"/>
      <c r="E943" s="63"/>
      <c r="F943" s="63"/>
      <c r="G943" s="63"/>
      <c r="H943" s="64"/>
      <c r="I943" s="64"/>
      <c r="J943" s="64"/>
      <c r="K943" s="64"/>
      <c r="L943" s="64"/>
      <c r="M943" s="58"/>
      <c r="N943" s="58"/>
    </row>
    <row r="944" spans="2:14" s="61" customFormat="1" ht="15">
      <c r="B944" s="62"/>
      <c r="C944" s="62"/>
      <c r="D944" s="62"/>
      <c r="E944" s="63"/>
      <c r="F944" s="63"/>
      <c r="G944" s="63"/>
      <c r="H944" s="64"/>
      <c r="I944" s="64"/>
      <c r="J944" s="64"/>
      <c r="K944" s="64"/>
      <c r="L944" s="64"/>
      <c r="M944" s="58"/>
      <c r="N944" s="58"/>
    </row>
    <row r="945" spans="2:14" s="61" customFormat="1" ht="15">
      <c r="B945" s="62"/>
      <c r="C945" s="62"/>
      <c r="D945" s="62"/>
      <c r="E945" s="63"/>
      <c r="F945" s="63"/>
      <c r="G945" s="63"/>
      <c r="H945" s="64"/>
      <c r="I945" s="64"/>
      <c r="J945" s="64"/>
      <c r="K945" s="64"/>
      <c r="L945" s="64"/>
      <c r="M945" s="58"/>
      <c r="N945" s="58"/>
    </row>
    <row r="946" spans="2:14" s="61" customFormat="1" ht="15">
      <c r="B946" s="62"/>
      <c r="C946" s="62"/>
      <c r="D946" s="62"/>
      <c r="E946" s="63"/>
      <c r="F946" s="63"/>
      <c r="G946" s="63"/>
      <c r="H946" s="64"/>
      <c r="I946" s="64"/>
      <c r="J946" s="64"/>
      <c r="K946" s="64"/>
      <c r="L946" s="64"/>
      <c r="M946" s="58"/>
      <c r="N946" s="58"/>
    </row>
    <row r="947" spans="2:14" s="61" customFormat="1" ht="15">
      <c r="B947" s="62"/>
      <c r="C947" s="62"/>
      <c r="D947" s="62"/>
      <c r="E947" s="63"/>
      <c r="F947" s="63"/>
      <c r="G947" s="63"/>
      <c r="H947" s="64"/>
      <c r="I947" s="64"/>
      <c r="J947" s="64"/>
      <c r="K947" s="64"/>
      <c r="L947" s="64"/>
      <c r="M947" s="58"/>
      <c r="N947" s="58"/>
    </row>
    <row r="948" spans="2:14" s="61" customFormat="1" ht="15">
      <c r="B948" s="62"/>
      <c r="C948" s="62"/>
      <c r="D948" s="62"/>
      <c r="E948" s="63"/>
      <c r="F948" s="63"/>
      <c r="G948" s="63"/>
      <c r="H948" s="64"/>
      <c r="I948" s="64"/>
      <c r="J948" s="64"/>
      <c r="K948" s="64"/>
      <c r="L948" s="64"/>
      <c r="M948" s="58"/>
      <c r="N948" s="58"/>
    </row>
    <row r="949" spans="2:14" s="61" customFormat="1" ht="15">
      <c r="B949" s="62"/>
      <c r="C949" s="62"/>
      <c r="D949" s="62"/>
      <c r="E949" s="63"/>
      <c r="F949" s="63"/>
      <c r="G949" s="63"/>
      <c r="H949" s="64"/>
      <c r="I949" s="64"/>
      <c r="J949" s="64"/>
      <c r="K949" s="64"/>
      <c r="L949" s="64"/>
      <c r="M949" s="58"/>
      <c r="N949" s="58"/>
    </row>
    <row r="950" spans="2:14" s="61" customFormat="1" ht="15">
      <c r="B950" s="62"/>
      <c r="C950" s="62"/>
      <c r="D950" s="62"/>
      <c r="E950" s="63"/>
      <c r="F950" s="63"/>
      <c r="G950" s="63"/>
      <c r="H950" s="64"/>
      <c r="I950" s="64"/>
      <c r="J950" s="64"/>
      <c r="K950" s="64"/>
      <c r="L950" s="64"/>
      <c r="M950" s="58"/>
      <c r="N950" s="58"/>
    </row>
    <row r="951" spans="2:14" s="61" customFormat="1" ht="15">
      <c r="B951" s="62"/>
      <c r="C951" s="62"/>
      <c r="D951" s="62"/>
      <c r="E951" s="63"/>
      <c r="F951" s="63"/>
      <c r="G951" s="63"/>
      <c r="H951" s="64"/>
      <c r="I951" s="64"/>
      <c r="J951" s="64"/>
      <c r="K951" s="64"/>
      <c r="L951" s="64"/>
      <c r="M951" s="58"/>
      <c r="N951" s="58"/>
    </row>
    <row r="952" spans="2:14" s="61" customFormat="1" ht="15">
      <c r="B952" s="62"/>
      <c r="C952" s="62"/>
      <c r="D952" s="62"/>
      <c r="E952" s="63"/>
      <c r="F952" s="63"/>
      <c r="G952" s="63"/>
      <c r="H952" s="64"/>
      <c r="I952" s="64"/>
      <c r="J952" s="64"/>
      <c r="K952" s="64"/>
      <c r="L952" s="64"/>
      <c r="M952" s="58"/>
      <c r="N952" s="58"/>
    </row>
    <row r="953" spans="2:14" s="61" customFormat="1" ht="15">
      <c r="B953" s="62"/>
      <c r="C953" s="62"/>
      <c r="D953" s="62"/>
      <c r="E953" s="63"/>
      <c r="F953" s="63"/>
      <c r="G953" s="63"/>
      <c r="H953" s="64"/>
      <c r="I953" s="64"/>
      <c r="J953" s="64"/>
      <c r="K953" s="64"/>
      <c r="L953" s="64"/>
      <c r="M953" s="58"/>
      <c r="N953" s="58"/>
    </row>
    <row r="954" spans="2:14" s="61" customFormat="1" ht="15">
      <c r="B954" s="62"/>
      <c r="C954" s="62"/>
      <c r="D954" s="62"/>
      <c r="E954" s="63"/>
      <c r="F954" s="63"/>
      <c r="G954" s="63"/>
      <c r="H954" s="64"/>
      <c r="I954" s="64"/>
      <c r="J954" s="64"/>
      <c r="K954" s="64"/>
      <c r="L954" s="64"/>
      <c r="M954" s="58"/>
      <c r="N954" s="58"/>
    </row>
    <row r="955" spans="2:14" s="61" customFormat="1" ht="15">
      <c r="B955" s="62"/>
      <c r="C955" s="62"/>
      <c r="D955" s="62"/>
      <c r="E955" s="63"/>
      <c r="F955" s="63"/>
      <c r="G955" s="63"/>
      <c r="H955" s="64"/>
      <c r="I955" s="64"/>
      <c r="J955" s="64"/>
      <c r="K955" s="64"/>
      <c r="L955" s="64"/>
      <c r="M955" s="58"/>
      <c r="N955" s="58"/>
    </row>
    <row r="956" spans="2:14" s="61" customFormat="1" ht="15">
      <c r="B956" s="62"/>
      <c r="C956" s="62"/>
      <c r="D956" s="62"/>
      <c r="E956" s="63"/>
      <c r="F956" s="63"/>
      <c r="G956" s="63"/>
      <c r="H956" s="64"/>
      <c r="I956" s="64"/>
      <c r="J956" s="64"/>
      <c r="K956" s="64"/>
      <c r="L956" s="64"/>
      <c r="M956" s="58"/>
      <c r="N956" s="58"/>
    </row>
    <row r="957" spans="2:14" s="61" customFormat="1" ht="15">
      <c r="B957" s="62"/>
      <c r="C957" s="62"/>
      <c r="D957" s="62"/>
      <c r="E957" s="63"/>
      <c r="F957" s="63"/>
      <c r="G957" s="63"/>
      <c r="H957" s="64"/>
      <c r="I957" s="64"/>
      <c r="J957" s="64"/>
      <c r="K957" s="64"/>
      <c r="L957" s="64"/>
      <c r="M957" s="58"/>
      <c r="N957" s="58"/>
    </row>
    <row r="958" spans="2:14" s="61" customFormat="1" ht="15">
      <c r="B958" s="62"/>
      <c r="C958" s="62"/>
      <c r="D958" s="62"/>
      <c r="E958" s="63"/>
      <c r="F958" s="63"/>
      <c r="G958" s="63"/>
      <c r="H958" s="64"/>
      <c r="I958" s="64"/>
      <c r="J958" s="64"/>
      <c r="K958" s="64"/>
      <c r="L958" s="64"/>
      <c r="M958" s="58"/>
      <c r="N958" s="58"/>
    </row>
    <row r="959" spans="2:14" s="61" customFormat="1" ht="15">
      <c r="B959" s="62"/>
      <c r="C959" s="62"/>
      <c r="D959" s="62"/>
      <c r="E959" s="63"/>
      <c r="F959" s="63"/>
      <c r="G959" s="63"/>
      <c r="H959" s="64"/>
      <c r="I959" s="64"/>
      <c r="J959" s="64"/>
      <c r="K959" s="64"/>
      <c r="L959" s="64"/>
      <c r="M959" s="58"/>
      <c r="N959" s="58"/>
    </row>
    <row r="960" spans="2:14" s="61" customFormat="1" ht="15">
      <c r="B960" s="62"/>
      <c r="C960" s="62"/>
      <c r="D960" s="62"/>
      <c r="E960" s="63"/>
      <c r="F960" s="63"/>
      <c r="G960" s="63"/>
      <c r="H960" s="64"/>
      <c r="I960" s="64"/>
      <c r="J960" s="64"/>
      <c r="K960" s="64"/>
      <c r="L960" s="64"/>
      <c r="M960" s="58"/>
      <c r="N960" s="58"/>
    </row>
    <row r="961" spans="2:14" s="61" customFormat="1" ht="15">
      <c r="B961" s="62"/>
      <c r="C961" s="62"/>
      <c r="D961" s="62"/>
      <c r="E961" s="63"/>
      <c r="F961" s="63"/>
      <c r="G961" s="63"/>
      <c r="H961" s="64"/>
      <c r="I961" s="64"/>
      <c r="J961" s="64"/>
      <c r="K961" s="64"/>
      <c r="L961" s="64"/>
      <c r="M961" s="58"/>
      <c r="N961" s="58"/>
    </row>
    <row r="962" spans="2:14" s="61" customFormat="1" ht="15">
      <c r="B962" s="62"/>
      <c r="C962" s="62"/>
      <c r="D962" s="62"/>
      <c r="E962" s="63"/>
      <c r="F962" s="63"/>
      <c r="G962" s="63"/>
      <c r="H962" s="64"/>
      <c r="I962" s="64"/>
      <c r="J962" s="64"/>
      <c r="K962" s="64"/>
      <c r="L962" s="64"/>
      <c r="M962" s="58"/>
      <c r="N962" s="58"/>
    </row>
    <row r="963" spans="2:14" s="61" customFormat="1" ht="15">
      <c r="B963" s="62"/>
      <c r="C963" s="62"/>
      <c r="D963" s="62"/>
      <c r="E963" s="63"/>
      <c r="F963" s="63"/>
      <c r="G963" s="63"/>
      <c r="H963" s="64"/>
      <c r="I963" s="64"/>
      <c r="J963" s="64"/>
      <c r="K963" s="64"/>
      <c r="L963" s="64"/>
      <c r="M963" s="58"/>
      <c r="N963" s="58"/>
    </row>
    <row r="964" spans="2:14" s="61" customFormat="1" ht="15">
      <c r="B964" s="62"/>
      <c r="C964" s="62"/>
      <c r="D964" s="62"/>
      <c r="E964" s="63"/>
      <c r="F964" s="63"/>
      <c r="G964" s="63"/>
      <c r="H964" s="64"/>
      <c r="I964" s="64"/>
      <c r="J964" s="64"/>
      <c r="K964" s="64"/>
      <c r="L964" s="64"/>
      <c r="M964" s="58"/>
      <c r="N964" s="58"/>
    </row>
    <row r="965" spans="2:14" s="61" customFormat="1" ht="15">
      <c r="B965" s="62"/>
      <c r="C965" s="62"/>
      <c r="D965" s="62"/>
      <c r="E965" s="63"/>
      <c r="F965" s="63"/>
      <c r="G965" s="63"/>
      <c r="H965" s="64"/>
      <c r="I965" s="64"/>
      <c r="J965" s="64"/>
      <c r="K965" s="64"/>
      <c r="L965" s="64"/>
      <c r="M965" s="58"/>
      <c r="N965" s="58"/>
    </row>
    <row r="966" spans="2:14" s="61" customFormat="1" ht="15">
      <c r="B966" s="62"/>
      <c r="C966" s="62"/>
      <c r="D966" s="62"/>
      <c r="E966" s="63"/>
      <c r="F966" s="63"/>
      <c r="G966" s="63"/>
      <c r="H966" s="64"/>
      <c r="I966" s="64"/>
      <c r="J966" s="64"/>
      <c r="K966" s="64"/>
      <c r="L966" s="64"/>
      <c r="M966" s="58"/>
      <c r="N966" s="58"/>
    </row>
    <row r="967" spans="2:14" s="61" customFormat="1" ht="15">
      <c r="B967" s="62"/>
      <c r="C967" s="62"/>
      <c r="D967" s="62"/>
      <c r="E967" s="63"/>
      <c r="F967" s="63"/>
      <c r="G967" s="63"/>
      <c r="H967" s="64"/>
      <c r="I967" s="64"/>
      <c r="J967" s="64"/>
      <c r="K967" s="64"/>
      <c r="L967" s="64"/>
      <c r="M967" s="58"/>
      <c r="N967" s="58"/>
    </row>
    <row r="968" spans="2:14" s="61" customFormat="1" ht="15">
      <c r="B968" s="62"/>
      <c r="C968" s="62"/>
      <c r="D968" s="62"/>
      <c r="E968" s="63"/>
      <c r="F968" s="63"/>
      <c r="G968" s="63"/>
      <c r="H968" s="64"/>
      <c r="I968" s="64"/>
      <c r="J968" s="64"/>
      <c r="K968" s="64"/>
      <c r="L968" s="64"/>
      <c r="M968" s="58"/>
      <c r="N968" s="58"/>
    </row>
    <row r="969" spans="2:14" s="61" customFormat="1" ht="15">
      <c r="B969" s="62"/>
      <c r="C969" s="62"/>
      <c r="D969" s="62"/>
      <c r="E969" s="63"/>
      <c r="F969" s="63"/>
      <c r="G969" s="63"/>
      <c r="H969" s="64"/>
      <c r="I969" s="64"/>
      <c r="J969" s="64"/>
      <c r="K969" s="64"/>
      <c r="L969" s="64"/>
      <c r="M969" s="58"/>
      <c r="N969" s="58"/>
    </row>
    <row r="970" spans="2:14" s="61" customFormat="1" ht="15">
      <c r="B970" s="62"/>
      <c r="C970" s="62"/>
      <c r="D970" s="62"/>
      <c r="E970" s="63"/>
      <c r="F970" s="63"/>
      <c r="G970" s="63"/>
      <c r="H970" s="64"/>
      <c r="I970" s="64"/>
      <c r="J970" s="64"/>
      <c r="K970" s="64"/>
      <c r="L970" s="64"/>
      <c r="M970" s="58"/>
      <c r="N970" s="58"/>
    </row>
    <row r="971" spans="2:14" s="61" customFormat="1" ht="15">
      <c r="B971" s="62"/>
      <c r="C971" s="62"/>
      <c r="D971" s="62"/>
      <c r="E971" s="63"/>
      <c r="F971" s="63"/>
      <c r="G971" s="63"/>
      <c r="H971" s="64"/>
      <c r="I971" s="64"/>
      <c r="J971" s="64"/>
      <c r="K971" s="64"/>
      <c r="L971" s="64"/>
      <c r="M971" s="58"/>
      <c r="N971" s="58"/>
    </row>
    <row r="972" spans="2:14" s="61" customFormat="1" ht="15">
      <c r="B972" s="62"/>
      <c r="C972" s="62"/>
      <c r="D972" s="62"/>
      <c r="E972" s="63"/>
      <c r="F972" s="63"/>
      <c r="G972" s="63"/>
      <c r="H972" s="64"/>
      <c r="I972" s="64"/>
      <c r="J972" s="64"/>
      <c r="K972" s="64"/>
      <c r="L972" s="64"/>
      <c r="M972" s="58"/>
      <c r="N972" s="58"/>
    </row>
    <row r="973" spans="2:14" s="61" customFormat="1" ht="15">
      <c r="B973" s="62"/>
      <c r="C973" s="62"/>
      <c r="D973" s="62"/>
      <c r="E973" s="63"/>
      <c r="F973" s="63"/>
      <c r="G973" s="63"/>
      <c r="H973" s="64"/>
      <c r="I973" s="64"/>
      <c r="J973" s="64"/>
      <c r="K973" s="64"/>
      <c r="L973" s="64"/>
      <c r="M973" s="58"/>
      <c r="N973" s="58"/>
    </row>
    <row r="974" spans="2:14" s="61" customFormat="1" ht="15">
      <c r="B974" s="62"/>
      <c r="C974" s="62"/>
      <c r="D974" s="62"/>
      <c r="E974" s="63"/>
      <c r="F974" s="63"/>
      <c r="G974" s="63"/>
      <c r="H974" s="64"/>
      <c r="I974" s="64"/>
      <c r="J974" s="64"/>
      <c r="K974" s="64"/>
      <c r="L974" s="64"/>
      <c r="M974" s="58"/>
      <c r="N974" s="58"/>
    </row>
    <row r="975" spans="2:14" s="61" customFormat="1" ht="15">
      <c r="B975" s="62"/>
      <c r="C975" s="62"/>
      <c r="D975" s="62"/>
      <c r="E975" s="63"/>
      <c r="F975" s="63"/>
      <c r="G975" s="63"/>
      <c r="H975" s="64"/>
      <c r="I975" s="64"/>
      <c r="J975" s="64"/>
      <c r="K975" s="64"/>
      <c r="L975" s="64"/>
      <c r="M975" s="58"/>
      <c r="N975" s="58"/>
    </row>
    <row r="976" spans="2:14" s="61" customFormat="1" ht="15">
      <c r="B976" s="62"/>
      <c r="C976" s="62"/>
      <c r="D976" s="62"/>
      <c r="E976" s="63"/>
      <c r="F976" s="63"/>
      <c r="G976" s="63"/>
      <c r="H976" s="64"/>
      <c r="I976" s="64"/>
      <c r="J976" s="64"/>
      <c r="K976" s="64"/>
      <c r="L976" s="64"/>
      <c r="M976" s="58"/>
      <c r="N976" s="58"/>
    </row>
    <row r="977" spans="2:14" s="61" customFormat="1" ht="15">
      <c r="B977" s="62"/>
      <c r="C977" s="62"/>
      <c r="D977" s="62"/>
      <c r="E977" s="63"/>
      <c r="F977" s="63"/>
      <c r="G977" s="63"/>
      <c r="H977" s="64"/>
      <c r="I977" s="64"/>
      <c r="J977" s="64"/>
      <c r="K977" s="64"/>
      <c r="L977" s="64"/>
      <c r="M977" s="58"/>
      <c r="N977" s="58"/>
    </row>
    <row r="978" spans="2:14" s="61" customFormat="1" ht="15">
      <c r="B978" s="62"/>
      <c r="C978" s="62"/>
      <c r="D978" s="62"/>
      <c r="E978" s="63"/>
      <c r="F978" s="63"/>
      <c r="G978" s="63"/>
      <c r="H978" s="64"/>
      <c r="I978" s="64"/>
      <c r="J978" s="64"/>
      <c r="K978" s="64"/>
      <c r="L978" s="64"/>
      <c r="M978" s="58"/>
      <c r="N978" s="58"/>
    </row>
    <row r="979" spans="2:14" s="61" customFormat="1" ht="15">
      <c r="B979" s="62"/>
      <c r="C979" s="62"/>
      <c r="D979" s="62"/>
      <c r="E979" s="63"/>
      <c r="F979" s="63"/>
      <c r="G979" s="63"/>
      <c r="H979" s="64"/>
      <c r="I979" s="64"/>
      <c r="J979" s="64"/>
      <c r="K979" s="64"/>
      <c r="L979" s="64"/>
      <c r="M979" s="58"/>
      <c r="N979" s="58"/>
    </row>
    <row r="980" spans="2:14" s="61" customFormat="1" ht="15">
      <c r="B980" s="62"/>
      <c r="C980" s="62"/>
      <c r="D980" s="62"/>
      <c r="E980" s="63"/>
      <c r="F980" s="63"/>
      <c r="G980" s="63"/>
      <c r="H980" s="64"/>
      <c r="I980" s="64"/>
      <c r="J980" s="64"/>
      <c r="K980" s="64"/>
      <c r="L980" s="64"/>
      <c r="M980" s="58"/>
      <c r="N980" s="58"/>
    </row>
    <row r="981" spans="2:14" s="61" customFormat="1" ht="15">
      <c r="B981" s="62"/>
      <c r="C981" s="62"/>
      <c r="D981" s="62"/>
      <c r="E981" s="63"/>
      <c r="F981" s="63"/>
      <c r="G981" s="63"/>
      <c r="H981" s="64"/>
      <c r="I981" s="64"/>
      <c r="J981" s="64"/>
      <c r="K981" s="64"/>
      <c r="L981" s="64"/>
      <c r="M981" s="58"/>
      <c r="N981" s="58"/>
    </row>
    <row r="982" spans="2:14" s="61" customFormat="1" ht="15">
      <c r="B982" s="62"/>
      <c r="C982" s="62"/>
      <c r="D982" s="62"/>
      <c r="E982" s="63"/>
      <c r="F982" s="63"/>
      <c r="G982" s="63"/>
      <c r="H982" s="64"/>
      <c r="I982" s="64"/>
      <c r="J982" s="64"/>
      <c r="K982" s="64"/>
      <c r="L982" s="64"/>
      <c r="M982" s="58"/>
      <c r="N982" s="58"/>
    </row>
    <row r="983" spans="2:14" s="61" customFormat="1" ht="15">
      <c r="B983" s="62"/>
      <c r="C983" s="62"/>
      <c r="D983" s="62"/>
      <c r="E983" s="63"/>
      <c r="F983" s="63"/>
      <c r="G983" s="63"/>
      <c r="H983" s="64"/>
      <c r="I983" s="64"/>
      <c r="J983" s="64"/>
      <c r="K983" s="64"/>
      <c r="L983" s="64"/>
      <c r="M983" s="58"/>
      <c r="N983" s="58"/>
    </row>
    <row r="984" spans="2:14" s="61" customFormat="1" ht="15">
      <c r="B984" s="62"/>
      <c r="C984" s="62"/>
      <c r="D984" s="62"/>
      <c r="E984" s="63"/>
      <c r="F984" s="63"/>
      <c r="G984" s="63"/>
      <c r="H984" s="64"/>
      <c r="I984" s="64"/>
      <c r="J984" s="64"/>
      <c r="K984" s="64"/>
      <c r="L984" s="64"/>
      <c r="M984" s="58"/>
      <c r="N984" s="58"/>
    </row>
    <row r="985" spans="2:14" s="61" customFormat="1" ht="15">
      <c r="B985" s="62"/>
      <c r="C985" s="62"/>
      <c r="D985" s="62"/>
      <c r="E985" s="63"/>
      <c r="F985" s="63"/>
      <c r="G985" s="63"/>
      <c r="H985" s="64"/>
      <c r="I985" s="64"/>
      <c r="J985" s="64"/>
      <c r="K985" s="64"/>
      <c r="L985" s="64"/>
      <c r="M985" s="58"/>
      <c r="N985" s="58"/>
    </row>
    <row r="986" spans="2:14" s="61" customFormat="1" ht="15">
      <c r="B986" s="62"/>
      <c r="C986" s="62"/>
      <c r="D986" s="62"/>
      <c r="E986" s="63"/>
      <c r="F986" s="63"/>
      <c r="G986" s="63"/>
      <c r="H986" s="64"/>
      <c r="I986" s="64"/>
      <c r="J986" s="64"/>
      <c r="K986" s="64"/>
      <c r="L986" s="64"/>
      <c r="M986" s="58"/>
      <c r="N986" s="58"/>
    </row>
    <row r="987" spans="2:14" s="61" customFormat="1" ht="15">
      <c r="B987" s="62"/>
      <c r="C987" s="62"/>
      <c r="D987" s="62"/>
      <c r="E987" s="63"/>
      <c r="F987" s="63"/>
      <c r="G987" s="63"/>
      <c r="H987" s="64"/>
      <c r="I987" s="64"/>
      <c r="J987" s="64"/>
      <c r="K987" s="64"/>
      <c r="L987" s="64"/>
      <c r="M987" s="58"/>
      <c r="N987" s="58"/>
    </row>
    <row r="988" spans="2:14" s="61" customFormat="1" ht="15">
      <c r="B988" s="62"/>
      <c r="C988" s="62"/>
      <c r="D988" s="62"/>
      <c r="E988" s="63"/>
      <c r="F988" s="63"/>
      <c r="G988" s="63"/>
      <c r="H988" s="64"/>
      <c r="I988" s="64"/>
      <c r="J988" s="64"/>
      <c r="K988" s="64"/>
      <c r="L988" s="64"/>
      <c r="M988" s="58"/>
      <c r="N988" s="58"/>
    </row>
    <row r="989" spans="2:14" s="61" customFormat="1" ht="15">
      <c r="B989" s="62"/>
      <c r="C989" s="62"/>
      <c r="D989" s="62"/>
      <c r="E989" s="63"/>
      <c r="F989" s="63"/>
      <c r="G989" s="63"/>
      <c r="H989" s="64"/>
      <c r="I989" s="64"/>
      <c r="J989" s="64"/>
      <c r="K989" s="64"/>
      <c r="L989" s="64"/>
      <c r="M989" s="58"/>
      <c r="N989" s="58"/>
    </row>
    <row r="990" spans="2:14" s="61" customFormat="1" ht="15">
      <c r="B990" s="62"/>
      <c r="C990" s="62"/>
      <c r="D990" s="62"/>
      <c r="E990" s="63"/>
      <c r="F990" s="63"/>
      <c r="G990" s="63"/>
      <c r="H990" s="64"/>
      <c r="I990" s="64"/>
      <c r="J990" s="64"/>
      <c r="K990" s="64"/>
      <c r="L990" s="64"/>
      <c r="M990" s="58"/>
      <c r="N990" s="58"/>
    </row>
    <row r="991" spans="2:14" s="61" customFormat="1" ht="15">
      <c r="B991" s="62"/>
      <c r="C991" s="62"/>
      <c r="D991" s="62"/>
      <c r="E991" s="63"/>
      <c r="F991" s="63"/>
      <c r="G991" s="63"/>
      <c r="H991" s="64"/>
      <c r="I991" s="64"/>
      <c r="J991" s="64"/>
      <c r="K991" s="64"/>
      <c r="L991" s="64"/>
      <c r="M991" s="58"/>
      <c r="N991" s="58"/>
    </row>
    <row r="992" spans="2:14" s="61" customFormat="1" ht="15">
      <c r="B992" s="62"/>
      <c r="C992" s="62"/>
      <c r="D992" s="62"/>
      <c r="E992" s="63"/>
      <c r="F992" s="63"/>
      <c r="G992" s="63"/>
      <c r="H992" s="64"/>
      <c r="I992" s="64"/>
      <c r="J992" s="64"/>
      <c r="K992" s="64"/>
      <c r="L992" s="64"/>
      <c r="M992" s="58"/>
      <c r="N992" s="58"/>
    </row>
    <row r="993" spans="2:14" s="61" customFormat="1" ht="15">
      <c r="B993" s="62"/>
      <c r="C993" s="62"/>
      <c r="D993" s="62"/>
      <c r="E993" s="63"/>
      <c r="F993" s="63"/>
      <c r="G993" s="63"/>
      <c r="H993" s="64"/>
      <c r="I993" s="64"/>
      <c r="J993" s="64"/>
      <c r="K993" s="64"/>
      <c r="L993" s="64"/>
      <c r="M993" s="58"/>
      <c r="N993" s="58"/>
    </row>
    <row r="994" spans="2:14" s="61" customFormat="1" ht="15">
      <c r="B994" s="62"/>
      <c r="C994" s="62"/>
      <c r="D994" s="62"/>
      <c r="E994" s="63"/>
      <c r="F994" s="63"/>
      <c r="G994" s="63"/>
      <c r="H994" s="64"/>
      <c r="I994" s="64"/>
      <c r="J994" s="64"/>
      <c r="K994" s="64"/>
      <c r="L994" s="64"/>
      <c r="M994" s="58"/>
      <c r="N994" s="58"/>
    </row>
    <row r="995" spans="2:14" s="61" customFormat="1" ht="15">
      <c r="B995" s="62"/>
      <c r="C995" s="62"/>
      <c r="D995" s="62"/>
      <c r="E995" s="63"/>
      <c r="F995" s="63"/>
      <c r="G995" s="63"/>
      <c r="H995" s="64"/>
      <c r="I995" s="64"/>
      <c r="J995" s="64"/>
      <c r="K995" s="64"/>
      <c r="L995" s="64"/>
      <c r="M995" s="58"/>
      <c r="N995" s="58"/>
    </row>
    <row r="996" spans="2:14" s="61" customFormat="1" ht="15">
      <c r="B996" s="62"/>
      <c r="C996" s="62"/>
      <c r="D996" s="62"/>
      <c r="E996" s="63"/>
      <c r="F996" s="63"/>
      <c r="G996" s="63"/>
      <c r="H996" s="64"/>
      <c r="I996" s="64"/>
      <c r="J996" s="64"/>
      <c r="K996" s="64"/>
      <c r="L996" s="64"/>
      <c r="M996" s="58"/>
      <c r="N996" s="58"/>
    </row>
    <row r="997" spans="2:14" s="61" customFormat="1" ht="15">
      <c r="B997" s="62"/>
      <c r="C997" s="62"/>
      <c r="D997" s="62"/>
      <c r="E997" s="63"/>
      <c r="F997" s="63"/>
      <c r="G997" s="63"/>
      <c r="H997" s="64"/>
      <c r="I997" s="64"/>
      <c r="J997" s="64"/>
      <c r="K997" s="64"/>
      <c r="L997" s="64"/>
      <c r="M997" s="58"/>
      <c r="N997" s="58"/>
    </row>
    <row r="998" spans="2:14" s="61" customFormat="1" ht="15">
      <c r="B998" s="62"/>
      <c r="C998" s="62"/>
      <c r="D998" s="62"/>
      <c r="E998" s="63"/>
      <c r="F998" s="63"/>
      <c r="G998" s="63"/>
      <c r="H998" s="64"/>
      <c r="I998" s="64"/>
      <c r="J998" s="64"/>
      <c r="K998" s="64"/>
      <c r="L998" s="64"/>
      <c r="M998" s="58"/>
      <c r="N998" s="58"/>
    </row>
    <row r="999" spans="2:14" s="61" customFormat="1" ht="15">
      <c r="B999" s="62"/>
      <c r="C999" s="62"/>
      <c r="D999" s="62"/>
      <c r="E999" s="63"/>
      <c r="F999" s="63"/>
      <c r="G999" s="63"/>
      <c r="H999" s="64"/>
      <c r="I999" s="64"/>
      <c r="J999" s="64"/>
      <c r="K999" s="64"/>
      <c r="L999" s="64"/>
      <c r="M999" s="58"/>
      <c r="N999" s="58"/>
    </row>
    <row r="1000" spans="2:14" s="61" customFormat="1" ht="15">
      <c r="B1000" s="62"/>
      <c r="C1000" s="62"/>
      <c r="D1000" s="62"/>
      <c r="E1000" s="63"/>
      <c r="F1000" s="63"/>
      <c r="G1000" s="63"/>
      <c r="H1000" s="64"/>
      <c r="I1000" s="64"/>
      <c r="J1000" s="64"/>
      <c r="K1000" s="64"/>
      <c r="L1000" s="64"/>
      <c r="M1000" s="58"/>
      <c r="N1000" s="58"/>
    </row>
    <row r="1001" spans="2:14" s="61" customFormat="1" ht="15">
      <c r="B1001" s="62"/>
      <c r="C1001" s="62"/>
      <c r="D1001" s="62"/>
      <c r="E1001" s="63"/>
      <c r="F1001" s="63"/>
      <c r="G1001" s="63"/>
      <c r="H1001" s="64"/>
      <c r="I1001" s="64"/>
      <c r="J1001" s="64"/>
      <c r="K1001" s="64"/>
      <c r="L1001" s="64"/>
      <c r="M1001" s="58"/>
      <c r="N1001" s="58"/>
    </row>
    <row r="1002" spans="2:14" s="61" customFormat="1" ht="15">
      <c r="B1002" s="62"/>
      <c r="C1002" s="62"/>
      <c r="D1002" s="62"/>
      <c r="E1002" s="63"/>
      <c r="F1002" s="63"/>
      <c r="G1002" s="63"/>
      <c r="H1002" s="64"/>
      <c r="I1002" s="64"/>
      <c r="J1002" s="64"/>
      <c r="K1002" s="64"/>
      <c r="L1002" s="64"/>
      <c r="M1002" s="58"/>
      <c r="N1002" s="58"/>
    </row>
    <row r="1003" spans="2:14" s="61" customFormat="1" ht="15">
      <c r="B1003" s="62"/>
      <c r="C1003" s="62"/>
      <c r="D1003" s="62"/>
      <c r="E1003" s="63"/>
      <c r="F1003" s="63"/>
      <c r="G1003" s="63"/>
      <c r="H1003" s="64"/>
      <c r="I1003" s="64"/>
      <c r="J1003" s="64"/>
      <c r="K1003" s="64"/>
      <c r="L1003" s="64"/>
      <c r="M1003" s="58"/>
      <c r="N1003" s="58"/>
    </row>
    <row r="1004" spans="2:14" s="61" customFormat="1" ht="15">
      <c r="B1004" s="62"/>
      <c r="C1004" s="62"/>
      <c r="D1004" s="62"/>
      <c r="E1004" s="63"/>
      <c r="F1004" s="63"/>
      <c r="G1004" s="63"/>
      <c r="H1004" s="64"/>
      <c r="I1004" s="64"/>
      <c r="J1004" s="64"/>
      <c r="K1004" s="64"/>
      <c r="L1004" s="64"/>
      <c r="M1004" s="58"/>
      <c r="N1004" s="58"/>
    </row>
    <row r="1005" spans="2:14" s="61" customFormat="1" ht="15">
      <c r="B1005" s="62"/>
      <c r="C1005" s="62"/>
      <c r="D1005" s="62"/>
      <c r="E1005" s="63"/>
      <c r="F1005" s="63"/>
      <c r="G1005" s="63"/>
      <c r="H1005" s="64"/>
      <c r="I1005" s="64"/>
      <c r="J1005" s="64"/>
      <c r="K1005" s="64"/>
      <c r="L1005" s="64"/>
      <c r="M1005" s="58"/>
      <c r="N1005" s="58"/>
    </row>
    <row r="1006" spans="2:14" s="61" customFormat="1" ht="15">
      <c r="B1006" s="62"/>
      <c r="C1006" s="62"/>
      <c r="D1006" s="62"/>
      <c r="E1006" s="63"/>
      <c r="F1006" s="63"/>
      <c r="G1006" s="63"/>
      <c r="H1006" s="64"/>
      <c r="I1006" s="64"/>
      <c r="J1006" s="64"/>
      <c r="K1006" s="64"/>
      <c r="L1006" s="64"/>
      <c r="M1006" s="58"/>
      <c r="N1006" s="58"/>
    </row>
    <row r="1007" spans="2:14" s="61" customFormat="1" ht="15">
      <c r="B1007" s="62"/>
      <c r="C1007" s="62"/>
      <c r="D1007" s="62"/>
      <c r="E1007" s="63"/>
      <c r="F1007" s="63"/>
      <c r="G1007" s="63"/>
      <c r="H1007" s="64"/>
      <c r="I1007" s="64"/>
      <c r="J1007" s="64"/>
      <c r="K1007" s="64"/>
      <c r="L1007" s="64"/>
      <c r="M1007" s="58"/>
      <c r="N1007" s="58"/>
    </row>
    <row r="1008" spans="2:14" s="61" customFormat="1" ht="15">
      <c r="B1008" s="62"/>
      <c r="C1008" s="62"/>
      <c r="D1008" s="62"/>
      <c r="E1008" s="63"/>
      <c r="F1008" s="63"/>
      <c r="G1008" s="63"/>
      <c r="H1008" s="64"/>
      <c r="I1008" s="64"/>
      <c r="J1008" s="64"/>
      <c r="K1008" s="64"/>
      <c r="L1008" s="64"/>
      <c r="M1008" s="58"/>
      <c r="N1008" s="58"/>
    </row>
    <row r="1009" spans="2:14" s="61" customFormat="1" ht="15">
      <c r="B1009" s="62"/>
      <c r="C1009" s="62"/>
      <c r="D1009" s="62"/>
      <c r="E1009" s="63"/>
      <c r="F1009" s="63"/>
      <c r="G1009" s="63"/>
      <c r="H1009" s="64"/>
      <c r="I1009" s="64"/>
      <c r="J1009" s="64"/>
      <c r="K1009" s="64"/>
      <c r="L1009" s="64"/>
      <c r="M1009" s="58"/>
      <c r="N1009" s="58"/>
    </row>
    <row r="1010" spans="2:14" s="61" customFormat="1" ht="15">
      <c r="B1010" s="62"/>
      <c r="C1010" s="62"/>
      <c r="D1010" s="62"/>
      <c r="E1010" s="63"/>
      <c r="F1010" s="63"/>
      <c r="G1010" s="63"/>
      <c r="H1010" s="64"/>
      <c r="I1010" s="64"/>
      <c r="J1010" s="64"/>
      <c r="K1010" s="64"/>
      <c r="L1010" s="64"/>
      <c r="M1010" s="58"/>
      <c r="N1010" s="58"/>
    </row>
    <row r="1011" spans="2:14" s="61" customFormat="1" ht="15">
      <c r="B1011" s="62"/>
      <c r="C1011" s="62"/>
      <c r="D1011" s="62"/>
      <c r="E1011" s="63"/>
      <c r="F1011" s="63"/>
      <c r="G1011" s="63"/>
      <c r="H1011" s="64"/>
      <c r="I1011" s="64"/>
      <c r="J1011" s="64"/>
      <c r="K1011" s="64"/>
      <c r="L1011" s="64"/>
      <c r="M1011" s="58"/>
      <c r="N1011" s="58"/>
    </row>
    <row r="1012" spans="2:14" s="61" customFormat="1" ht="15">
      <c r="B1012" s="62"/>
      <c r="C1012" s="62"/>
      <c r="D1012" s="62"/>
      <c r="E1012" s="63"/>
      <c r="F1012" s="63"/>
      <c r="G1012" s="63"/>
      <c r="H1012" s="64"/>
      <c r="I1012" s="64"/>
      <c r="J1012" s="64"/>
      <c r="K1012" s="64"/>
      <c r="L1012" s="64"/>
      <c r="M1012" s="58"/>
      <c r="N1012" s="58"/>
    </row>
    <row r="1013" spans="2:14" s="61" customFormat="1" ht="15">
      <c r="B1013" s="62"/>
      <c r="C1013" s="62"/>
      <c r="D1013" s="62"/>
      <c r="E1013" s="63"/>
      <c r="F1013" s="63"/>
      <c r="G1013" s="63"/>
      <c r="H1013" s="64"/>
      <c r="I1013" s="64"/>
      <c r="J1013" s="64"/>
      <c r="K1013" s="64"/>
      <c r="L1013" s="64"/>
      <c r="M1013" s="58"/>
      <c r="N1013" s="58"/>
    </row>
    <row r="1014" spans="2:14" s="61" customFormat="1" ht="15">
      <c r="B1014" s="62"/>
      <c r="C1014" s="62"/>
      <c r="D1014" s="62"/>
      <c r="E1014" s="63"/>
      <c r="F1014" s="63"/>
      <c r="G1014" s="63"/>
      <c r="H1014" s="64"/>
      <c r="I1014" s="64"/>
      <c r="J1014" s="64"/>
      <c r="K1014" s="64"/>
      <c r="L1014" s="64"/>
      <c r="M1014" s="58"/>
      <c r="N1014" s="58"/>
    </row>
    <row r="1015" spans="2:14" s="61" customFormat="1" ht="15">
      <c r="B1015" s="62"/>
      <c r="C1015" s="62"/>
      <c r="D1015" s="62"/>
      <c r="E1015" s="63"/>
      <c r="F1015" s="63"/>
      <c r="G1015" s="63"/>
      <c r="H1015" s="64"/>
      <c r="I1015" s="64"/>
      <c r="J1015" s="64"/>
      <c r="K1015" s="64"/>
      <c r="L1015" s="64"/>
      <c r="M1015" s="58"/>
      <c r="N1015" s="58"/>
    </row>
    <row r="1016" spans="2:14" s="61" customFormat="1" ht="15">
      <c r="B1016" s="62"/>
      <c r="C1016" s="62"/>
      <c r="D1016" s="62"/>
      <c r="E1016" s="63"/>
      <c r="F1016" s="63"/>
      <c r="G1016" s="63"/>
      <c r="H1016" s="64"/>
      <c r="I1016" s="64"/>
      <c r="J1016" s="64"/>
      <c r="K1016" s="64"/>
      <c r="L1016" s="64"/>
      <c r="M1016" s="58"/>
      <c r="N1016" s="58"/>
    </row>
    <row r="1017" spans="2:14" s="61" customFormat="1" ht="15">
      <c r="B1017" s="62"/>
      <c r="C1017" s="62"/>
      <c r="D1017" s="62"/>
      <c r="E1017" s="63"/>
      <c r="F1017" s="63"/>
      <c r="G1017" s="63"/>
      <c r="H1017" s="64"/>
      <c r="I1017" s="64"/>
      <c r="J1017" s="64"/>
      <c r="K1017" s="64"/>
      <c r="L1017" s="64"/>
      <c r="M1017" s="58"/>
      <c r="N1017" s="58"/>
    </row>
    <row r="1018" spans="2:14" s="61" customFormat="1" ht="15">
      <c r="B1018" s="62"/>
      <c r="C1018" s="62"/>
      <c r="D1018" s="62"/>
      <c r="E1018" s="63"/>
      <c r="F1018" s="63"/>
      <c r="G1018" s="63"/>
      <c r="H1018" s="64"/>
      <c r="I1018" s="64"/>
      <c r="J1018" s="64"/>
      <c r="K1018" s="64"/>
      <c r="L1018" s="64"/>
      <c r="M1018" s="58"/>
      <c r="N1018" s="58"/>
    </row>
    <row r="1019" spans="2:14" s="61" customFormat="1" ht="15">
      <c r="B1019" s="62"/>
      <c r="C1019" s="62"/>
      <c r="D1019" s="62"/>
      <c r="E1019" s="63"/>
      <c r="F1019" s="63"/>
      <c r="G1019" s="63"/>
      <c r="H1019" s="64"/>
      <c r="I1019" s="64"/>
      <c r="J1019" s="64"/>
      <c r="K1019" s="64"/>
      <c r="L1019" s="64"/>
      <c r="M1019" s="58"/>
      <c r="N1019" s="58"/>
    </row>
    <row r="1020" spans="2:14" s="61" customFormat="1" ht="15">
      <c r="B1020" s="62"/>
      <c r="C1020" s="62"/>
      <c r="D1020" s="62"/>
      <c r="E1020" s="63"/>
      <c r="F1020" s="63"/>
      <c r="G1020" s="63"/>
      <c r="H1020" s="64"/>
      <c r="I1020" s="64"/>
      <c r="J1020" s="64"/>
      <c r="K1020" s="64"/>
      <c r="L1020" s="64"/>
      <c r="M1020" s="58"/>
      <c r="N1020" s="58"/>
    </row>
    <row r="1021" spans="2:14" s="61" customFormat="1" ht="15">
      <c r="B1021" s="62"/>
      <c r="C1021" s="62"/>
      <c r="D1021" s="62"/>
      <c r="E1021" s="63"/>
      <c r="F1021" s="63"/>
      <c r="G1021" s="63"/>
      <c r="H1021" s="64"/>
      <c r="I1021" s="64"/>
      <c r="J1021" s="64"/>
      <c r="K1021" s="64"/>
      <c r="L1021" s="64"/>
      <c r="M1021" s="58"/>
      <c r="N1021" s="58"/>
    </row>
    <row r="1022" spans="2:14" s="61" customFormat="1" ht="15">
      <c r="B1022" s="62"/>
      <c r="C1022" s="62"/>
      <c r="D1022" s="62"/>
      <c r="E1022" s="63"/>
      <c r="F1022" s="63"/>
      <c r="G1022" s="63"/>
      <c r="H1022" s="64"/>
      <c r="I1022" s="64"/>
      <c r="J1022" s="64"/>
      <c r="K1022" s="64"/>
      <c r="L1022" s="64"/>
      <c r="M1022" s="58"/>
      <c r="N1022" s="58"/>
    </row>
    <row r="1023" spans="2:14" s="61" customFormat="1" ht="15">
      <c r="B1023" s="62"/>
      <c r="C1023" s="62"/>
      <c r="D1023" s="62"/>
      <c r="E1023" s="63"/>
      <c r="F1023" s="63"/>
      <c r="G1023" s="63"/>
      <c r="H1023" s="64"/>
      <c r="I1023" s="64"/>
      <c r="J1023" s="64"/>
      <c r="K1023" s="64"/>
      <c r="L1023" s="64"/>
      <c r="M1023" s="58"/>
      <c r="N1023" s="58"/>
    </row>
    <row r="1024" spans="2:14" s="61" customFormat="1" ht="15">
      <c r="B1024" s="62"/>
      <c r="C1024" s="62"/>
      <c r="D1024" s="62"/>
      <c r="E1024" s="63"/>
      <c r="F1024" s="63"/>
      <c r="G1024" s="63"/>
      <c r="H1024" s="64"/>
      <c r="I1024" s="64"/>
      <c r="J1024" s="64"/>
      <c r="K1024" s="64"/>
      <c r="L1024" s="64"/>
      <c r="M1024" s="58"/>
      <c r="N1024" s="58"/>
    </row>
    <row r="1025" spans="2:12" ht="15">
      <c r="B1025" s="65"/>
      <c r="C1025" s="65"/>
      <c r="D1025" s="65"/>
      <c r="H1025" s="65"/>
      <c r="I1025" s="65"/>
      <c r="J1025" s="67"/>
      <c r="K1025" s="67"/>
      <c r="L1025" s="67"/>
    </row>
    <row r="1026" spans="2:12" ht="15">
      <c r="B1026" s="65"/>
      <c r="C1026" s="65"/>
      <c r="D1026" s="65"/>
      <c r="H1026" s="65"/>
      <c r="I1026" s="65"/>
      <c r="J1026" s="67"/>
      <c r="K1026" s="67"/>
      <c r="L1026" s="67"/>
    </row>
    <row r="1027" spans="2:12" ht="15">
      <c r="B1027" s="65"/>
      <c r="C1027" s="65"/>
      <c r="D1027" s="65"/>
      <c r="H1027" s="65"/>
      <c r="I1027" s="65"/>
      <c r="J1027" s="67"/>
      <c r="K1027" s="67"/>
      <c r="L1027" s="67"/>
    </row>
    <row r="1028" spans="2:12" ht="15">
      <c r="B1028" s="65"/>
      <c r="C1028" s="65"/>
      <c r="D1028" s="65"/>
      <c r="H1028" s="65"/>
      <c r="I1028" s="65"/>
      <c r="J1028" s="67"/>
      <c r="K1028" s="67"/>
      <c r="L1028" s="67"/>
    </row>
    <row r="1029" spans="2:12" ht="15">
      <c r="B1029" s="65"/>
      <c r="C1029" s="65"/>
      <c r="D1029" s="65"/>
      <c r="H1029" s="65"/>
      <c r="I1029" s="65"/>
      <c r="J1029" s="67"/>
      <c r="K1029" s="67"/>
      <c r="L1029" s="67"/>
    </row>
    <row r="1030" spans="2:12" ht="15">
      <c r="B1030" s="65"/>
      <c r="C1030" s="65"/>
      <c r="D1030" s="65"/>
      <c r="H1030" s="65"/>
      <c r="I1030" s="65"/>
      <c r="J1030" s="67"/>
      <c r="K1030" s="67"/>
      <c r="L1030" s="67"/>
    </row>
    <row r="1031" spans="2:12" ht="15">
      <c r="B1031" s="65"/>
      <c r="C1031" s="65"/>
      <c r="D1031" s="65"/>
      <c r="H1031" s="65"/>
      <c r="I1031" s="65"/>
      <c r="J1031" s="67"/>
      <c r="K1031" s="67"/>
      <c r="L1031" s="67"/>
    </row>
    <row r="1032" spans="2:12" ht="15">
      <c r="B1032" s="65"/>
      <c r="C1032" s="65"/>
      <c r="D1032" s="65"/>
      <c r="H1032" s="65"/>
      <c r="I1032" s="65"/>
      <c r="J1032" s="67"/>
      <c r="K1032" s="67"/>
      <c r="L1032" s="67"/>
    </row>
    <row r="1033" spans="2:12" ht="15">
      <c r="B1033" s="65"/>
      <c r="C1033" s="65"/>
      <c r="D1033" s="65"/>
      <c r="H1033" s="65"/>
      <c r="I1033" s="65"/>
      <c r="J1033" s="67"/>
      <c r="K1033" s="67"/>
      <c r="L1033" s="67"/>
    </row>
    <row r="1034" spans="2:12" ht="15">
      <c r="B1034" s="65"/>
      <c r="C1034" s="65"/>
      <c r="D1034" s="65"/>
      <c r="H1034" s="65"/>
      <c r="I1034" s="65"/>
      <c r="J1034" s="67"/>
      <c r="K1034" s="67"/>
      <c r="L1034" s="67"/>
    </row>
    <row r="1035" spans="2:12" ht="15">
      <c r="B1035" s="65"/>
      <c r="C1035" s="65"/>
      <c r="D1035" s="65"/>
      <c r="H1035" s="65"/>
      <c r="I1035" s="65"/>
      <c r="J1035" s="67"/>
      <c r="K1035" s="67"/>
      <c r="L1035" s="67"/>
    </row>
    <row r="1036" spans="2:12" ht="15">
      <c r="B1036" s="65"/>
      <c r="C1036" s="65"/>
      <c r="D1036" s="65"/>
      <c r="H1036" s="65"/>
      <c r="I1036" s="65"/>
      <c r="J1036" s="67"/>
      <c r="K1036" s="67"/>
      <c r="L1036" s="67"/>
    </row>
    <row r="1037" spans="2:12" ht="15">
      <c r="B1037" s="65"/>
      <c r="C1037" s="65"/>
      <c r="D1037" s="65"/>
      <c r="H1037" s="65"/>
      <c r="I1037" s="65"/>
      <c r="J1037" s="67"/>
      <c r="K1037" s="67"/>
      <c r="L1037" s="67"/>
    </row>
    <row r="1038" spans="2:12" ht="15">
      <c r="B1038" s="65"/>
      <c r="C1038" s="65"/>
      <c r="D1038" s="65"/>
      <c r="H1038" s="65"/>
      <c r="I1038" s="65"/>
      <c r="J1038" s="67"/>
      <c r="K1038" s="67"/>
      <c r="L1038" s="67"/>
    </row>
    <row r="1039" spans="2:12" ht="15">
      <c r="B1039" s="65"/>
      <c r="C1039" s="65"/>
      <c r="D1039" s="65"/>
      <c r="H1039" s="65"/>
      <c r="I1039" s="65"/>
      <c r="J1039" s="67"/>
      <c r="K1039" s="67"/>
      <c r="L1039" s="67"/>
    </row>
    <row r="1040" spans="2:12" ht="15">
      <c r="B1040" s="65"/>
      <c r="C1040" s="65"/>
      <c r="D1040" s="65"/>
      <c r="H1040" s="65"/>
      <c r="I1040" s="65"/>
      <c r="J1040" s="67"/>
      <c r="K1040" s="67"/>
      <c r="L1040" s="67"/>
    </row>
    <row r="1041" spans="2:12" ht="15">
      <c r="B1041" s="65"/>
      <c r="C1041" s="65"/>
      <c r="D1041" s="65"/>
      <c r="H1041" s="65"/>
      <c r="I1041" s="65"/>
      <c r="J1041" s="67"/>
      <c r="K1041" s="67"/>
      <c r="L1041" s="67"/>
    </row>
    <row r="1042" spans="2:12" ht="15">
      <c r="B1042" s="65"/>
      <c r="C1042" s="65"/>
      <c r="D1042" s="65"/>
      <c r="H1042" s="65"/>
      <c r="I1042" s="65"/>
      <c r="J1042" s="67"/>
      <c r="K1042" s="67"/>
      <c r="L1042" s="67"/>
    </row>
    <row r="1043" spans="2:12" ht="15">
      <c r="B1043" s="65"/>
      <c r="C1043" s="65"/>
      <c r="D1043" s="65"/>
      <c r="H1043" s="65"/>
      <c r="I1043" s="65"/>
      <c r="J1043" s="67"/>
      <c r="K1043" s="67"/>
      <c r="L1043" s="67"/>
    </row>
    <row r="1044" spans="2:12" ht="15">
      <c r="B1044" s="65"/>
      <c r="C1044" s="65"/>
      <c r="D1044" s="65"/>
      <c r="H1044" s="65"/>
      <c r="I1044" s="65"/>
      <c r="J1044" s="67"/>
      <c r="K1044" s="67"/>
      <c r="L1044" s="67"/>
    </row>
    <row r="1045" spans="2:12" ht="15">
      <c r="B1045" s="65"/>
      <c r="C1045" s="65"/>
      <c r="D1045" s="65"/>
      <c r="H1045" s="65"/>
      <c r="I1045" s="65"/>
      <c r="J1045" s="67"/>
      <c r="K1045" s="67"/>
      <c r="L1045" s="67"/>
    </row>
    <row r="1046" spans="2:12" ht="15">
      <c r="B1046" s="65"/>
      <c r="C1046" s="65"/>
      <c r="D1046" s="65"/>
      <c r="H1046" s="65"/>
      <c r="I1046" s="65"/>
      <c r="J1046" s="67"/>
      <c r="K1046" s="67"/>
      <c r="L1046" s="67"/>
    </row>
    <row r="1047" spans="2:12" ht="15">
      <c r="B1047" s="65"/>
      <c r="C1047" s="65"/>
      <c r="D1047" s="65"/>
      <c r="H1047" s="65"/>
      <c r="I1047" s="65"/>
      <c r="J1047" s="67"/>
      <c r="K1047" s="67"/>
      <c r="L1047" s="67"/>
    </row>
    <row r="1048" spans="2:12" ht="15">
      <c r="B1048" s="65"/>
      <c r="C1048" s="65"/>
      <c r="D1048" s="65"/>
      <c r="H1048" s="65"/>
      <c r="I1048" s="65"/>
      <c r="J1048" s="67"/>
      <c r="K1048" s="67"/>
      <c r="L1048" s="67"/>
    </row>
    <row r="1049" spans="2:12" ht="15">
      <c r="B1049" s="65"/>
      <c r="C1049" s="65"/>
      <c r="D1049" s="65"/>
      <c r="H1049" s="65"/>
      <c r="I1049" s="65"/>
      <c r="J1049" s="67"/>
      <c r="K1049" s="67"/>
      <c r="L1049" s="67"/>
    </row>
    <row r="1050" spans="2:12" ht="15">
      <c r="B1050" s="65"/>
      <c r="C1050" s="65"/>
      <c r="D1050" s="65"/>
      <c r="H1050" s="65"/>
      <c r="I1050" s="65"/>
      <c r="J1050" s="67"/>
      <c r="K1050" s="67"/>
      <c r="L1050" s="67"/>
    </row>
    <row r="1051" spans="2:12" ht="15">
      <c r="B1051" s="65"/>
      <c r="C1051" s="65"/>
      <c r="D1051" s="65"/>
      <c r="H1051" s="65"/>
      <c r="I1051" s="65"/>
      <c r="J1051" s="67"/>
      <c r="K1051" s="67"/>
      <c r="L1051" s="67"/>
    </row>
    <row r="1052" spans="2:12" ht="15">
      <c r="B1052" s="65"/>
      <c r="C1052" s="65"/>
      <c r="D1052" s="65"/>
      <c r="H1052" s="65"/>
      <c r="I1052" s="65"/>
      <c r="J1052" s="67"/>
      <c r="K1052" s="67"/>
      <c r="L1052" s="67"/>
    </row>
    <row r="1053" spans="2:12" ht="15">
      <c r="B1053" s="65"/>
      <c r="C1053" s="65"/>
      <c r="D1053" s="65"/>
      <c r="H1053" s="65"/>
      <c r="I1053" s="65"/>
      <c r="J1053" s="67"/>
      <c r="K1053" s="67"/>
      <c r="L1053" s="67"/>
    </row>
    <row r="1054" spans="2:12" ht="15">
      <c r="B1054" s="65"/>
      <c r="C1054" s="65"/>
      <c r="D1054" s="65"/>
      <c r="H1054" s="65"/>
      <c r="I1054" s="65"/>
      <c r="J1054" s="67"/>
      <c r="K1054" s="67"/>
      <c r="L1054" s="67"/>
    </row>
    <row r="1055" spans="2:12" ht="15">
      <c r="B1055" s="65"/>
      <c r="C1055" s="65"/>
      <c r="D1055" s="65"/>
      <c r="H1055" s="65"/>
      <c r="I1055" s="65"/>
      <c r="J1055" s="67"/>
      <c r="K1055" s="67"/>
      <c r="L1055" s="67"/>
    </row>
    <row r="1056" spans="2:12" ht="15">
      <c r="B1056" s="65"/>
      <c r="C1056" s="65"/>
      <c r="D1056" s="65"/>
      <c r="H1056" s="65"/>
      <c r="I1056" s="65"/>
      <c r="J1056" s="67"/>
      <c r="K1056" s="67"/>
      <c r="L1056" s="67"/>
    </row>
    <row r="1057" spans="2:12" ht="15">
      <c r="B1057" s="65"/>
      <c r="C1057" s="65"/>
      <c r="D1057" s="65"/>
      <c r="H1057" s="65"/>
      <c r="I1057" s="65"/>
      <c r="J1057" s="67"/>
      <c r="K1057" s="67"/>
      <c r="L1057" s="67"/>
    </row>
    <row r="1058" spans="2:12" ht="15">
      <c r="B1058" s="65"/>
      <c r="C1058" s="65"/>
      <c r="D1058" s="65"/>
      <c r="H1058" s="65"/>
      <c r="I1058" s="65"/>
      <c r="J1058" s="67"/>
      <c r="K1058" s="67"/>
      <c r="L1058" s="67"/>
    </row>
    <row r="1059" spans="2:12" ht="15">
      <c r="B1059" s="65"/>
      <c r="C1059" s="65"/>
      <c r="D1059" s="65"/>
      <c r="H1059" s="65"/>
      <c r="I1059" s="65"/>
      <c r="J1059" s="67"/>
      <c r="K1059" s="67"/>
      <c r="L1059" s="67"/>
    </row>
    <row r="1060" spans="2:12" ht="15">
      <c r="B1060" s="65"/>
      <c r="C1060" s="65"/>
      <c r="D1060" s="65"/>
      <c r="H1060" s="65"/>
      <c r="I1060" s="65"/>
      <c r="J1060" s="67"/>
      <c r="K1060" s="67"/>
      <c r="L1060" s="67"/>
    </row>
    <row r="1061" spans="2:12" ht="15">
      <c r="B1061" s="65"/>
      <c r="C1061" s="65"/>
      <c r="D1061" s="65"/>
      <c r="H1061" s="65"/>
      <c r="I1061" s="65"/>
      <c r="J1061" s="67"/>
      <c r="K1061" s="67"/>
      <c r="L1061" s="67"/>
    </row>
    <row r="1062" spans="2:12" ht="15">
      <c r="B1062" s="65"/>
      <c r="C1062" s="65"/>
      <c r="D1062" s="65"/>
      <c r="H1062" s="65"/>
      <c r="I1062" s="65"/>
      <c r="J1062" s="67"/>
      <c r="K1062" s="67"/>
      <c r="L1062" s="67"/>
    </row>
    <row r="1063" spans="2:12" ht="15">
      <c r="B1063" s="65"/>
      <c r="C1063" s="65"/>
      <c r="D1063" s="65"/>
      <c r="H1063" s="65"/>
      <c r="I1063" s="65"/>
      <c r="J1063" s="67"/>
      <c r="K1063" s="67"/>
      <c r="L1063" s="67"/>
    </row>
    <row r="1064" spans="2:12" ht="15">
      <c r="B1064" s="65"/>
      <c r="C1064" s="65"/>
      <c r="D1064" s="65"/>
      <c r="H1064" s="65"/>
      <c r="I1064" s="65"/>
      <c r="J1064" s="67"/>
      <c r="K1064" s="67"/>
      <c r="L1064" s="67"/>
    </row>
    <row r="1065" spans="2:12" ht="15">
      <c r="B1065" s="65"/>
      <c r="C1065" s="65"/>
      <c r="D1065" s="65"/>
      <c r="H1065" s="65"/>
      <c r="I1065" s="65"/>
      <c r="J1065" s="67"/>
      <c r="K1065" s="67"/>
      <c r="L1065" s="67"/>
    </row>
    <row r="1066" spans="2:12" ht="15">
      <c r="B1066" s="65"/>
      <c r="C1066" s="65"/>
      <c r="D1066" s="65"/>
      <c r="H1066" s="65"/>
      <c r="I1066" s="65"/>
      <c r="J1066" s="67"/>
      <c r="K1066" s="67"/>
      <c r="L1066" s="67"/>
    </row>
    <row r="1067" spans="2:12" ht="15">
      <c r="B1067" s="65"/>
      <c r="C1067" s="65"/>
      <c r="D1067" s="65"/>
      <c r="H1067" s="65"/>
      <c r="I1067" s="65"/>
      <c r="J1067" s="67"/>
      <c r="K1067" s="67"/>
      <c r="L1067" s="67"/>
    </row>
    <row r="1068" spans="2:12" ht="15">
      <c r="B1068" s="65"/>
      <c r="C1068" s="65"/>
      <c r="D1068" s="65"/>
      <c r="H1068" s="65"/>
      <c r="I1068" s="65"/>
      <c r="J1068" s="67"/>
      <c r="K1068" s="67"/>
      <c r="L1068" s="67"/>
    </row>
    <row r="1069" spans="2:12" ht="15">
      <c r="B1069" s="65"/>
      <c r="C1069" s="65"/>
      <c r="D1069" s="65"/>
      <c r="H1069" s="65"/>
      <c r="I1069" s="65"/>
      <c r="J1069" s="67"/>
      <c r="K1069" s="67"/>
      <c r="L1069" s="67"/>
    </row>
    <row r="1070" spans="2:12" ht="15">
      <c r="B1070" s="65"/>
      <c r="C1070" s="65"/>
      <c r="D1070" s="65"/>
      <c r="H1070" s="65"/>
      <c r="I1070" s="65"/>
      <c r="J1070" s="67"/>
      <c r="K1070" s="67"/>
      <c r="L1070" s="67"/>
    </row>
    <row r="1071" spans="2:12" ht="15">
      <c r="B1071" s="65"/>
      <c r="C1071" s="65"/>
      <c r="D1071" s="65"/>
      <c r="H1071" s="65"/>
      <c r="I1071" s="65"/>
      <c r="J1071" s="67"/>
      <c r="K1071" s="67"/>
      <c r="L1071" s="67"/>
    </row>
    <row r="1072" spans="2:12" ht="15">
      <c r="B1072" s="65"/>
      <c r="C1072" s="65"/>
      <c r="D1072" s="65"/>
      <c r="H1072" s="65"/>
      <c r="I1072" s="65"/>
      <c r="J1072" s="67"/>
      <c r="K1072" s="67"/>
      <c r="L1072" s="67"/>
    </row>
    <row r="1073" spans="2:12" ht="15">
      <c r="B1073" s="65"/>
      <c r="C1073" s="65"/>
      <c r="D1073" s="65"/>
      <c r="H1073" s="65"/>
      <c r="I1073" s="65"/>
      <c r="J1073" s="67"/>
      <c r="K1073" s="67"/>
      <c r="L1073" s="67"/>
    </row>
    <row r="1074" spans="2:12" ht="15">
      <c r="B1074" s="65"/>
      <c r="C1074" s="65"/>
      <c r="D1074" s="65"/>
      <c r="H1074" s="65"/>
      <c r="I1074" s="65"/>
      <c r="J1074" s="67"/>
      <c r="K1074" s="67"/>
      <c r="L1074" s="67"/>
    </row>
    <row r="1075" spans="2:12" ht="15">
      <c r="B1075" s="65"/>
      <c r="C1075" s="65"/>
      <c r="D1075" s="65"/>
      <c r="H1075" s="65"/>
      <c r="I1075" s="65"/>
      <c r="J1075" s="67"/>
      <c r="K1075" s="67"/>
      <c r="L1075" s="67"/>
    </row>
    <row r="1076" spans="2:12" ht="15">
      <c r="B1076" s="65"/>
      <c r="C1076" s="65"/>
      <c r="D1076" s="65"/>
      <c r="H1076" s="65"/>
      <c r="I1076" s="65"/>
      <c r="J1076" s="67"/>
      <c r="K1076" s="67"/>
      <c r="L1076" s="67"/>
    </row>
    <row r="1077" spans="2:12" ht="15">
      <c r="B1077" s="65"/>
      <c r="C1077" s="65"/>
      <c r="D1077" s="65"/>
      <c r="H1077" s="65"/>
      <c r="I1077" s="65"/>
      <c r="J1077" s="67"/>
      <c r="K1077" s="67"/>
      <c r="L1077" s="67"/>
    </row>
    <row r="1078" spans="2:12" ht="15">
      <c r="B1078" s="65"/>
      <c r="C1078" s="65"/>
      <c r="D1078" s="65"/>
      <c r="H1078" s="65"/>
      <c r="I1078" s="65"/>
      <c r="J1078" s="67"/>
      <c r="K1078" s="67"/>
      <c r="L1078" s="67"/>
    </row>
    <row r="1079" spans="2:12" ht="15">
      <c r="B1079" s="65"/>
      <c r="C1079" s="65"/>
      <c r="D1079" s="65"/>
      <c r="H1079" s="65"/>
      <c r="I1079" s="65"/>
      <c r="J1079" s="67"/>
      <c r="K1079" s="67"/>
      <c r="L1079" s="67"/>
    </row>
    <row r="1080" spans="2:12" ht="15">
      <c r="B1080" s="65"/>
      <c r="C1080" s="65"/>
      <c r="D1080" s="65"/>
      <c r="H1080" s="65"/>
      <c r="I1080" s="65"/>
      <c r="J1080" s="67"/>
      <c r="K1080" s="67"/>
      <c r="L1080" s="67"/>
    </row>
    <row r="1081" spans="2:12" ht="15">
      <c r="B1081" s="65"/>
      <c r="C1081" s="65"/>
      <c r="D1081" s="65"/>
      <c r="H1081" s="65"/>
      <c r="I1081" s="65"/>
      <c r="J1081" s="67"/>
      <c r="K1081" s="67"/>
      <c r="L1081" s="67"/>
    </row>
    <row r="1082" spans="2:12" ht="15">
      <c r="B1082" s="65"/>
      <c r="C1082" s="65"/>
      <c r="D1082" s="65"/>
      <c r="H1082" s="65"/>
      <c r="I1082" s="65"/>
      <c r="J1082" s="67"/>
      <c r="K1082" s="67"/>
      <c r="L1082" s="67"/>
    </row>
    <row r="1083" spans="2:12" ht="15">
      <c r="B1083" s="65"/>
      <c r="C1083" s="65"/>
      <c r="D1083" s="65"/>
      <c r="H1083" s="65"/>
      <c r="I1083" s="65"/>
      <c r="J1083" s="67"/>
      <c r="K1083" s="67"/>
      <c r="L1083" s="67"/>
    </row>
    <row r="1084" spans="2:12" ht="15">
      <c r="B1084" s="65"/>
      <c r="C1084" s="65"/>
      <c r="D1084" s="65"/>
      <c r="H1084" s="65"/>
      <c r="I1084" s="65"/>
      <c r="J1084" s="67"/>
      <c r="K1084" s="67"/>
      <c r="L1084" s="67"/>
    </row>
    <row r="1085" spans="2:12" ht="15">
      <c r="B1085" s="65"/>
      <c r="C1085" s="65"/>
      <c r="D1085" s="65"/>
      <c r="H1085" s="65"/>
      <c r="I1085" s="65"/>
      <c r="J1085" s="67"/>
      <c r="K1085" s="67"/>
      <c r="L1085" s="67"/>
    </row>
    <row r="1086" spans="2:12" ht="15">
      <c r="B1086" s="65"/>
      <c r="C1086" s="65"/>
      <c r="D1086" s="65"/>
      <c r="H1086" s="65"/>
      <c r="I1086" s="65"/>
      <c r="J1086" s="67"/>
      <c r="K1086" s="67"/>
      <c r="L1086" s="67"/>
    </row>
    <row r="1087" spans="2:12" ht="15">
      <c r="B1087" s="65"/>
      <c r="C1087" s="65"/>
      <c r="D1087" s="65"/>
      <c r="H1087" s="65"/>
      <c r="I1087" s="65"/>
      <c r="J1087" s="67"/>
      <c r="K1087" s="67"/>
      <c r="L1087" s="67"/>
    </row>
    <row r="1088" spans="2:12" ht="15">
      <c r="B1088" s="65"/>
      <c r="C1088" s="65"/>
      <c r="D1088" s="65"/>
      <c r="H1088" s="65"/>
      <c r="I1088" s="65"/>
      <c r="J1088" s="67"/>
      <c r="K1088" s="67"/>
      <c r="L1088" s="67"/>
    </row>
    <row r="1089" spans="2:12" ht="15">
      <c r="B1089" s="65"/>
      <c r="C1089" s="65"/>
      <c r="D1089" s="65"/>
      <c r="H1089" s="65"/>
      <c r="I1089" s="65"/>
      <c r="J1089" s="67"/>
      <c r="K1089" s="67"/>
      <c r="L1089" s="67"/>
    </row>
    <row r="1090" spans="2:12" ht="15">
      <c r="B1090" s="65"/>
      <c r="C1090" s="65"/>
      <c r="D1090" s="65"/>
      <c r="H1090" s="65"/>
      <c r="I1090" s="65"/>
      <c r="J1090" s="67"/>
      <c r="K1090" s="67"/>
      <c r="L1090" s="67"/>
    </row>
    <row r="1091" spans="2:12" ht="15">
      <c r="B1091" s="65"/>
      <c r="C1091" s="65"/>
      <c r="D1091" s="65"/>
      <c r="H1091" s="65"/>
      <c r="I1091" s="65"/>
      <c r="J1091" s="67"/>
      <c r="K1091" s="67"/>
      <c r="L1091" s="67"/>
    </row>
    <row r="1092" spans="2:12" ht="15">
      <c r="B1092" s="65"/>
      <c r="C1092" s="65"/>
      <c r="D1092" s="65"/>
      <c r="H1092" s="65"/>
      <c r="I1092" s="65"/>
      <c r="J1092" s="67"/>
      <c r="K1092" s="67"/>
      <c r="L1092" s="67"/>
    </row>
    <row r="1093" spans="2:12" ht="15">
      <c r="B1093" s="65"/>
      <c r="C1093" s="65"/>
      <c r="D1093" s="65"/>
      <c r="H1093" s="65"/>
      <c r="I1093" s="65"/>
      <c r="J1093" s="67"/>
      <c r="K1093" s="67"/>
      <c r="L1093" s="67"/>
    </row>
    <row r="1094" spans="2:12" ht="15">
      <c r="B1094" s="65"/>
      <c r="C1094" s="65"/>
      <c r="D1094" s="65"/>
      <c r="H1094" s="65"/>
      <c r="I1094" s="65"/>
      <c r="J1094" s="67"/>
      <c r="K1094" s="67"/>
      <c r="L1094" s="67"/>
    </row>
    <row r="1095" spans="2:12" ht="15">
      <c r="B1095" s="65"/>
      <c r="C1095" s="65"/>
      <c r="D1095" s="65"/>
      <c r="H1095" s="65"/>
      <c r="I1095" s="65"/>
      <c r="J1095" s="67"/>
      <c r="K1095" s="67"/>
      <c r="L1095" s="67"/>
    </row>
    <row r="1096" spans="2:12" ht="15">
      <c r="B1096" s="65"/>
      <c r="C1096" s="65"/>
      <c r="D1096" s="65"/>
      <c r="H1096" s="65"/>
      <c r="I1096" s="65"/>
      <c r="J1096" s="67"/>
      <c r="K1096" s="67"/>
      <c r="L1096" s="67"/>
    </row>
    <row r="1097" spans="2:12" ht="15">
      <c r="B1097" s="65"/>
      <c r="C1097" s="65"/>
      <c r="D1097" s="65"/>
      <c r="H1097" s="65"/>
      <c r="I1097" s="65"/>
      <c r="J1097" s="67"/>
      <c r="K1097" s="67"/>
      <c r="L1097" s="67"/>
    </row>
    <row r="1098" spans="2:12" ht="15">
      <c r="B1098" s="65"/>
      <c r="C1098" s="65"/>
      <c r="D1098" s="65"/>
      <c r="H1098" s="65"/>
      <c r="I1098" s="65"/>
      <c r="J1098" s="67"/>
      <c r="K1098" s="67"/>
      <c r="L1098" s="67"/>
    </row>
    <row r="1099" spans="2:12" ht="15">
      <c r="B1099" s="65"/>
      <c r="C1099" s="65"/>
      <c r="D1099" s="65"/>
      <c r="H1099" s="65"/>
      <c r="I1099" s="65"/>
      <c r="J1099" s="67"/>
      <c r="K1099" s="67"/>
      <c r="L1099" s="67"/>
    </row>
    <row r="1100" spans="2:12" ht="15">
      <c r="B1100" s="65"/>
      <c r="C1100" s="65"/>
      <c r="D1100" s="65"/>
      <c r="H1100" s="65"/>
      <c r="I1100" s="65"/>
      <c r="J1100" s="67"/>
      <c r="K1100" s="67"/>
      <c r="L1100" s="67"/>
    </row>
    <row r="1101" spans="2:12" ht="15">
      <c r="B1101" s="65"/>
      <c r="C1101" s="65"/>
      <c r="D1101" s="65"/>
      <c r="H1101" s="65"/>
      <c r="I1101" s="65"/>
      <c r="J1101" s="67"/>
      <c r="K1101" s="67"/>
      <c r="L1101" s="67"/>
    </row>
    <row r="1102" spans="2:12" ht="15">
      <c r="B1102" s="65"/>
      <c r="C1102" s="65"/>
      <c r="D1102" s="65"/>
      <c r="H1102" s="65"/>
      <c r="I1102" s="65"/>
      <c r="J1102" s="67"/>
      <c r="K1102" s="67"/>
      <c r="L1102" s="67"/>
    </row>
    <row r="1103" spans="2:12" ht="15">
      <c r="B1103" s="65"/>
      <c r="C1103" s="65"/>
      <c r="D1103" s="65"/>
      <c r="H1103" s="65"/>
      <c r="I1103" s="65"/>
      <c r="J1103" s="67"/>
      <c r="K1103" s="67"/>
      <c r="L1103" s="67"/>
    </row>
    <row r="1104" spans="2:12" ht="15">
      <c r="B1104" s="65"/>
      <c r="C1104" s="65"/>
      <c r="D1104" s="65"/>
      <c r="H1104" s="65"/>
      <c r="I1104" s="65"/>
      <c r="J1104" s="67"/>
      <c r="K1104" s="67"/>
      <c r="L1104" s="67"/>
    </row>
    <row r="1105" spans="2:12" ht="15">
      <c r="B1105" s="65"/>
      <c r="C1105" s="65"/>
      <c r="D1105" s="65"/>
      <c r="H1105" s="65"/>
      <c r="I1105" s="65"/>
      <c r="J1105" s="67"/>
      <c r="K1105" s="67"/>
      <c r="L1105" s="67"/>
    </row>
    <row r="1106" spans="2:12" ht="15">
      <c r="B1106" s="65"/>
      <c r="C1106" s="65"/>
      <c r="D1106" s="65"/>
      <c r="H1106" s="65"/>
      <c r="I1106" s="65"/>
      <c r="J1106" s="67"/>
      <c r="K1106" s="67"/>
      <c r="L1106" s="67"/>
    </row>
    <row r="1107" spans="2:12" ht="15">
      <c r="B1107" s="65"/>
      <c r="C1107" s="65"/>
      <c r="D1107" s="65"/>
      <c r="H1107" s="65"/>
      <c r="I1107" s="65"/>
      <c r="J1107" s="67"/>
      <c r="K1107" s="67"/>
      <c r="L1107" s="67"/>
    </row>
    <row r="1108" spans="2:12" ht="15">
      <c r="B1108" s="65"/>
      <c r="C1108" s="65"/>
      <c r="D1108" s="65"/>
      <c r="H1108" s="65"/>
      <c r="I1108" s="65"/>
      <c r="J1108" s="67"/>
      <c r="K1108" s="67"/>
      <c r="L1108" s="67"/>
    </row>
    <row r="1109" spans="2:12" ht="15">
      <c r="B1109" s="65"/>
      <c r="C1109" s="65"/>
      <c r="D1109" s="65"/>
      <c r="H1109" s="65"/>
      <c r="I1109" s="65"/>
      <c r="J1109" s="67"/>
      <c r="K1109" s="67"/>
      <c r="L1109" s="67"/>
    </row>
    <row r="1110" spans="2:12" ht="15">
      <c r="B1110" s="65"/>
      <c r="C1110" s="65"/>
      <c r="D1110" s="65"/>
      <c r="H1110" s="65"/>
      <c r="I1110" s="65"/>
      <c r="J1110" s="67"/>
      <c r="K1110" s="67"/>
      <c r="L1110" s="67"/>
    </row>
    <row r="1111" spans="2:12" ht="15">
      <c r="B1111" s="65"/>
      <c r="C1111" s="65"/>
      <c r="D1111" s="65"/>
      <c r="H1111" s="65"/>
      <c r="I1111" s="65"/>
      <c r="J1111" s="67"/>
      <c r="K1111" s="67"/>
      <c r="L1111" s="67"/>
    </row>
    <row r="1112" spans="2:12" ht="15">
      <c r="B1112" s="65"/>
      <c r="C1112" s="65"/>
      <c r="D1112" s="65"/>
      <c r="H1112" s="65"/>
      <c r="I1112" s="65"/>
      <c r="J1112" s="67"/>
      <c r="K1112" s="67"/>
      <c r="L1112" s="67"/>
    </row>
    <row r="1113" spans="2:12" ht="15">
      <c r="B1113" s="65"/>
      <c r="C1113" s="65"/>
      <c r="D1113" s="65"/>
      <c r="H1113" s="65"/>
      <c r="I1113" s="65"/>
      <c r="J1113" s="67"/>
      <c r="K1113" s="67"/>
      <c r="L1113" s="67"/>
    </row>
    <row r="1114" spans="2:12" ht="15">
      <c r="B1114" s="65"/>
      <c r="C1114" s="65"/>
      <c r="D1114" s="65"/>
      <c r="H1114" s="65"/>
      <c r="I1114" s="65"/>
      <c r="J1114" s="67"/>
      <c r="K1114" s="67"/>
      <c r="L1114" s="67"/>
    </row>
    <row r="1115" spans="2:12" ht="15">
      <c r="B1115" s="65"/>
      <c r="C1115" s="65"/>
      <c r="D1115" s="65"/>
      <c r="H1115" s="65"/>
      <c r="I1115" s="65"/>
      <c r="J1115" s="67"/>
      <c r="K1115" s="67"/>
      <c r="L1115" s="67"/>
    </row>
    <row r="1116" spans="2:12" ht="15">
      <c r="B1116" s="65"/>
      <c r="C1116" s="65"/>
      <c r="D1116" s="65"/>
      <c r="H1116" s="65"/>
      <c r="I1116" s="65"/>
      <c r="J1116" s="67"/>
      <c r="K1116" s="67"/>
      <c r="L1116" s="67"/>
    </row>
    <row r="1117" spans="2:12" ht="15">
      <c r="B1117" s="65"/>
      <c r="C1117" s="65"/>
      <c r="D1117" s="65"/>
      <c r="H1117" s="65"/>
      <c r="I1117" s="65"/>
      <c r="J1117" s="67"/>
      <c r="K1117" s="67"/>
      <c r="L1117" s="67"/>
    </row>
    <row r="1118" spans="2:12" ht="15">
      <c r="B1118" s="65"/>
      <c r="C1118" s="65"/>
      <c r="D1118" s="65"/>
      <c r="H1118" s="65"/>
      <c r="I1118" s="65"/>
      <c r="J1118" s="67"/>
      <c r="K1118" s="67"/>
      <c r="L1118" s="67"/>
    </row>
    <row r="1119" spans="2:12" ht="15">
      <c r="B1119" s="65"/>
      <c r="C1119" s="65"/>
      <c r="D1119" s="65"/>
      <c r="H1119" s="65"/>
      <c r="I1119" s="65"/>
      <c r="J1119" s="67"/>
      <c r="K1119" s="67"/>
      <c r="L1119" s="67"/>
    </row>
    <row r="1120" spans="2:12" ht="15">
      <c r="B1120" s="65"/>
      <c r="C1120" s="65"/>
      <c r="D1120" s="65"/>
      <c r="H1120" s="65"/>
      <c r="I1120" s="65"/>
      <c r="J1120" s="67"/>
      <c r="K1120" s="67"/>
      <c r="L1120" s="67"/>
    </row>
    <row r="1121" spans="2:12" ht="15">
      <c r="B1121" s="65"/>
      <c r="C1121" s="65"/>
      <c r="D1121" s="65"/>
      <c r="H1121" s="65"/>
      <c r="I1121" s="65"/>
      <c r="J1121" s="67"/>
      <c r="K1121" s="67"/>
      <c r="L1121" s="67"/>
    </row>
    <row r="1122" spans="2:12" ht="15">
      <c r="B1122" s="65"/>
      <c r="C1122" s="65"/>
      <c r="D1122" s="65"/>
      <c r="H1122" s="65"/>
      <c r="I1122" s="65"/>
      <c r="J1122" s="67"/>
      <c r="K1122" s="67"/>
      <c r="L1122" s="67"/>
    </row>
    <row r="1123" spans="2:12" ht="15">
      <c r="B1123" s="65"/>
      <c r="C1123" s="65"/>
      <c r="D1123" s="65"/>
      <c r="H1123" s="65"/>
      <c r="I1123" s="65"/>
      <c r="J1123" s="67"/>
      <c r="K1123" s="67"/>
      <c r="L1123" s="67"/>
    </row>
    <row r="1124" spans="2:12" ht="15">
      <c r="B1124" s="65"/>
      <c r="C1124" s="65"/>
      <c r="D1124" s="65"/>
      <c r="H1124" s="65"/>
      <c r="I1124" s="65"/>
      <c r="J1124" s="67"/>
      <c r="K1124" s="67"/>
      <c r="L1124" s="67"/>
    </row>
    <row r="1125" spans="2:12" ht="15">
      <c r="B1125" s="65"/>
      <c r="C1125" s="65"/>
      <c r="D1125" s="65"/>
      <c r="H1125" s="65"/>
      <c r="I1125" s="65"/>
      <c r="J1125" s="67"/>
      <c r="K1125" s="67"/>
      <c r="L1125" s="67"/>
    </row>
    <row r="1126" spans="2:12" ht="15">
      <c r="B1126" s="65"/>
      <c r="C1126" s="65"/>
      <c r="D1126" s="65"/>
      <c r="H1126" s="65"/>
      <c r="I1126" s="65"/>
      <c r="J1126" s="67"/>
      <c r="K1126" s="67"/>
      <c r="L1126" s="67"/>
    </row>
    <row r="1127" spans="2:12" ht="15">
      <c r="B1127" s="65"/>
      <c r="C1127" s="65"/>
      <c r="D1127" s="65"/>
      <c r="H1127" s="65"/>
      <c r="I1127" s="65"/>
      <c r="J1127" s="67"/>
      <c r="K1127" s="67"/>
      <c r="L1127" s="67"/>
    </row>
    <row r="1128" spans="2:12" ht="15">
      <c r="B1128" s="65"/>
      <c r="C1128" s="65"/>
      <c r="D1128" s="65"/>
      <c r="H1128" s="65"/>
      <c r="I1128" s="65"/>
      <c r="J1128" s="67"/>
      <c r="K1128" s="67"/>
      <c r="L1128" s="67"/>
    </row>
    <row r="1129" spans="2:12" ht="15">
      <c r="B1129" s="65"/>
      <c r="C1129" s="65"/>
      <c r="D1129" s="65"/>
      <c r="H1129" s="65"/>
      <c r="I1129" s="65"/>
      <c r="J1129" s="67"/>
      <c r="K1129" s="67"/>
      <c r="L1129" s="67"/>
    </row>
    <row r="1130" spans="2:12" ht="15">
      <c r="B1130" s="65"/>
      <c r="C1130" s="65"/>
      <c r="D1130" s="65"/>
      <c r="H1130" s="65"/>
      <c r="I1130" s="65"/>
      <c r="J1130" s="67"/>
      <c r="K1130" s="67"/>
      <c r="L1130" s="67"/>
    </row>
    <row r="1131" spans="2:12" ht="15">
      <c r="B1131" s="65"/>
      <c r="C1131" s="65"/>
      <c r="D1131" s="65"/>
      <c r="H1131" s="65"/>
      <c r="I1131" s="65"/>
      <c r="J1131" s="67"/>
      <c r="K1131" s="67"/>
      <c r="L1131" s="67"/>
    </row>
    <row r="1132" spans="2:12" ht="15">
      <c r="B1132" s="65"/>
      <c r="C1132" s="65"/>
      <c r="D1132" s="65"/>
      <c r="H1132" s="65"/>
      <c r="I1132" s="65"/>
      <c r="J1132" s="67"/>
      <c r="K1132" s="67"/>
      <c r="L1132" s="67"/>
    </row>
    <row r="1133" spans="2:12" ht="15">
      <c r="B1133" s="65"/>
      <c r="C1133" s="65"/>
      <c r="D1133" s="65"/>
      <c r="H1133" s="65"/>
      <c r="I1133" s="65"/>
      <c r="J1133" s="67"/>
      <c r="K1133" s="67"/>
      <c r="L1133" s="67"/>
    </row>
    <row r="1134" spans="2:12" ht="15">
      <c r="B1134" s="65"/>
      <c r="C1134" s="65"/>
      <c r="D1134" s="65"/>
      <c r="H1134" s="65"/>
      <c r="I1134" s="65"/>
      <c r="J1134" s="67"/>
      <c r="K1134" s="67"/>
      <c r="L1134" s="67"/>
    </row>
    <row r="1135" spans="2:12" ht="15">
      <c r="B1135" s="65"/>
      <c r="C1135" s="65"/>
      <c r="D1135" s="65"/>
      <c r="H1135" s="65"/>
      <c r="I1135" s="65"/>
      <c r="J1135" s="67"/>
      <c r="K1135" s="67"/>
      <c r="L1135" s="67"/>
    </row>
    <row r="1136" spans="2:12" ht="15">
      <c r="B1136" s="65"/>
      <c r="C1136" s="65"/>
      <c r="D1136" s="65"/>
      <c r="H1136" s="65"/>
      <c r="I1136" s="65"/>
      <c r="J1136" s="67"/>
      <c r="K1136" s="67"/>
      <c r="L1136" s="67"/>
    </row>
    <row r="1137" spans="2:12" ht="15">
      <c r="B1137" s="65"/>
      <c r="C1137" s="65"/>
      <c r="D1137" s="65"/>
      <c r="H1137" s="65"/>
      <c r="I1137" s="65"/>
      <c r="J1137" s="67"/>
      <c r="K1137" s="67"/>
      <c r="L1137" s="67"/>
    </row>
    <row r="1138" spans="2:12" ht="15">
      <c r="B1138" s="65"/>
      <c r="C1138" s="65"/>
      <c r="D1138" s="65"/>
      <c r="H1138" s="65"/>
      <c r="I1138" s="65"/>
      <c r="J1138" s="67"/>
      <c r="K1138" s="67"/>
      <c r="L1138" s="67"/>
    </row>
    <row r="1139" spans="2:12" ht="15">
      <c r="B1139" s="65"/>
      <c r="C1139" s="65"/>
      <c r="D1139" s="65"/>
      <c r="H1139" s="65"/>
      <c r="I1139" s="65"/>
      <c r="J1139" s="67"/>
      <c r="K1139" s="67"/>
      <c r="L1139" s="67"/>
    </row>
    <row r="1140" spans="2:12" ht="15">
      <c r="B1140" s="65"/>
      <c r="C1140" s="65"/>
      <c r="D1140" s="65"/>
      <c r="H1140" s="65"/>
      <c r="I1140" s="65"/>
      <c r="J1140" s="67"/>
      <c r="K1140" s="67"/>
      <c r="L1140" s="67"/>
    </row>
    <row r="1141" spans="2:12" ht="15">
      <c r="B1141" s="65"/>
      <c r="C1141" s="65"/>
      <c r="D1141" s="65"/>
      <c r="H1141" s="65"/>
      <c r="I1141" s="65"/>
      <c r="J1141" s="67"/>
      <c r="K1141" s="67"/>
      <c r="L1141" s="67"/>
    </row>
    <row r="1142" spans="2:12" ht="15">
      <c r="B1142" s="65"/>
      <c r="C1142" s="65"/>
      <c r="D1142" s="65"/>
      <c r="H1142" s="65"/>
      <c r="I1142" s="65"/>
      <c r="J1142" s="67"/>
      <c r="K1142" s="67"/>
      <c r="L1142" s="67"/>
    </row>
    <row r="1143" spans="2:12" ht="15">
      <c r="B1143" s="65"/>
      <c r="C1143" s="65"/>
      <c r="D1143" s="65"/>
      <c r="H1143" s="65"/>
      <c r="I1143" s="65"/>
      <c r="J1143" s="67"/>
      <c r="K1143" s="67"/>
      <c r="L1143" s="67"/>
    </row>
    <row r="1144" spans="2:12" ht="15">
      <c r="B1144" s="65"/>
      <c r="C1144" s="65"/>
      <c r="D1144" s="65"/>
      <c r="H1144" s="65"/>
      <c r="I1144" s="65"/>
      <c r="J1144" s="67"/>
      <c r="K1144" s="67"/>
      <c r="L1144" s="67"/>
    </row>
    <row r="1145" spans="2:12" ht="15">
      <c r="B1145" s="65"/>
      <c r="C1145" s="65"/>
      <c r="D1145" s="65"/>
      <c r="H1145" s="65"/>
      <c r="I1145" s="65"/>
      <c r="J1145" s="67"/>
      <c r="K1145" s="67"/>
      <c r="L1145" s="67"/>
    </row>
    <row r="1146" spans="2:12" ht="15">
      <c r="B1146" s="65"/>
      <c r="C1146" s="65"/>
      <c r="D1146" s="65"/>
      <c r="H1146" s="65"/>
      <c r="I1146" s="65"/>
      <c r="J1146" s="67"/>
      <c r="K1146" s="67"/>
      <c r="L1146" s="67"/>
    </row>
    <row r="1147" spans="2:12" ht="15">
      <c r="B1147" s="65"/>
      <c r="C1147" s="65"/>
      <c r="D1147" s="65"/>
      <c r="H1147" s="65"/>
      <c r="I1147" s="65"/>
      <c r="J1147" s="67"/>
      <c r="K1147" s="67"/>
      <c r="L1147" s="67"/>
    </row>
    <row r="1148" spans="2:12" ht="15">
      <c r="B1148" s="65"/>
      <c r="C1148" s="65"/>
      <c r="D1148" s="65"/>
      <c r="H1148" s="65"/>
      <c r="I1148" s="65"/>
      <c r="J1148" s="67"/>
      <c r="K1148" s="67"/>
      <c r="L1148" s="67"/>
    </row>
    <row r="1149" spans="2:12" ht="15">
      <c r="B1149" s="65"/>
      <c r="C1149" s="65"/>
      <c r="D1149" s="65"/>
      <c r="H1149" s="65"/>
      <c r="I1149" s="65"/>
      <c r="J1149" s="67"/>
      <c r="K1149" s="67"/>
      <c r="L1149" s="67"/>
    </row>
    <row r="1150" spans="2:12" ht="15">
      <c r="B1150" s="65"/>
      <c r="C1150" s="65"/>
      <c r="D1150" s="65"/>
      <c r="H1150" s="65"/>
      <c r="I1150" s="65"/>
      <c r="J1150" s="67"/>
      <c r="K1150" s="67"/>
      <c r="L1150" s="67"/>
    </row>
    <row r="1151" spans="2:12" ht="15">
      <c r="B1151" s="65"/>
      <c r="C1151" s="65"/>
      <c r="D1151" s="65"/>
      <c r="H1151" s="65"/>
      <c r="I1151" s="65"/>
      <c r="J1151" s="67"/>
      <c r="K1151" s="67"/>
      <c r="L1151" s="67"/>
    </row>
    <row r="1152" spans="2:12" ht="15">
      <c r="B1152" s="65"/>
      <c r="C1152" s="65"/>
      <c r="D1152" s="65"/>
      <c r="H1152" s="65"/>
      <c r="I1152" s="65"/>
      <c r="J1152" s="67"/>
      <c r="K1152" s="67"/>
      <c r="L1152" s="67"/>
    </row>
    <row r="1153" spans="2:12" ht="15">
      <c r="B1153" s="65"/>
      <c r="C1153" s="65"/>
      <c r="D1153" s="65"/>
      <c r="H1153" s="65"/>
      <c r="I1153" s="65"/>
      <c r="J1153" s="67"/>
      <c r="K1153" s="67"/>
      <c r="L1153" s="67"/>
    </row>
    <row r="1154" spans="2:12" ht="15">
      <c r="B1154" s="65"/>
      <c r="C1154" s="65"/>
      <c r="D1154" s="65"/>
      <c r="H1154" s="65"/>
      <c r="I1154" s="65"/>
      <c r="J1154" s="67"/>
      <c r="K1154" s="67"/>
      <c r="L1154" s="67"/>
    </row>
    <row r="1155" spans="2:12" ht="15">
      <c r="B1155" s="65"/>
      <c r="C1155" s="65"/>
      <c r="D1155" s="65"/>
      <c r="H1155" s="65"/>
      <c r="I1155" s="65"/>
      <c r="J1155" s="67"/>
      <c r="K1155" s="67"/>
      <c r="L1155" s="67"/>
    </row>
    <row r="1156" spans="2:12" ht="15">
      <c r="B1156" s="65"/>
      <c r="C1156" s="65"/>
      <c r="D1156" s="65"/>
      <c r="H1156" s="65"/>
      <c r="I1156" s="65"/>
      <c r="J1156" s="67"/>
      <c r="K1156" s="67"/>
      <c r="L1156" s="67"/>
    </row>
    <row r="1157" spans="2:12" ht="15">
      <c r="B1157" s="65"/>
      <c r="C1157" s="65"/>
      <c r="D1157" s="65"/>
      <c r="H1157" s="65"/>
      <c r="I1157" s="65"/>
      <c r="J1157" s="67"/>
      <c r="K1157" s="67"/>
      <c r="L1157" s="67"/>
    </row>
    <row r="1158" spans="2:12" ht="15">
      <c r="B1158" s="65"/>
      <c r="C1158" s="65"/>
      <c r="D1158" s="65"/>
      <c r="H1158" s="65"/>
      <c r="I1158" s="65"/>
      <c r="J1158" s="67"/>
      <c r="K1158" s="67"/>
      <c r="L1158" s="67"/>
    </row>
    <row r="1159" spans="2:12" ht="15">
      <c r="B1159" s="65"/>
      <c r="C1159" s="65"/>
      <c r="D1159" s="65"/>
      <c r="H1159" s="65"/>
      <c r="I1159" s="65"/>
      <c r="J1159" s="67"/>
      <c r="K1159" s="67"/>
      <c r="L1159" s="67"/>
    </row>
    <row r="1160" spans="2:12" ht="15">
      <c r="B1160" s="65"/>
      <c r="C1160" s="65"/>
      <c r="D1160" s="65"/>
      <c r="H1160" s="65"/>
      <c r="I1160" s="65"/>
      <c r="J1160" s="67"/>
      <c r="K1160" s="67"/>
      <c r="L1160" s="67"/>
    </row>
    <row r="1161" spans="2:12" ht="15">
      <c r="B1161" s="65"/>
      <c r="C1161" s="65"/>
      <c r="D1161" s="65"/>
      <c r="H1161" s="65"/>
      <c r="I1161" s="65"/>
      <c r="J1161" s="67"/>
      <c r="K1161" s="67"/>
      <c r="L1161" s="67"/>
    </row>
    <row r="1162" spans="2:12" ht="15">
      <c r="B1162" s="65"/>
      <c r="C1162" s="65"/>
      <c r="D1162" s="65"/>
      <c r="H1162" s="65"/>
      <c r="I1162" s="65"/>
      <c r="J1162" s="67"/>
      <c r="K1162" s="67"/>
      <c r="L1162" s="67"/>
    </row>
    <row r="1163" spans="2:12" ht="15">
      <c r="B1163" s="65"/>
      <c r="C1163" s="65"/>
      <c r="D1163" s="65"/>
      <c r="H1163" s="65"/>
      <c r="I1163" s="65"/>
      <c r="J1163" s="67"/>
      <c r="K1163" s="67"/>
      <c r="L1163" s="67"/>
    </row>
    <row r="1164" spans="2:12" ht="15">
      <c r="B1164" s="65"/>
      <c r="C1164" s="65"/>
      <c r="D1164" s="65"/>
      <c r="H1164" s="65"/>
      <c r="I1164" s="65"/>
      <c r="J1164" s="67"/>
      <c r="K1164" s="67"/>
      <c r="L1164" s="67"/>
    </row>
    <row r="1165" spans="2:12" ht="15">
      <c r="B1165" s="65"/>
      <c r="C1165" s="65"/>
      <c r="D1165" s="65"/>
      <c r="H1165" s="65"/>
      <c r="I1165" s="65"/>
      <c r="J1165" s="67"/>
      <c r="K1165" s="67"/>
      <c r="L1165" s="67"/>
    </row>
    <row r="1166" spans="2:12" ht="15">
      <c r="B1166" s="65"/>
      <c r="C1166" s="65"/>
      <c r="D1166" s="65"/>
      <c r="H1166" s="65"/>
      <c r="I1166" s="65"/>
      <c r="J1166" s="67"/>
      <c r="K1166" s="67"/>
      <c r="L1166" s="67"/>
    </row>
    <row r="1167" spans="2:12" ht="15">
      <c r="B1167" s="65"/>
      <c r="C1167" s="65"/>
      <c r="D1167" s="65"/>
      <c r="H1167" s="65"/>
      <c r="I1167" s="65"/>
      <c r="J1167" s="67"/>
      <c r="K1167" s="67"/>
      <c r="L1167" s="67"/>
    </row>
    <row r="1168" spans="2:12" ht="15">
      <c r="B1168" s="65"/>
      <c r="C1168" s="65"/>
      <c r="D1168" s="65"/>
      <c r="H1168" s="65"/>
      <c r="I1168" s="65"/>
      <c r="J1168" s="67"/>
      <c r="K1168" s="67"/>
      <c r="L1168" s="67"/>
    </row>
    <row r="1169" spans="2:12" ht="15">
      <c r="B1169" s="65"/>
      <c r="C1169" s="65"/>
      <c r="D1169" s="65"/>
      <c r="H1169" s="65"/>
      <c r="I1169" s="65"/>
      <c r="J1169" s="67"/>
      <c r="K1169" s="67"/>
      <c r="L1169" s="67"/>
    </row>
    <row r="1170" spans="2:12" ht="15">
      <c r="B1170" s="65"/>
      <c r="C1170" s="65"/>
      <c r="D1170" s="65"/>
      <c r="H1170" s="65"/>
      <c r="I1170" s="65"/>
      <c r="J1170" s="67"/>
      <c r="K1170" s="67"/>
      <c r="L1170" s="67"/>
    </row>
    <row r="1171" spans="2:12" ht="15">
      <c r="B1171" s="65"/>
      <c r="C1171" s="65"/>
      <c r="D1171" s="65"/>
      <c r="H1171" s="65"/>
      <c r="I1171" s="65"/>
      <c r="J1171" s="67"/>
      <c r="K1171" s="67"/>
      <c r="L1171" s="67"/>
    </row>
    <row r="1172" spans="2:12" ht="15">
      <c r="B1172" s="65"/>
      <c r="C1172" s="65"/>
      <c r="D1172" s="65"/>
      <c r="H1172" s="65"/>
      <c r="I1172" s="65"/>
      <c r="J1172" s="67"/>
      <c r="K1172" s="67"/>
      <c r="L1172" s="67"/>
    </row>
    <row r="1173" spans="2:12" ht="15">
      <c r="B1173" s="65"/>
      <c r="C1173" s="65"/>
      <c r="D1173" s="65"/>
      <c r="H1173" s="65"/>
      <c r="I1173" s="65"/>
      <c r="J1173" s="67"/>
      <c r="K1173" s="67"/>
      <c r="L1173" s="67"/>
    </row>
    <row r="1174" spans="2:12" ht="15">
      <c r="B1174" s="65"/>
      <c r="C1174" s="65"/>
      <c r="D1174" s="65"/>
      <c r="H1174" s="65"/>
      <c r="I1174" s="65"/>
      <c r="J1174" s="67"/>
      <c r="K1174" s="67"/>
      <c r="L1174" s="67"/>
    </row>
    <row r="1175" spans="2:12" ht="15">
      <c r="B1175" s="65"/>
      <c r="C1175" s="65"/>
      <c r="D1175" s="65"/>
      <c r="H1175" s="65"/>
      <c r="I1175" s="65"/>
      <c r="J1175" s="67"/>
      <c r="K1175" s="67"/>
      <c r="L1175" s="67"/>
    </row>
    <row r="1176" spans="2:12" ht="15">
      <c r="B1176" s="65"/>
      <c r="C1176" s="65"/>
      <c r="D1176" s="65"/>
      <c r="H1176" s="65"/>
      <c r="I1176" s="65"/>
      <c r="J1176" s="67"/>
      <c r="K1176" s="67"/>
      <c r="L1176" s="67"/>
    </row>
    <row r="1177" spans="2:12" ht="15">
      <c r="B1177" s="65"/>
      <c r="C1177" s="65"/>
      <c r="D1177" s="65"/>
      <c r="H1177" s="65"/>
      <c r="I1177" s="65"/>
      <c r="J1177" s="67"/>
      <c r="K1177" s="67"/>
      <c r="L1177" s="67"/>
    </row>
    <row r="1178" spans="2:12" ht="15">
      <c r="B1178" s="65"/>
      <c r="C1178" s="65"/>
      <c r="D1178" s="65"/>
      <c r="H1178" s="65"/>
      <c r="I1178" s="65"/>
      <c r="J1178" s="67"/>
      <c r="K1178" s="67"/>
      <c r="L1178" s="67"/>
    </row>
    <row r="1179" spans="2:12" ht="15">
      <c r="B1179" s="65"/>
      <c r="C1179" s="65"/>
      <c r="D1179" s="65"/>
      <c r="H1179" s="65"/>
      <c r="I1179" s="65"/>
      <c r="J1179" s="67"/>
      <c r="K1179" s="67"/>
      <c r="L1179" s="67"/>
    </row>
    <row r="1180" spans="2:12" ht="15">
      <c r="B1180" s="65"/>
      <c r="C1180" s="65"/>
      <c r="D1180" s="65"/>
      <c r="H1180" s="65"/>
      <c r="I1180" s="65"/>
      <c r="J1180" s="67"/>
      <c r="K1180" s="67"/>
      <c r="L1180" s="67"/>
    </row>
    <row r="1181" spans="2:12" ht="15">
      <c r="B1181" s="65"/>
      <c r="C1181" s="65"/>
      <c r="D1181" s="65"/>
      <c r="H1181" s="65"/>
      <c r="I1181" s="65"/>
      <c r="J1181" s="67"/>
      <c r="K1181" s="67"/>
      <c r="L1181" s="67"/>
    </row>
    <row r="1182" spans="2:12" ht="15">
      <c r="B1182" s="65"/>
      <c r="C1182" s="65"/>
      <c r="D1182" s="65"/>
      <c r="H1182" s="65"/>
      <c r="I1182" s="65"/>
      <c r="J1182" s="67"/>
      <c r="K1182" s="67"/>
      <c r="L1182" s="67"/>
    </row>
    <row r="1183" spans="2:12" ht="15">
      <c r="B1183" s="65"/>
      <c r="C1183" s="65"/>
      <c r="D1183" s="65"/>
      <c r="H1183" s="65"/>
      <c r="I1183" s="65"/>
      <c r="J1183" s="67"/>
      <c r="K1183" s="67"/>
      <c r="L1183" s="67"/>
    </row>
    <row r="1184" spans="2:12" ht="15">
      <c r="B1184" s="65"/>
      <c r="C1184" s="65"/>
      <c r="D1184" s="65"/>
      <c r="H1184" s="65"/>
      <c r="I1184" s="65"/>
      <c r="J1184" s="67"/>
      <c r="K1184" s="67"/>
      <c r="L1184" s="67"/>
    </row>
    <row r="1185" spans="2:12" ht="15">
      <c r="B1185" s="65"/>
      <c r="C1185" s="65"/>
      <c r="D1185" s="65"/>
      <c r="H1185" s="65"/>
      <c r="I1185" s="65"/>
      <c r="J1185" s="67"/>
      <c r="K1185" s="67"/>
      <c r="L1185" s="67"/>
    </row>
    <row r="1186" spans="2:12" ht="15">
      <c r="B1186" s="65"/>
      <c r="C1186" s="65"/>
      <c r="D1186" s="65"/>
      <c r="H1186" s="65"/>
      <c r="I1186" s="65"/>
      <c r="J1186" s="67"/>
      <c r="K1186" s="67"/>
      <c r="L1186" s="67"/>
    </row>
    <row r="1187" spans="2:12" ht="15">
      <c r="B1187" s="65"/>
      <c r="C1187" s="65"/>
      <c r="D1187" s="65"/>
      <c r="H1187" s="65"/>
      <c r="I1187" s="65"/>
      <c r="J1187" s="67"/>
      <c r="K1187" s="67"/>
      <c r="L1187" s="67"/>
    </row>
    <row r="1188" spans="2:12" ht="15">
      <c r="B1188" s="65"/>
      <c r="C1188" s="65"/>
      <c r="D1188" s="65"/>
      <c r="H1188" s="65"/>
      <c r="I1188" s="65"/>
      <c r="J1188" s="67"/>
      <c r="K1188" s="67"/>
      <c r="L1188" s="67"/>
    </row>
    <row r="1189" spans="2:12" ht="15">
      <c r="B1189" s="65"/>
      <c r="C1189" s="65"/>
      <c r="D1189" s="65"/>
      <c r="H1189" s="65"/>
      <c r="I1189" s="65"/>
      <c r="J1189" s="67"/>
      <c r="K1189" s="67"/>
      <c r="L1189" s="67"/>
    </row>
    <row r="1190" spans="2:12" ht="15">
      <c r="B1190" s="65"/>
      <c r="C1190" s="65"/>
      <c r="D1190" s="65"/>
      <c r="H1190" s="65"/>
      <c r="I1190" s="65"/>
      <c r="J1190" s="67"/>
      <c r="K1190" s="67"/>
      <c r="L1190" s="67"/>
    </row>
    <row r="1191" spans="2:12" ht="15">
      <c r="B1191" s="65"/>
      <c r="C1191" s="65"/>
      <c r="D1191" s="65"/>
      <c r="H1191" s="65"/>
      <c r="I1191" s="65"/>
      <c r="J1191" s="67"/>
      <c r="K1191" s="67"/>
      <c r="L1191" s="67"/>
    </row>
    <row r="1192" spans="2:12" ht="15">
      <c r="B1192" s="65"/>
      <c r="C1192" s="65"/>
      <c r="D1192" s="65"/>
      <c r="H1192" s="65"/>
      <c r="I1192" s="65"/>
      <c r="J1192" s="67"/>
      <c r="K1192" s="67"/>
      <c r="L1192" s="67"/>
    </row>
    <row r="1193" spans="2:12" ht="15">
      <c r="B1193" s="65"/>
      <c r="C1193" s="65"/>
      <c r="D1193" s="65"/>
      <c r="H1193" s="65"/>
      <c r="I1193" s="65"/>
      <c r="J1193" s="67"/>
      <c r="K1193" s="67"/>
      <c r="L1193" s="67"/>
    </row>
    <row r="1194" spans="2:12" ht="15">
      <c r="B1194" s="65"/>
      <c r="C1194" s="65"/>
      <c r="D1194" s="65"/>
      <c r="H1194" s="65"/>
      <c r="I1194" s="65"/>
      <c r="J1194" s="67"/>
      <c r="K1194" s="67"/>
      <c r="L1194" s="67"/>
    </row>
    <row r="1195" spans="2:12" ht="15">
      <c r="B1195" s="65"/>
      <c r="C1195" s="65"/>
      <c r="D1195" s="65"/>
      <c r="H1195" s="65"/>
      <c r="I1195" s="65"/>
      <c r="J1195" s="67"/>
      <c r="K1195" s="67"/>
      <c r="L1195" s="67"/>
    </row>
    <row r="1196" spans="2:12" ht="15">
      <c r="B1196" s="65"/>
      <c r="C1196" s="65"/>
      <c r="D1196" s="65"/>
      <c r="H1196" s="65"/>
      <c r="I1196" s="65"/>
      <c r="J1196" s="67"/>
      <c r="K1196" s="67"/>
      <c r="L1196" s="67"/>
    </row>
    <row r="1197" spans="2:12" ht="15">
      <c r="B1197" s="65"/>
      <c r="C1197" s="65"/>
      <c r="D1197" s="65"/>
      <c r="H1197" s="65"/>
      <c r="I1197" s="65"/>
      <c r="J1197" s="67"/>
      <c r="K1197" s="67"/>
      <c r="L1197" s="67"/>
    </row>
    <row r="1198" spans="2:12" ht="15">
      <c r="B1198" s="65"/>
      <c r="C1198" s="65"/>
      <c r="D1198" s="65"/>
      <c r="H1198" s="65"/>
      <c r="I1198" s="65"/>
      <c r="J1198" s="67"/>
      <c r="K1198" s="67"/>
      <c r="L1198" s="67"/>
    </row>
    <row r="1199" spans="2:12" ht="15">
      <c r="B1199" s="65"/>
      <c r="C1199" s="65"/>
      <c r="D1199" s="65"/>
      <c r="H1199" s="65"/>
      <c r="I1199" s="65"/>
      <c r="J1199" s="67"/>
      <c r="K1199" s="67"/>
      <c r="L1199" s="67"/>
    </row>
    <row r="1200" spans="2:12" ht="15">
      <c r="B1200" s="65"/>
      <c r="C1200" s="65"/>
      <c r="D1200" s="65"/>
      <c r="H1200" s="65"/>
      <c r="I1200" s="65"/>
      <c r="J1200" s="67"/>
      <c r="K1200" s="67"/>
      <c r="L1200" s="67"/>
    </row>
    <row r="1201" spans="2:12" ht="15">
      <c r="B1201" s="65"/>
      <c r="C1201" s="65"/>
      <c r="D1201" s="65"/>
      <c r="H1201" s="65"/>
      <c r="I1201" s="65"/>
      <c r="J1201" s="67"/>
      <c r="K1201" s="67"/>
      <c r="L1201" s="67"/>
    </row>
    <row r="1202" spans="2:12" ht="15">
      <c r="B1202" s="65"/>
      <c r="C1202" s="65"/>
      <c r="D1202" s="65"/>
      <c r="H1202" s="65"/>
      <c r="I1202" s="65"/>
      <c r="J1202" s="67"/>
      <c r="K1202" s="67"/>
      <c r="L1202" s="67"/>
    </row>
    <row r="1203" spans="2:12" ht="15">
      <c r="B1203" s="65"/>
      <c r="C1203" s="65"/>
      <c r="D1203" s="65"/>
      <c r="H1203" s="65"/>
      <c r="I1203" s="65"/>
      <c r="J1203" s="67"/>
      <c r="K1203" s="67"/>
      <c r="L1203" s="67"/>
    </row>
    <row r="1204" spans="2:12" ht="15">
      <c r="B1204" s="65"/>
      <c r="C1204" s="65"/>
      <c r="D1204" s="65"/>
      <c r="H1204" s="65"/>
      <c r="I1204" s="65"/>
      <c r="J1204" s="67"/>
      <c r="K1204" s="67"/>
      <c r="L1204" s="67"/>
    </row>
    <row r="1205" spans="2:12" ht="15">
      <c r="B1205" s="65"/>
      <c r="C1205" s="65"/>
      <c r="D1205" s="65"/>
      <c r="H1205" s="65"/>
      <c r="I1205" s="65"/>
      <c r="J1205" s="67"/>
      <c r="K1205" s="67"/>
      <c r="L1205" s="67"/>
    </row>
    <row r="1206" spans="2:12" ht="15">
      <c r="B1206" s="65"/>
      <c r="C1206" s="65"/>
      <c r="D1206" s="65"/>
      <c r="H1206" s="65"/>
      <c r="I1206" s="65"/>
      <c r="J1206" s="67"/>
      <c r="K1206" s="67"/>
      <c r="L1206" s="67"/>
    </row>
    <row r="1207" spans="2:12" ht="15">
      <c r="B1207" s="65"/>
      <c r="C1207" s="65"/>
      <c r="D1207" s="65"/>
      <c r="H1207" s="65"/>
      <c r="I1207" s="65"/>
      <c r="J1207" s="67"/>
      <c r="K1207" s="67"/>
      <c r="L1207" s="67"/>
    </row>
    <row r="1208" spans="2:12" ht="15">
      <c r="B1208" s="65"/>
      <c r="C1208" s="65"/>
      <c r="D1208" s="65"/>
      <c r="H1208" s="65"/>
      <c r="I1208" s="65"/>
      <c r="J1208" s="67"/>
      <c r="K1208" s="67"/>
      <c r="L1208" s="67"/>
    </row>
    <row r="1209" spans="2:12" ht="15">
      <c r="B1209" s="65"/>
      <c r="C1209" s="65"/>
      <c r="D1209" s="65"/>
      <c r="H1209" s="65"/>
      <c r="I1209" s="65"/>
      <c r="J1209" s="67"/>
      <c r="K1209" s="67"/>
      <c r="L1209" s="67"/>
    </row>
    <row r="1210" spans="2:12" ht="15">
      <c r="B1210" s="65"/>
      <c r="C1210" s="65"/>
      <c r="D1210" s="65"/>
      <c r="H1210" s="65"/>
      <c r="I1210" s="65"/>
      <c r="J1210" s="67"/>
      <c r="K1210" s="67"/>
      <c r="L1210" s="67"/>
    </row>
    <row r="1211" spans="2:12" ht="15">
      <c r="B1211" s="65"/>
      <c r="C1211" s="65"/>
      <c r="D1211" s="65"/>
      <c r="H1211" s="65"/>
      <c r="I1211" s="65"/>
      <c r="J1211" s="67"/>
      <c r="K1211" s="67"/>
      <c r="L1211" s="67"/>
    </row>
    <row r="1212" spans="2:12" ht="15">
      <c r="B1212" s="65"/>
      <c r="C1212" s="65"/>
      <c r="D1212" s="65"/>
      <c r="H1212" s="65"/>
      <c r="I1212" s="65"/>
      <c r="J1212" s="67"/>
      <c r="K1212" s="67"/>
      <c r="L1212" s="67"/>
    </row>
    <row r="1213" spans="2:12" ht="15">
      <c r="B1213" s="65"/>
      <c r="C1213" s="65"/>
      <c r="D1213" s="65"/>
      <c r="H1213" s="65"/>
      <c r="I1213" s="65"/>
      <c r="J1213" s="67"/>
      <c r="K1213" s="67"/>
      <c r="L1213" s="67"/>
    </row>
    <row r="1214" spans="2:12" ht="15">
      <c r="B1214" s="65"/>
      <c r="C1214" s="65"/>
      <c r="D1214" s="65"/>
      <c r="H1214" s="65"/>
      <c r="I1214" s="65"/>
      <c r="J1214" s="67"/>
      <c r="K1214" s="67"/>
      <c r="L1214" s="67"/>
    </row>
    <row r="1215" spans="2:12" ht="15">
      <c r="B1215" s="65"/>
      <c r="C1215" s="65"/>
      <c r="D1215" s="65"/>
      <c r="H1215" s="65"/>
      <c r="I1215" s="65"/>
      <c r="J1215" s="67"/>
      <c r="K1215" s="67"/>
      <c r="L1215" s="67"/>
    </row>
    <row r="1216" spans="2:12" ht="15">
      <c r="B1216" s="65"/>
      <c r="C1216" s="65"/>
      <c r="D1216" s="65"/>
      <c r="H1216" s="65"/>
      <c r="I1216" s="65"/>
      <c r="J1216" s="67"/>
      <c r="K1216" s="67"/>
      <c r="L1216" s="67"/>
    </row>
    <row r="1217" spans="2:12" ht="15">
      <c r="B1217" s="65"/>
      <c r="C1217" s="65"/>
      <c r="D1217" s="65"/>
      <c r="H1217" s="65"/>
      <c r="I1217" s="65"/>
      <c r="J1217" s="67"/>
      <c r="K1217" s="67"/>
      <c r="L1217" s="67"/>
    </row>
    <row r="1218" spans="2:12" ht="15">
      <c r="B1218" s="65"/>
      <c r="C1218" s="65"/>
      <c r="D1218" s="65"/>
      <c r="H1218" s="65"/>
      <c r="I1218" s="65"/>
      <c r="J1218" s="67"/>
      <c r="K1218" s="67"/>
      <c r="L1218" s="67"/>
    </row>
    <row r="1219" spans="2:12" ht="15">
      <c r="B1219" s="65"/>
      <c r="C1219" s="65"/>
      <c r="D1219" s="65"/>
      <c r="H1219" s="65"/>
      <c r="I1219" s="65"/>
      <c r="J1219" s="67"/>
      <c r="K1219" s="67"/>
      <c r="L1219" s="67"/>
    </row>
    <row r="1220" spans="2:12" ht="15">
      <c r="B1220" s="65"/>
      <c r="C1220" s="65"/>
      <c r="D1220" s="65"/>
      <c r="H1220" s="65"/>
      <c r="I1220" s="65"/>
      <c r="J1220" s="67"/>
      <c r="K1220" s="67"/>
      <c r="L1220" s="67"/>
    </row>
    <row r="1221" spans="2:12" ht="15">
      <c r="B1221" s="65"/>
      <c r="C1221" s="65"/>
      <c r="D1221" s="65"/>
      <c r="H1221" s="65"/>
      <c r="I1221" s="65"/>
      <c r="J1221" s="67"/>
      <c r="K1221" s="67"/>
      <c r="L1221" s="67"/>
    </row>
    <row r="1222" spans="2:12" ht="15">
      <c r="B1222" s="65"/>
      <c r="C1222" s="65"/>
      <c r="D1222" s="65"/>
      <c r="H1222" s="65"/>
      <c r="I1222" s="65"/>
      <c r="J1222" s="67"/>
      <c r="K1222" s="67"/>
      <c r="L1222" s="67"/>
    </row>
    <row r="1223" spans="2:12" ht="15">
      <c r="B1223" s="65"/>
      <c r="C1223" s="65"/>
      <c r="D1223" s="65"/>
      <c r="H1223" s="65"/>
      <c r="I1223" s="65"/>
      <c r="J1223" s="67"/>
      <c r="K1223" s="67"/>
      <c r="L1223" s="67"/>
    </row>
    <row r="1224" spans="2:12" ht="15">
      <c r="B1224" s="65"/>
      <c r="C1224" s="65"/>
      <c r="D1224" s="65"/>
      <c r="H1224" s="65"/>
      <c r="I1224" s="65"/>
      <c r="J1224" s="67"/>
      <c r="K1224" s="67"/>
      <c r="L1224" s="67"/>
    </row>
    <row r="1225" spans="2:12" ht="15">
      <c r="B1225" s="65"/>
      <c r="C1225" s="65"/>
      <c r="D1225" s="65"/>
      <c r="H1225" s="65"/>
      <c r="I1225" s="65"/>
      <c r="J1225" s="67"/>
      <c r="K1225" s="67"/>
      <c r="L1225" s="67"/>
    </row>
    <row r="1226" spans="2:12" ht="15">
      <c r="B1226" s="65"/>
      <c r="C1226" s="65"/>
      <c r="D1226" s="65"/>
      <c r="H1226" s="65"/>
      <c r="I1226" s="65"/>
      <c r="J1226" s="67"/>
      <c r="K1226" s="67"/>
      <c r="L1226" s="67"/>
    </row>
    <row r="1227" spans="2:12" ht="15">
      <c r="B1227" s="65"/>
      <c r="C1227" s="65"/>
      <c r="D1227" s="65"/>
      <c r="H1227" s="65"/>
      <c r="I1227" s="65"/>
      <c r="J1227" s="67"/>
      <c r="K1227" s="67"/>
      <c r="L1227" s="67"/>
    </row>
    <row r="1228" spans="2:12" ht="15">
      <c r="B1228" s="65"/>
      <c r="C1228" s="65"/>
      <c r="D1228" s="65"/>
      <c r="H1228" s="65"/>
      <c r="I1228" s="65"/>
      <c r="J1228" s="67"/>
      <c r="K1228" s="67"/>
      <c r="L1228" s="67"/>
    </row>
    <row r="1229" spans="2:12" ht="15">
      <c r="B1229" s="65"/>
      <c r="C1229" s="65"/>
      <c r="D1229" s="65"/>
      <c r="H1229" s="65"/>
      <c r="I1229" s="65"/>
      <c r="J1229" s="67"/>
      <c r="K1229" s="67"/>
      <c r="L1229" s="67"/>
    </row>
    <row r="1230" spans="2:12" ht="15">
      <c r="B1230" s="65"/>
      <c r="C1230" s="65"/>
      <c r="D1230" s="65"/>
      <c r="H1230" s="65"/>
      <c r="I1230" s="65"/>
      <c r="J1230" s="67"/>
      <c r="K1230" s="67"/>
      <c r="L1230" s="67"/>
    </row>
    <row r="1231" spans="2:12" ht="15">
      <c r="B1231" s="65"/>
      <c r="C1231" s="65"/>
      <c r="D1231" s="65"/>
      <c r="H1231" s="65"/>
      <c r="I1231" s="65"/>
      <c r="J1231" s="67"/>
      <c r="K1231" s="67"/>
      <c r="L1231" s="67"/>
    </row>
    <row r="1232" spans="2:12" ht="15">
      <c r="B1232" s="65"/>
      <c r="C1232" s="65"/>
      <c r="D1232" s="65"/>
      <c r="H1232" s="65"/>
      <c r="I1232" s="65"/>
      <c r="J1232" s="67"/>
      <c r="K1232" s="67"/>
      <c r="L1232" s="67"/>
    </row>
    <row r="1233" spans="2:12" ht="15">
      <c r="B1233" s="65"/>
      <c r="C1233" s="65"/>
      <c r="D1233" s="65"/>
      <c r="H1233" s="65"/>
      <c r="I1233" s="65"/>
      <c r="J1233" s="67"/>
      <c r="K1233" s="67"/>
      <c r="L1233" s="67"/>
    </row>
    <row r="1234" spans="2:12" ht="15">
      <c r="B1234" s="65"/>
      <c r="C1234" s="65"/>
      <c r="D1234" s="65"/>
      <c r="H1234" s="65"/>
      <c r="I1234" s="65"/>
      <c r="J1234" s="67"/>
      <c r="K1234" s="67"/>
      <c r="L1234" s="67"/>
    </row>
    <row r="1235" spans="2:12" ht="15">
      <c r="B1235" s="65"/>
      <c r="C1235" s="65"/>
      <c r="D1235" s="65"/>
      <c r="H1235" s="65"/>
      <c r="I1235" s="65"/>
      <c r="J1235" s="67"/>
      <c r="K1235" s="67"/>
      <c r="L1235" s="67"/>
    </row>
    <row r="1236" spans="2:12" ht="15">
      <c r="B1236" s="65"/>
      <c r="C1236" s="65"/>
      <c r="D1236" s="65"/>
      <c r="H1236" s="65"/>
      <c r="I1236" s="65"/>
      <c r="J1236" s="67"/>
      <c r="K1236" s="67"/>
      <c r="L1236" s="67"/>
    </row>
    <row r="1237" spans="2:12" ht="15">
      <c r="B1237" s="65"/>
      <c r="C1237" s="65"/>
      <c r="D1237" s="65"/>
      <c r="H1237" s="65"/>
      <c r="I1237" s="65"/>
      <c r="J1237" s="67"/>
      <c r="K1237" s="67"/>
      <c r="L1237" s="67"/>
    </row>
    <row r="1238" spans="2:12" ht="15">
      <c r="B1238" s="65"/>
      <c r="C1238" s="65"/>
      <c r="D1238" s="65"/>
      <c r="H1238" s="65"/>
      <c r="I1238" s="65"/>
      <c r="J1238" s="67"/>
      <c r="K1238" s="67"/>
      <c r="L1238" s="67"/>
    </row>
    <row r="1239" spans="2:12" ht="15">
      <c r="B1239" s="65"/>
      <c r="C1239" s="65"/>
      <c r="D1239" s="65"/>
      <c r="H1239" s="65"/>
      <c r="I1239" s="65"/>
      <c r="J1239" s="67"/>
      <c r="K1239" s="67"/>
      <c r="L1239" s="67"/>
    </row>
    <row r="1240" spans="2:12" ht="15">
      <c r="B1240" s="65"/>
      <c r="C1240" s="65"/>
      <c r="D1240" s="65"/>
      <c r="H1240" s="65"/>
      <c r="I1240" s="65"/>
      <c r="J1240" s="67"/>
      <c r="K1240" s="67"/>
      <c r="L1240" s="67"/>
    </row>
    <row r="1241" spans="2:12" ht="15">
      <c r="B1241" s="65"/>
      <c r="C1241" s="65"/>
      <c r="D1241" s="65"/>
      <c r="H1241" s="65"/>
      <c r="I1241" s="65"/>
      <c r="J1241" s="67"/>
      <c r="K1241" s="67"/>
      <c r="L1241" s="67"/>
    </row>
    <row r="1242" spans="2:12" ht="15">
      <c r="B1242" s="65"/>
      <c r="C1242" s="65"/>
      <c r="D1242" s="65"/>
      <c r="H1242" s="65"/>
      <c r="I1242" s="65"/>
      <c r="J1242" s="67"/>
      <c r="K1242" s="67"/>
      <c r="L1242" s="67"/>
    </row>
    <row r="1243" spans="2:12" ht="15">
      <c r="B1243" s="65"/>
      <c r="C1243" s="65"/>
      <c r="D1243" s="65"/>
      <c r="H1243" s="65"/>
      <c r="I1243" s="65"/>
      <c r="J1243" s="67"/>
      <c r="K1243" s="67"/>
      <c r="L1243" s="67"/>
    </row>
    <row r="1244" spans="2:12" ht="15">
      <c r="B1244" s="65"/>
      <c r="C1244" s="65"/>
      <c r="D1244" s="65"/>
      <c r="H1244" s="65"/>
      <c r="I1244" s="65"/>
      <c r="J1244" s="67"/>
      <c r="K1244" s="67"/>
      <c r="L1244" s="67"/>
    </row>
    <row r="1245" spans="2:12" ht="15">
      <c r="B1245" s="65"/>
      <c r="C1245" s="65"/>
      <c r="D1245" s="65"/>
      <c r="H1245" s="65"/>
      <c r="I1245" s="65"/>
      <c r="J1245" s="67"/>
      <c r="K1245" s="67"/>
      <c r="L1245" s="67"/>
    </row>
    <row r="1246" spans="2:12" ht="15">
      <c r="B1246" s="65"/>
      <c r="C1246" s="65"/>
      <c r="D1246" s="65"/>
      <c r="H1246" s="65"/>
      <c r="I1246" s="65"/>
      <c r="J1246" s="67"/>
      <c r="K1246" s="67"/>
      <c r="L1246" s="67"/>
    </row>
    <row r="1247" spans="2:12" ht="15">
      <c r="B1247" s="65"/>
      <c r="C1247" s="65"/>
      <c r="D1247" s="65"/>
      <c r="H1247" s="65"/>
      <c r="I1247" s="65"/>
      <c r="J1247" s="67"/>
      <c r="K1247" s="67"/>
      <c r="L1247" s="67"/>
    </row>
    <row r="1248" spans="2:12" ht="15">
      <c r="B1248" s="65"/>
      <c r="C1248" s="65"/>
      <c r="D1248" s="65"/>
      <c r="H1248" s="65"/>
      <c r="I1248" s="65"/>
      <c r="J1248" s="67"/>
      <c r="K1248" s="67"/>
      <c r="L1248" s="67"/>
    </row>
    <row r="1249" spans="2:12" ht="15">
      <c r="B1249" s="65"/>
      <c r="C1249" s="65"/>
      <c r="D1249" s="65"/>
      <c r="H1249" s="65"/>
      <c r="I1249" s="65"/>
      <c r="J1249" s="67"/>
      <c r="K1249" s="67"/>
      <c r="L1249" s="67"/>
    </row>
    <row r="1250" spans="2:12" ht="15">
      <c r="B1250" s="65"/>
      <c r="C1250" s="65"/>
      <c r="D1250" s="65"/>
      <c r="H1250" s="65"/>
      <c r="I1250" s="65"/>
      <c r="J1250" s="67"/>
      <c r="K1250" s="67"/>
      <c r="L1250" s="67"/>
    </row>
    <row r="1251" spans="2:12" ht="15">
      <c r="B1251" s="65"/>
      <c r="C1251" s="65"/>
      <c r="D1251" s="65"/>
      <c r="H1251" s="65"/>
      <c r="I1251" s="65"/>
      <c r="J1251" s="67"/>
      <c r="K1251" s="67"/>
      <c r="L1251" s="67"/>
    </row>
    <row r="1252" spans="2:12" ht="15">
      <c r="B1252" s="65"/>
      <c r="C1252" s="65"/>
      <c r="D1252" s="65"/>
      <c r="H1252" s="65"/>
      <c r="I1252" s="65"/>
      <c r="J1252" s="67"/>
      <c r="K1252" s="67"/>
      <c r="L1252" s="67"/>
    </row>
    <row r="1253" spans="2:12" ht="15">
      <c r="B1253" s="65"/>
      <c r="C1253" s="65"/>
      <c r="D1253" s="65"/>
      <c r="H1253" s="65"/>
      <c r="I1253" s="65"/>
      <c r="J1253" s="67"/>
      <c r="K1253" s="67"/>
      <c r="L1253" s="67"/>
    </row>
    <row r="1254" spans="2:12" ht="15">
      <c r="B1254" s="65"/>
      <c r="C1254" s="65"/>
      <c r="D1254" s="65"/>
      <c r="H1254" s="65"/>
      <c r="I1254" s="65"/>
      <c r="J1254" s="67"/>
      <c r="K1254" s="67"/>
      <c r="L1254" s="67"/>
    </row>
    <row r="1255" spans="2:12" ht="15">
      <c r="B1255" s="65"/>
      <c r="C1255" s="65"/>
      <c r="D1255" s="65"/>
      <c r="H1255" s="65"/>
      <c r="I1255" s="65"/>
      <c r="J1255" s="67"/>
      <c r="K1255" s="67"/>
      <c r="L1255" s="67"/>
    </row>
    <row r="1256" spans="2:12" ht="15">
      <c r="B1256" s="65"/>
      <c r="C1256" s="65"/>
      <c r="D1256" s="65"/>
      <c r="H1256" s="65"/>
      <c r="I1256" s="65"/>
      <c r="J1256" s="67"/>
      <c r="K1256" s="67"/>
      <c r="L1256" s="67"/>
    </row>
    <row r="1257" spans="2:12" ht="15">
      <c r="B1257" s="65"/>
      <c r="C1257" s="65"/>
      <c r="D1257" s="65"/>
      <c r="H1257" s="65"/>
      <c r="I1257" s="65"/>
      <c r="J1257" s="67"/>
      <c r="K1257" s="67"/>
      <c r="L1257" s="67"/>
    </row>
    <row r="1258" spans="2:12" ht="15">
      <c r="B1258" s="65"/>
      <c r="C1258" s="65"/>
      <c r="D1258" s="65"/>
      <c r="H1258" s="65"/>
      <c r="I1258" s="65"/>
      <c r="J1258" s="67"/>
      <c r="K1258" s="67"/>
      <c r="L1258" s="67"/>
    </row>
    <row r="1259" spans="2:12" ht="15">
      <c r="B1259" s="65"/>
      <c r="C1259" s="65"/>
      <c r="D1259" s="65"/>
      <c r="H1259" s="65"/>
      <c r="I1259" s="65"/>
      <c r="J1259" s="67"/>
      <c r="K1259" s="67"/>
      <c r="L1259" s="67"/>
    </row>
    <row r="1260" spans="2:12" ht="15">
      <c r="B1260" s="65"/>
      <c r="C1260" s="65"/>
      <c r="D1260" s="65"/>
      <c r="H1260" s="65"/>
      <c r="I1260" s="65"/>
      <c r="J1260" s="67"/>
      <c r="K1260" s="67"/>
      <c r="L1260" s="67"/>
    </row>
    <row r="1261" spans="2:12" ht="15">
      <c r="B1261" s="65"/>
      <c r="C1261" s="65"/>
      <c r="D1261" s="65"/>
      <c r="H1261" s="65"/>
      <c r="I1261" s="65"/>
      <c r="J1261" s="67"/>
      <c r="K1261" s="67"/>
      <c r="L1261" s="67"/>
    </row>
    <row r="1262" spans="2:12" ht="15">
      <c r="B1262" s="65"/>
      <c r="C1262" s="65"/>
      <c r="D1262" s="65"/>
      <c r="H1262" s="65"/>
      <c r="I1262" s="65"/>
      <c r="J1262" s="67"/>
      <c r="K1262" s="67"/>
      <c r="L1262" s="67"/>
    </row>
    <row r="1263" spans="2:12" ht="15">
      <c r="B1263" s="65"/>
      <c r="C1263" s="65"/>
      <c r="D1263" s="65"/>
      <c r="H1263" s="65"/>
      <c r="I1263" s="65"/>
      <c r="J1263" s="67"/>
      <c r="K1263" s="67"/>
      <c r="L1263" s="67"/>
    </row>
    <row r="1264" spans="2:12" ht="15">
      <c r="B1264" s="65"/>
      <c r="C1264" s="65"/>
      <c r="D1264" s="65"/>
      <c r="H1264" s="65"/>
      <c r="I1264" s="65"/>
      <c r="J1264" s="67"/>
      <c r="K1264" s="67"/>
      <c r="L1264" s="67"/>
    </row>
    <row r="1265" spans="2:12" ht="15">
      <c r="B1265" s="65"/>
      <c r="C1265" s="65"/>
      <c r="D1265" s="65"/>
      <c r="H1265" s="65"/>
      <c r="I1265" s="65"/>
      <c r="J1265" s="67"/>
      <c r="K1265" s="67"/>
      <c r="L1265" s="67"/>
    </row>
    <row r="1266" spans="2:12" ht="15">
      <c r="B1266" s="65"/>
      <c r="C1266" s="65"/>
      <c r="D1266" s="65"/>
      <c r="H1266" s="65"/>
      <c r="I1266" s="65"/>
      <c r="J1266" s="67"/>
      <c r="K1266" s="67"/>
      <c r="L1266" s="67"/>
    </row>
    <row r="1267" spans="2:12" ht="15">
      <c r="B1267" s="65"/>
      <c r="C1267" s="65"/>
      <c r="D1267" s="65"/>
      <c r="H1267" s="65"/>
      <c r="I1267" s="65"/>
      <c r="J1267" s="67"/>
      <c r="K1267" s="67"/>
      <c r="L1267" s="67"/>
    </row>
    <row r="1268" spans="2:12" ht="15">
      <c r="B1268" s="65"/>
      <c r="C1268" s="65"/>
      <c r="D1268" s="65"/>
      <c r="H1268" s="65"/>
      <c r="I1268" s="65"/>
      <c r="J1268" s="67"/>
      <c r="K1268" s="67"/>
      <c r="L1268" s="67"/>
    </row>
    <row r="1269" spans="2:12" ht="15">
      <c r="B1269" s="65"/>
      <c r="C1269" s="65"/>
      <c r="D1269" s="65"/>
      <c r="H1269" s="65"/>
      <c r="I1269" s="65"/>
      <c r="J1269" s="67"/>
      <c r="K1269" s="67"/>
      <c r="L1269" s="67"/>
    </row>
    <row r="1270" spans="2:12" ht="15">
      <c r="B1270" s="65"/>
      <c r="C1270" s="65"/>
      <c r="D1270" s="65"/>
      <c r="H1270" s="65"/>
      <c r="I1270" s="65"/>
      <c r="J1270" s="67"/>
      <c r="K1270" s="67"/>
      <c r="L1270" s="67"/>
    </row>
    <row r="1271" spans="2:12" ht="15">
      <c r="B1271" s="65"/>
      <c r="C1271" s="65"/>
      <c r="D1271" s="65"/>
      <c r="H1271" s="65"/>
      <c r="I1271" s="65"/>
      <c r="J1271" s="67"/>
      <c r="K1271" s="67"/>
      <c r="L1271" s="67"/>
    </row>
    <row r="1272" spans="2:12" ht="15">
      <c r="B1272" s="65"/>
      <c r="C1272" s="65"/>
      <c r="D1272" s="65"/>
      <c r="H1272" s="65"/>
      <c r="I1272" s="65"/>
      <c r="J1272" s="67"/>
      <c r="K1272" s="67"/>
      <c r="L1272" s="67"/>
    </row>
    <row r="1273" spans="2:12" ht="15">
      <c r="B1273" s="65"/>
      <c r="C1273" s="65"/>
      <c r="D1273" s="65"/>
      <c r="H1273" s="65"/>
      <c r="I1273" s="65"/>
      <c r="J1273" s="67"/>
      <c r="K1273" s="67"/>
      <c r="L1273" s="67"/>
    </row>
    <row r="1274" spans="2:12" ht="15">
      <c r="B1274" s="65"/>
      <c r="C1274" s="65"/>
      <c r="D1274" s="65"/>
      <c r="H1274" s="65"/>
      <c r="I1274" s="65"/>
      <c r="J1274" s="67"/>
      <c r="K1274" s="67"/>
      <c r="L1274" s="67"/>
    </row>
    <row r="1275" spans="2:12" ht="15">
      <c r="B1275" s="65"/>
      <c r="C1275" s="65"/>
      <c r="D1275" s="65"/>
      <c r="H1275" s="65"/>
      <c r="I1275" s="65"/>
      <c r="J1275" s="67"/>
      <c r="K1275" s="67"/>
      <c r="L1275" s="67"/>
    </row>
    <row r="1276" spans="2:12" ht="15">
      <c r="B1276" s="65"/>
      <c r="C1276" s="65"/>
      <c r="D1276" s="65"/>
      <c r="H1276" s="65"/>
      <c r="I1276" s="65"/>
      <c r="J1276" s="67"/>
      <c r="K1276" s="67"/>
      <c r="L1276" s="67"/>
    </row>
    <row r="1277" spans="2:12" ht="15">
      <c r="B1277" s="65"/>
      <c r="C1277" s="65"/>
      <c r="D1277" s="65"/>
      <c r="H1277" s="65"/>
      <c r="I1277" s="65"/>
      <c r="J1277" s="67"/>
      <c r="K1277" s="67"/>
      <c r="L1277" s="67"/>
    </row>
    <row r="1278" spans="2:12" ht="15">
      <c r="B1278" s="65"/>
      <c r="C1278" s="65"/>
      <c r="D1278" s="65"/>
      <c r="H1278" s="65"/>
      <c r="I1278" s="65"/>
      <c r="J1278" s="67"/>
      <c r="K1278" s="67"/>
      <c r="L1278" s="67"/>
    </row>
    <row r="1279" spans="2:12" ht="15">
      <c r="B1279" s="65"/>
      <c r="C1279" s="65"/>
      <c r="D1279" s="65"/>
      <c r="H1279" s="65"/>
      <c r="I1279" s="65"/>
      <c r="J1279" s="67"/>
      <c r="K1279" s="67"/>
      <c r="L1279" s="67"/>
    </row>
    <row r="1280" spans="2:12" ht="15">
      <c r="B1280" s="65"/>
      <c r="C1280" s="65"/>
      <c r="D1280" s="65"/>
      <c r="H1280" s="65"/>
      <c r="I1280" s="65"/>
      <c r="J1280" s="67"/>
      <c r="K1280" s="67"/>
      <c r="L1280" s="67"/>
    </row>
    <row r="1281" spans="2:12" ht="15">
      <c r="B1281" s="65"/>
      <c r="C1281" s="65"/>
      <c r="D1281" s="65"/>
      <c r="H1281" s="65"/>
      <c r="I1281" s="65"/>
      <c r="J1281" s="67"/>
      <c r="K1281" s="67"/>
      <c r="L1281" s="67"/>
    </row>
    <row r="1282" spans="2:12" ht="15">
      <c r="B1282" s="65"/>
      <c r="C1282" s="65"/>
      <c r="D1282" s="65"/>
      <c r="H1282" s="65"/>
      <c r="I1282" s="65"/>
      <c r="J1282" s="67"/>
      <c r="K1282" s="67"/>
      <c r="L1282" s="67"/>
    </row>
    <row r="1283" spans="2:12" ht="15">
      <c r="B1283" s="65"/>
      <c r="C1283" s="65"/>
      <c r="D1283" s="65"/>
      <c r="H1283" s="65"/>
      <c r="I1283" s="65"/>
      <c r="J1283" s="67"/>
      <c r="K1283" s="67"/>
      <c r="L1283" s="67"/>
    </row>
    <row r="1284" spans="2:12" ht="15">
      <c r="B1284" s="65"/>
      <c r="C1284" s="65"/>
      <c r="D1284" s="65"/>
      <c r="H1284" s="65"/>
      <c r="I1284" s="65"/>
      <c r="J1284" s="67"/>
      <c r="K1284" s="67"/>
      <c r="L1284" s="67"/>
    </row>
    <row r="1285" spans="2:12" ht="15">
      <c r="B1285" s="65"/>
      <c r="C1285" s="65"/>
      <c r="D1285" s="65"/>
      <c r="H1285" s="65"/>
      <c r="I1285" s="65"/>
      <c r="J1285" s="67"/>
      <c r="K1285" s="67"/>
      <c r="L1285" s="67"/>
    </row>
    <row r="1286" spans="2:12" ht="15">
      <c r="B1286" s="65"/>
      <c r="C1286" s="65"/>
      <c r="D1286" s="65"/>
      <c r="H1286" s="65"/>
      <c r="I1286" s="65"/>
      <c r="J1286" s="67"/>
      <c r="K1286" s="67"/>
      <c r="L1286" s="67"/>
    </row>
    <row r="1287" spans="2:12" ht="15">
      <c r="B1287" s="65"/>
      <c r="C1287" s="65"/>
      <c r="D1287" s="65"/>
      <c r="H1287" s="65"/>
      <c r="I1287" s="65"/>
      <c r="J1287" s="67"/>
      <c r="K1287" s="67"/>
      <c r="L1287" s="67"/>
    </row>
    <row r="1288" spans="2:12" ht="15">
      <c r="B1288" s="65"/>
      <c r="C1288" s="65"/>
      <c r="D1288" s="65"/>
      <c r="H1288" s="65"/>
      <c r="I1288" s="65"/>
      <c r="J1288" s="67"/>
      <c r="K1288" s="67"/>
      <c r="L1288" s="67"/>
    </row>
    <row r="1289" spans="2:12" ht="15">
      <c r="B1289" s="65"/>
      <c r="C1289" s="65"/>
      <c r="D1289" s="65"/>
      <c r="H1289" s="65"/>
      <c r="I1289" s="65"/>
      <c r="J1289" s="67"/>
      <c r="K1289" s="67"/>
      <c r="L1289" s="67"/>
    </row>
    <row r="1290" spans="2:12" ht="15">
      <c r="B1290" s="65"/>
      <c r="C1290" s="65"/>
      <c r="D1290" s="65"/>
      <c r="H1290" s="65"/>
      <c r="I1290" s="65"/>
      <c r="J1290" s="67"/>
      <c r="K1290" s="67"/>
      <c r="L1290" s="67"/>
    </row>
    <row r="1291" spans="2:12" ht="15">
      <c r="B1291" s="65"/>
      <c r="C1291" s="65"/>
      <c r="D1291" s="65"/>
      <c r="H1291" s="65"/>
      <c r="I1291" s="65"/>
      <c r="J1291" s="67"/>
      <c r="K1291" s="67"/>
      <c r="L1291" s="67"/>
    </row>
    <row r="1292" spans="2:12" ht="15">
      <c r="B1292" s="65"/>
      <c r="C1292" s="65"/>
      <c r="D1292" s="65"/>
      <c r="H1292" s="65"/>
      <c r="I1292" s="65"/>
      <c r="J1292" s="67"/>
      <c r="K1292" s="67"/>
      <c r="L1292" s="67"/>
    </row>
    <row r="1293" spans="2:12" ht="15">
      <c r="B1293" s="65"/>
      <c r="C1293" s="65"/>
      <c r="D1293" s="65"/>
      <c r="H1293" s="65"/>
      <c r="I1293" s="65"/>
      <c r="J1293" s="67"/>
      <c r="K1293" s="67"/>
      <c r="L1293" s="67"/>
    </row>
    <row r="1294" spans="2:12" ht="15">
      <c r="B1294" s="65"/>
      <c r="C1294" s="65"/>
      <c r="D1294" s="65"/>
      <c r="H1294" s="65"/>
      <c r="I1294" s="65"/>
      <c r="J1294" s="67"/>
      <c r="K1294" s="67"/>
      <c r="L1294" s="67"/>
    </row>
    <row r="1295" spans="2:12" ht="15">
      <c r="B1295" s="65"/>
      <c r="C1295" s="65"/>
      <c r="D1295" s="65"/>
      <c r="H1295" s="65"/>
      <c r="I1295" s="65"/>
      <c r="J1295" s="67"/>
      <c r="K1295" s="67"/>
      <c r="L1295" s="67"/>
    </row>
    <row r="1296" spans="2:12" ht="15">
      <c r="B1296" s="65"/>
      <c r="C1296" s="65"/>
      <c r="D1296" s="65"/>
      <c r="H1296" s="65"/>
      <c r="I1296" s="65"/>
      <c r="J1296" s="67"/>
      <c r="K1296" s="67"/>
      <c r="L1296" s="67"/>
    </row>
    <row r="1297" spans="2:12" ht="15">
      <c r="B1297" s="65"/>
      <c r="C1297" s="65"/>
      <c r="D1297" s="65"/>
      <c r="H1297" s="65"/>
      <c r="I1297" s="65"/>
      <c r="J1297" s="67"/>
      <c r="K1297" s="67"/>
      <c r="L1297" s="67"/>
    </row>
    <row r="1298" spans="2:12" ht="15">
      <c r="B1298" s="65"/>
      <c r="C1298" s="65"/>
      <c r="D1298" s="65"/>
      <c r="H1298" s="65"/>
      <c r="I1298" s="65"/>
      <c r="J1298" s="67"/>
      <c r="K1298" s="67"/>
      <c r="L1298" s="67"/>
    </row>
    <row r="1299" spans="2:12" ht="15">
      <c r="B1299" s="65"/>
      <c r="C1299" s="65"/>
      <c r="D1299" s="65"/>
      <c r="H1299" s="65"/>
      <c r="I1299" s="65"/>
      <c r="J1299" s="67"/>
      <c r="K1299" s="67"/>
      <c r="L1299" s="67"/>
    </row>
    <row r="1300" spans="2:12" ht="15">
      <c r="B1300" s="65"/>
      <c r="C1300" s="65"/>
      <c r="D1300" s="65"/>
      <c r="H1300" s="65"/>
      <c r="I1300" s="65"/>
      <c r="J1300" s="67"/>
      <c r="K1300" s="67"/>
      <c r="L1300" s="67"/>
    </row>
    <row r="1301" spans="2:12" ht="15">
      <c r="B1301" s="65"/>
      <c r="C1301" s="65"/>
      <c r="D1301" s="65"/>
      <c r="H1301" s="65"/>
      <c r="I1301" s="65"/>
      <c r="J1301" s="67"/>
      <c r="K1301" s="67"/>
      <c r="L1301" s="67"/>
    </row>
    <row r="1302" spans="2:12" ht="15">
      <c r="B1302" s="65"/>
      <c r="C1302" s="65"/>
      <c r="D1302" s="65"/>
      <c r="H1302" s="65"/>
      <c r="I1302" s="65"/>
      <c r="J1302" s="67"/>
      <c r="K1302" s="67"/>
      <c r="L1302" s="67"/>
    </row>
    <row r="1303" spans="2:12" ht="15">
      <c r="B1303" s="65"/>
      <c r="C1303" s="65"/>
      <c r="D1303" s="65"/>
      <c r="H1303" s="65"/>
      <c r="I1303" s="65"/>
      <c r="J1303" s="67"/>
      <c r="K1303" s="67"/>
      <c r="L1303" s="67"/>
    </row>
    <row r="1304" spans="2:12" ht="15">
      <c r="B1304" s="65"/>
      <c r="C1304" s="65"/>
      <c r="D1304" s="65"/>
      <c r="H1304" s="65"/>
      <c r="I1304" s="65"/>
      <c r="J1304" s="67"/>
      <c r="K1304" s="67"/>
      <c r="L1304" s="67"/>
    </row>
    <row r="1305" spans="2:12" ht="15">
      <c r="B1305" s="65"/>
      <c r="C1305" s="65"/>
      <c r="D1305" s="65"/>
      <c r="H1305" s="65"/>
      <c r="I1305" s="65"/>
      <c r="J1305" s="67"/>
      <c r="K1305" s="67"/>
      <c r="L1305" s="67"/>
    </row>
    <row r="1306" spans="2:12" ht="15">
      <c r="B1306" s="65"/>
      <c r="C1306" s="65"/>
      <c r="D1306" s="65"/>
      <c r="H1306" s="65"/>
      <c r="I1306" s="65"/>
      <c r="J1306" s="67"/>
      <c r="K1306" s="67"/>
      <c r="L1306" s="67"/>
    </row>
    <row r="1307" spans="2:12" ht="15">
      <c r="B1307" s="65"/>
      <c r="C1307" s="65"/>
      <c r="D1307" s="65"/>
      <c r="H1307" s="65"/>
      <c r="I1307" s="65"/>
      <c r="J1307" s="67"/>
      <c r="K1307" s="67"/>
      <c r="L1307" s="67"/>
    </row>
    <row r="1308" spans="2:12" ht="15">
      <c r="B1308" s="65"/>
      <c r="C1308" s="65"/>
      <c r="D1308" s="65"/>
      <c r="H1308" s="65"/>
      <c r="I1308" s="65"/>
      <c r="J1308" s="67"/>
      <c r="K1308" s="67"/>
      <c r="L1308" s="67"/>
    </row>
    <row r="1309" spans="2:12" ht="15">
      <c r="B1309" s="65"/>
      <c r="C1309" s="65"/>
      <c r="D1309" s="65"/>
      <c r="H1309" s="65"/>
      <c r="I1309" s="65"/>
      <c r="J1309" s="67"/>
      <c r="K1309" s="67"/>
      <c r="L1309" s="67"/>
    </row>
    <row r="1310" spans="2:12" ht="15">
      <c r="B1310" s="65"/>
      <c r="C1310" s="65"/>
      <c r="D1310" s="65"/>
      <c r="H1310" s="65"/>
      <c r="I1310" s="65"/>
      <c r="J1310" s="67"/>
      <c r="K1310" s="67"/>
      <c r="L1310" s="67"/>
    </row>
    <row r="1311" spans="2:12" ht="15">
      <c r="B1311" s="65"/>
      <c r="C1311" s="65"/>
      <c r="D1311" s="65"/>
      <c r="H1311" s="65"/>
      <c r="I1311" s="65"/>
      <c r="J1311" s="67"/>
      <c r="K1311" s="67"/>
      <c r="L1311" s="67"/>
    </row>
    <row r="1312" spans="2:12" ht="15">
      <c r="B1312" s="65"/>
      <c r="C1312" s="65"/>
      <c r="D1312" s="65"/>
      <c r="H1312" s="65"/>
      <c r="I1312" s="65"/>
      <c r="J1312" s="67"/>
      <c r="K1312" s="67"/>
      <c r="L1312" s="67"/>
    </row>
    <row r="1313" spans="2:12" ht="15">
      <c r="B1313" s="65"/>
      <c r="C1313" s="65"/>
      <c r="D1313" s="65"/>
      <c r="H1313" s="65"/>
      <c r="I1313" s="65"/>
      <c r="J1313" s="67"/>
      <c r="K1313" s="67"/>
      <c r="L1313" s="67"/>
    </row>
    <row r="1314" spans="2:12" ht="15">
      <c r="B1314" s="65"/>
      <c r="C1314" s="65"/>
      <c r="D1314" s="65"/>
      <c r="H1314" s="65"/>
      <c r="I1314" s="65"/>
      <c r="J1314" s="67"/>
      <c r="K1314" s="67"/>
      <c r="L1314" s="67"/>
    </row>
    <row r="1315" spans="2:12" ht="15">
      <c r="B1315" s="65"/>
      <c r="C1315" s="65"/>
      <c r="D1315" s="65"/>
      <c r="H1315" s="65"/>
      <c r="I1315" s="65"/>
      <c r="J1315" s="67"/>
      <c r="K1315" s="67"/>
      <c r="L1315" s="67"/>
    </row>
    <row r="1316" spans="2:12" ht="15">
      <c r="B1316" s="65"/>
      <c r="C1316" s="65"/>
      <c r="D1316" s="65"/>
      <c r="H1316" s="65"/>
      <c r="I1316" s="65"/>
      <c r="J1316" s="67"/>
      <c r="K1316" s="67"/>
      <c r="L1316" s="67"/>
    </row>
    <row r="1317" spans="2:12" ht="15">
      <c r="B1317" s="65"/>
      <c r="C1317" s="65"/>
      <c r="D1317" s="65"/>
      <c r="H1317" s="65"/>
      <c r="I1317" s="65"/>
      <c r="J1317" s="67"/>
      <c r="K1317" s="67"/>
      <c r="L1317" s="67"/>
    </row>
    <row r="1318" spans="2:12" ht="15">
      <c r="B1318" s="65"/>
      <c r="C1318" s="65"/>
      <c r="D1318" s="65"/>
      <c r="H1318" s="65"/>
      <c r="I1318" s="65"/>
      <c r="J1318" s="67"/>
      <c r="K1318" s="67"/>
      <c r="L1318" s="67"/>
    </row>
    <row r="1319" spans="2:12" ht="15">
      <c r="B1319" s="65"/>
      <c r="C1319" s="65"/>
      <c r="D1319" s="65"/>
      <c r="H1319" s="65"/>
      <c r="I1319" s="65"/>
      <c r="J1319" s="67"/>
      <c r="K1319" s="67"/>
      <c r="L1319" s="67"/>
    </row>
    <row r="1320" spans="2:12" ht="15">
      <c r="B1320" s="65"/>
      <c r="C1320" s="65"/>
      <c r="D1320" s="65"/>
      <c r="H1320" s="65"/>
      <c r="I1320" s="65"/>
      <c r="J1320" s="67"/>
      <c r="K1320" s="67"/>
      <c r="L1320" s="67"/>
    </row>
    <row r="1321" spans="2:12" ht="15">
      <c r="B1321" s="65"/>
      <c r="C1321" s="65"/>
      <c r="D1321" s="65"/>
      <c r="H1321" s="65"/>
      <c r="I1321" s="65"/>
      <c r="J1321" s="67"/>
      <c r="K1321" s="67"/>
      <c r="L1321" s="67"/>
    </row>
    <row r="1322" spans="2:12" ht="15">
      <c r="B1322" s="65"/>
      <c r="C1322" s="65"/>
      <c r="D1322" s="65"/>
      <c r="H1322" s="65"/>
      <c r="I1322" s="65"/>
      <c r="J1322" s="67"/>
      <c r="K1322" s="67"/>
      <c r="L1322" s="67"/>
    </row>
    <row r="1323" spans="2:12" ht="15">
      <c r="B1323" s="65"/>
      <c r="C1323" s="65"/>
      <c r="D1323" s="65"/>
      <c r="H1323" s="65"/>
      <c r="I1323" s="65"/>
      <c r="J1323" s="67"/>
      <c r="K1323" s="67"/>
      <c r="L1323" s="67"/>
    </row>
    <row r="1324" spans="2:12" ht="15">
      <c r="B1324" s="65"/>
      <c r="C1324" s="65"/>
      <c r="D1324" s="65"/>
      <c r="H1324" s="65"/>
      <c r="I1324" s="65"/>
      <c r="J1324" s="67"/>
      <c r="K1324" s="67"/>
      <c r="L1324" s="67"/>
    </row>
    <row r="1325" spans="2:12" ht="15">
      <c r="B1325" s="65"/>
      <c r="C1325" s="65"/>
      <c r="D1325" s="65"/>
      <c r="H1325" s="65"/>
      <c r="I1325" s="65"/>
      <c r="J1325" s="67"/>
      <c r="K1325" s="67"/>
      <c r="L1325" s="67"/>
    </row>
    <row r="1326" spans="2:12" ht="15">
      <c r="B1326" s="65"/>
      <c r="C1326" s="65"/>
      <c r="D1326" s="65"/>
      <c r="H1326" s="65"/>
      <c r="I1326" s="65"/>
      <c r="J1326" s="67"/>
      <c r="K1326" s="67"/>
      <c r="L1326" s="67"/>
    </row>
    <row r="1327" spans="2:12" ht="15">
      <c r="B1327" s="65"/>
      <c r="C1327" s="65"/>
      <c r="D1327" s="65"/>
      <c r="H1327" s="65"/>
      <c r="I1327" s="65"/>
      <c r="J1327" s="67"/>
      <c r="K1327" s="67"/>
      <c r="L1327" s="67"/>
    </row>
    <row r="1328" spans="2:12" ht="15">
      <c r="B1328" s="65"/>
      <c r="C1328" s="65"/>
      <c r="D1328" s="65"/>
      <c r="H1328" s="65"/>
      <c r="I1328" s="65"/>
      <c r="J1328" s="67"/>
      <c r="K1328" s="67"/>
      <c r="L1328" s="67"/>
    </row>
    <row r="1329" spans="2:12" ht="15">
      <c r="B1329" s="65"/>
      <c r="C1329" s="65"/>
      <c r="D1329" s="65"/>
      <c r="H1329" s="65"/>
      <c r="I1329" s="65"/>
      <c r="J1329" s="67"/>
      <c r="K1329" s="67"/>
      <c r="L1329" s="67"/>
    </row>
    <row r="1330" spans="2:12" ht="15">
      <c r="B1330" s="65"/>
      <c r="C1330" s="65"/>
      <c r="D1330" s="65"/>
      <c r="H1330" s="65"/>
      <c r="I1330" s="65"/>
      <c r="J1330" s="67"/>
      <c r="K1330" s="67"/>
      <c r="L1330" s="67"/>
    </row>
    <row r="1331" spans="2:12" ht="15">
      <c r="B1331" s="65"/>
      <c r="C1331" s="65"/>
      <c r="D1331" s="65"/>
      <c r="H1331" s="65"/>
      <c r="I1331" s="65"/>
      <c r="J1331" s="67"/>
      <c r="K1331" s="67"/>
      <c r="L1331" s="67"/>
    </row>
    <row r="1332" spans="2:12" ht="15">
      <c r="B1332" s="65"/>
      <c r="C1332" s="65"/>
      <c r="D1332" s="65"/>
      <c r="H1332" s="65"/>
      <c r="I1332" s="65"/>
      <c r="J1332" s="67"/>
      <c r="K1332" s="67"/>
      <c r="L1332" s="67"/>
    </row>
    <row r="1333" spans="2:12" ht="15">
      <c r="B1333" s="65"/>
      <c r="C1333" s="65"/>
      <c r="D1333" s="65"/>
      <c r="H1333" s="65"/>
      <c r="I1333" s="65"/>
      <c r="J1333" s="67"/>
      <c r="K1333" s="67"/>
      <c r="L1333" s="67"/>
    </row>
    <row r="1334" spans="2:12" ht="15">
      <c r="B1334" s="65"/>
      <c r="C1334" s="65"/>
      <c r="D1334" s="65"/>
      <c r="H1334" s="65"/>
      <c r="I1334" s="65"/>
      <c r="J1334" s="67"/>
      <c r="K1334" s="67"/>
      <c r="L1334" s="67"/>
    </row>
    <row r="1335" spans="2:12" ht="15">
      <c r="B1335" s="65"/>
      <c r="C1335" s="65"/>
      <c r="D1335" s="65"/>
      <c r="H1335" s="65"/>
      <c r="I1335" s="65"/>
      <c r="J1335" s="67"/>
      <c r="K1335" s="67"/>
      <c r="L1335" s="67"/>
    </row>
    <row r="1336" spans="2:12" ht="15">
      <c r="B1336" s="65"/>
      <c r="C1336" s="65"/>
      <c r="D1336" s="65"/>
      <c r="H1336" s="65"/>
      <c r="I1336" s="65"/>
      <c r="J1336" s="67"/>
      <c r="K1336" s="67"/>
      <c r="L1336" s="67"/>
    </row>
    <row r="1337" spans="2:12" ht="15">
      <c r="B1337" s="65"/>
      <c r="C1337" s="65"/>
      <c r="D1337" s="65"/>
      <c r="H1337" s="65"/>
      <c r="I1337" s="65"/>
      <c r="J1337" s="67"/>
      <c r="K1337" s="67"/>
      <c r="L1337" s="67"/>
    </row>
    <row r="1338" spans="2:12" ht="15">
      <c r="B1338" s="65"/>
      <c r="C1338" s="65"/>
      <c r="D1338" s="65"/>
      <c r="H1338" s="65"/>
      <c r="I1338" s="65"/>
      <c r="J1338" s="67"/>
      <c r="K1338" s="67"/>
      <c r="L1338" s="67"/>
    </row>
    <row r="1339" spans="2:12" ht="15">
      <c r="B1339" s="65"/>
      <c r="C1339" s="65"/>
      <c r="D1339" s="65"/>
      <c r="H1339" s="65"/>
      <c r="I1339" s="65"/>
      <c r="J1339" s="67"/>
      <c r="K1339" s="67"/>
      <c r="L1339" s="67"/>
    </row>
    <row r="1340" spans="2:12" ht="15">
      <c r="B1340" s="65"/>
      <c r="C1340" s="65"/>
      <c r="D1340" s="65"/>
      <c r="H1340" s="65"/>
      <c r="I1340" s="65"/>
      <c r="J1340" s="67"/>
      <c r="K1340" s="67"/>
      <c r="L1340" s="67"/>
    </row>
    <row r="1341" spans="2:12" ht="15">
      <c r="B1341" s="65"/>
      <c r="C1341" s="65"/>
      <c r="D1341" s="65"/>
      <c r="H1341" s="65"/>
      <c r="I1341" s="65"/>
      <c r="J1341" s="67"/>
      <c r="K1341" s="67"/>
      <c r="L1341" s="67"/>
    </row>
    <row r="1342" spans="2:12" ht="15">
      <c r="B1342" s="65"/>
      <c r="C1342" s="65"/>
      <c r="D1342" s="65"/>
      <c r="H1342" s="65"/>
      <c r="I1342" s="65"/>
      <c r="J1342" s="67"/>
      <c r="K1342" s="67"/>
      <c r="L1342" s="67"/>
    </row>
    <row r="1343" spans="2:12" ht="15">
      <c r="B1343" s="65"/>
      <c r="C1343" s="65"/>
      <c r="D1343" s="65"/>
      <c r="H1343" s="65"/>
      <c r="I1343" s="65"/>
      <c r="J1343" s="67"/>
      <c r="K1343" s="67"/>
      <c r="L1343" s="67"/>
    </row>
    <row r="1344" spans="2:12" ht="15">
      <c r="B1344" s="65"/>
      <c r="C1344" s="65"/>
      <c r="D1344" s="65"/>
      <c r="H1344" s="65"/>
      <c r="I1344" s="65"/>
      <c r="J1344" s="67"/>
      <c r="K1344" s="67"/>
      <c r="L1344" s="67"/>
    </row>
    <row r="1345" spans="2:12" ht="15">
      <c r="B1345" s="65"/>
      <c r="C1345" s="65"/>
      <c r="D1345" s="65"/>
      <c r="H1345" s="65"/>
      <c r="I1345" s="65"/>
      <c r="J1345" s="67"/>
      <c r="K1345" s="67"/>
      <c r="L1345" s="67"/>
    </row>
    <row r="1346" spans="2:12" ht="15">
      <c r="B1346" s="65"/>
      <c r="C1346" s="65"/>
      <c r="D1346" s="65"/>
      <c r="H1346" s="65"/>
      <c r="I1346" s="65"/>
      <c r="J1346" s="67"/>
      <c r="K1346" s="67"/>
      <c r="L1346" s="67"/>
    </row>
    <row r="1347" spans="2:12" ht="15">
      <c r="B1347" s="65"/>
      <c r="C1347" s="65"/>
      <c r="D1347" s="65"/>
      <c r="H1347" s="65"/>
      <c r="I1347" s="65"/>
      <c r="J1347" s="67"/>
      <c r="K1347" s="67"/>
      <c r="L1347" s="67"/>
    </row>
    <row r="1348" spans="2:12" ht="15">
      <c r="B1348" s="65"/>
      <c r="C1348" s="65"/>
      <c r="D1348" s="65"/>
      <c r="H1348" s="65"/>
      <c r="I1348" s="65"/>
      <c r="J1348" s="67"/>
      <c r="K1348" s="67"/>
      <c r="L1348" s="67"/>
    </row>
    <row r="1349" spans="2:12" ht="15">
      <c r="B1349" s="65"/>
      <c r="C1349" s="65"/>
      <c r="D1349" s="65"/>
      <c r="H1349" s="65"/>
      <c r="I1349" s="65"/>
      <c r="J1349" s="67"/>
      <c r="K1349" s="67"/>
      <c r="L1349" s="67"/>
    </row>
    <row r="1350" spans="2:12" ht="15">
      <c r="B1350" s="65"/>
      <c r="C1350" s="65"/>
      <c r="D1350" s="65"/>
      <c r="H1350" s="65"/>
      <c r="I1350" s="65"/>
      <c r="J1350" s="67"/>
      <c r="K1350" s="67"/>
      <c r="L1350" s="67"/>
    </row>
    <row r="1351" spans="2:12" ht="15">
      <c r="B1351" s="65"/>
      <c r="C1351" s="65"/>
      <c r="D1351" s="65"/>
      <c r="H1351" s="65"/>
      <c r="I1351" s="65"/>
      <c r="J1351" s="67"/>
      <c r="K1351" s="67"/>
      <c r="L1351" s="67"/>
    </row>
    <row r="1352" spans="2:12" ht="15">
      <c r="B1352" s="65"/>
      <c r="C1352" s="65"/>
      <c r="D1352" s="65"/>
      <c r="H1352" s="65"/>
      <c r="I1352" s="65"/>
      <c r="J1352" s="67"/>
      <c r="K1352" s="67"/>
      <c r="L1352" s="67"/>
    </row>
    <row r="1353" spans="2:12" ht="15">
      <c r="B1353" s="65"/>
      <c r="C1353" s="65"/>
      <c r="D1353" s="65"/>
      <c r="H1353" s="65"/>
      <c r="I1353" s="65"/>
      <c r="J1353" s="67"/>
      <c r="K1353" s="67"/>
      <c r="L1353" s="67"/>
    </row>
    <row r="1354" spans="2:12" ht="15">
      <c r="B1354" s="65"/>
      <c r="C1354" s="65"/>
      <c r="D1354" s="65"/>
      <c r="H1354" s="65"/>
      <c r="I1354" s="65"/>
      <c r="J1354" s="67"/>
      <c r="K1354" s="67"/>
      <c r="L1354" s="67"/>
    </row>
    <row r="1355" spans="2:12" ht="15">
      <c r="B1355" s="65"/>
      <c r="C1355" s="65"/>
      <c r="D1355" s="65"/>
      <c r="H1355" s="65"/>
      <c r="I1355" s="65"/>
      <c r="J1355" s="67"/>
      <c r="K1355" s="67"/>
      <c r="L1355" s="67"/>
    </row>
    <row r="1356" spans="2:12" ht="15">
      <c r="B1356" s="65"/>
      <c r="C1356" s="65"/>
      <c r="D1356" s="65"/>
      <c r="H1356" s="65"/>
      <c r="I1356" s="65"/>
      <c r="J1356" s="67"/>
      <c r="K1356" s="67"/>
      <c r="L1356" s="67"/>
    </row>
    <row r="1357" spans="2:12" ht="15">
      <c r="B1357" s="65"/>
      <c r="C1357" s="65"/>
      <c r="D1357" s="65"/>
      <c r="H1357" s="65"/>
      <c r="I1357" s="65"/>
      <c r="J1357" s="67"/>
      <c r="K1357" s="67"/>
      <c r="L1357" s="67"/>
    </row>
    <row r="1358" spans="2:12" ht="15">
      <c r="B1358" s="65"/>
      <c r="C1358" s="65"/>
      <c r="D1358" s="65"/>
      <c r="H1358" s="65"/>
      <c r="I1358" s="65"/>
      <c r="J1358" s="67"/>
      <c r="K1358" s="67"/>
      <c r="L1358" s="67"/>
    </row>
    <row r="1359" spans="2:12" ht="15">
      <c r="B1359" s="65"/>
      <c r="C1359" s="65"/>
      <c r="D1359" s="65"/>
      <c r="H1359" s="65"/>
      <c r="I1359" s="65"/>
      <c r="J1359" s="67"/>
      <c r="K1359" s="67"/>
      <c r="L1359" s="67"/>
    </row>
    <row r="1360" spans="2:12" ht="15">
      <c r="B1360" s="65"/>
      <c r="C1360" s="65"/>
      <c r="D1360" s="65"/>
      <c r="H1360" s="65"/>
      <c r="I1360" s="65"/>
      <c r="J1360" s="67"/>
      <c r="K1360" s="67"/>
      <c r="L1360" s="67"/>
    </row>
    <row r="1361" spans="2:12" ht="15">
      <c r="B1361" s="65"/>
      <c r="C1361" s="65"/>
      <c r="D1361" s="65"/>
      <c r="H1361" s="65"/>
      <c r="I1361" s="65"/>
      <c r="J1361" s="67"/>
      <c r="K1361" s="67"/>
      <c r="L1361" s="67"/>
    </row>
    <row r="1362" spans="2:12" ht="15">
      <c r="B1362" s="65"/>
      <c r="C1362" s="65"/>
      <c r="D1362" s="65"/>
      <c r="H1362" s="65"/>
      <c r="I1362" s="65"/>
      <c r="J1362" s="67"/>
      <c r="K1362" s="67"/>
      <c r="L1362" s="67"/>
    </row>
    <row r="1363" spans="2:12" ht="15">
      <c r="B1363" s="65"/>
      <c r="C1363" s="65"/>
      <c r="D1363" s="65"/>
      <c r="H1363" s="65"/>
      <c r="I1363" s="65"/>
      <c r="J1363" s="67"/>
      <c r="K1363" s="67"/>
      <c r="L1363" s="67"/>
    </row>
    <row r="1364" spans="2:12" ht="15">
      <c r="B1364" s="65"/>
      <c r="C1364" s="65"/>
      <c r="D1364" s="65"/>
      <c r="H1364" s="65"/>
      <c r="I1364" s="65"/>
      <c r="J1364" s="67"/>
      <c r="K1364" s="67"/>
      <c r="L1364" s="67"/>
    </row>
    <row r="1365" spans="2:12" ht="15">
      <c r="B1365" s="65"/>
      <c r="C1365" s="65"/>
      <c r="D1365" s="65"/>
      <c r="H1365" s="65"/>
      <c r="I1365" s="65"/>
      <c r="J1365" s="67"/>
      <c r="K1365" s="67"/>
      <c r="L1365" s="67"/>
    </row>
    <row r="1366" spans="2:12" ht="15">
      <c r="B1366" s="65"/>
      <c r="C1366" s="65"/>
      <c r="D1366" s="65"/>
      <c r="H1366" s="65"/>
      <c r="I1366" s="65"/>
      <c r="J1366" s="67"/>
      <c r="K1366" s="67"/>
      <c r="L1366" s="67"/>
    </row>
    <row r="1367" spans="2:12" ht="15">
      <c r="B1367" s="65"/>
      <c r="C1367" s="65"/>
      <c r="D1367" s="65"/>
      <c r="H1367" s="65"/>
      <c r="I1367" s="65"/>
      <c r="J1367" s="67"/>
      <c r="K1367" s="67"/>
      <c r="L1367" s="67"/>
    </row>
    <row r="1368" spans="2:12" ht="15">
      <c r="B1368" s="65"/>
      <c r="C1368" s="65"/>
      <c r="D1368" s="65"/>
      <c r="H1368" s="65"/>
      <c r="I1368" s="65"/>
      <c r="J1368" s="67"/>
      <c r="K1368" s="67"/>
      <c r="L1368" s="67"/>
    </row>
    <row r="1369" spans="2:12" ht="15">
      <c r="B1369" s="65"/>
      <c r="C1369" s="65"/>
      <c r="D1369" s="65"/>
      <c r="H1369" s="65"/>
      <c r="I1369" s="65"/>
      <c r="J1369" s="67"/>
      <c r="K1369" s="67"/>
      <c r="L1369" s="67"/>
    </row>
    <row r="1370" spans="2:12" ht="15">
      <c r="B1370" s="65"/>
      <c r="C1370" s="65"/>
      <c r="D1370" s="65"/>
      <c r="H1370" s="65"/>
      <c r="I1370" s="65"/>
      <c r="J1370" s="67"/>
      <c r="K1370" s="67"/>
      <c r="L1370" s="67"/>
    </row>
    <row r="1371" spans="2:12" ht="15">
      <c r="B1371" s="65"/>
      <c r="C1371" s="65"/>
      <c r="D1371" s="65"/>
      <c r="H1371" s="65"/>
      <c r="I1371" s="65"/>
      <c r="J1371" s="67"/>
      <c r="K1371" s="67"/>
      <c r="L1371" s="67"/>
    </row>
    <row r="1372" spans="2:12" ht="15">
      <c r="B1372" s="65"/>
      <c r="C1372" s="65"/>
      <c r="D1372" s="65"/>
      <c r="H1372" s="65"/>
      <c r="I1372" s="65"/>
      <c r="J1372" s="67"/>
      <c r="K1372" s="67"/>
      <c r="L1372" s="67"/>
    </row>
    <row r="1373" spans="2:12" ht="15">
      <c r="B1373" s="65"/>
      <c r="C1373" s="65"/>
      <c r="D1373" s="65"/>
      <c r="H1373" s="65"/>
      <c r="I1373" s="65"/>
      <c r="J1373" s="67"/>
      <c r="K1373" s="67"/>
      <c r="L1373" s="67"/>
    </row>
    <row r="1374" spans="2:12" ht="15">
      <c r="B1374" s="65"/>
      <c r="C1374" s="65"/>
      <c r="D1374" s="65"/>
      <c r="H1374" s="65"/>
      <c r="I1374" s="65"/>
      <c r="J1374" s="67"/>
      <c r="K1374" s="67"/>
      <c r="L1374" s="67"/>
    </row>
    <row r="1375" spans="2:12" ht="15">
      <c r="B1375" s="65"/>
      <c r="C1375" s="65"/>
      <c r="D1375" s="65"/>
      <c r="H1375" s="65"/>
      <c r="I1375" s="65"/>
      <c r="J1375" s="67"/>
      <c r="K1375" s="67"/>
      <c r="L1375" s="67"/>
    </row>
    <row r="1376" spans="2:12" ht="15">
      <c r="B1376" s="65"/>
      <c r="C1376" s="65"/>
      <c r="D1376" s="65"/>
      <c r="H1376" s="65"/>
      <c r="I1376" s="65"/>
      <c r="J1376" s="67"/>
      <c r="K1376" s="67"/>
      <c r="L1376" s="67"/>
    </row>
    <row r="1377" spans="2:12" ht="15">
      <c r="B1377" s="65"/>
      <c r="C1377" s="65"/>
      <c r="D1377" s="65"/>
      <c r="H1377" s="65"/>
      <c r="I1377" s="65"/>
      <c r="J1377" s="67"/>
      <c r="K1377" s="67"/>
      <c r="L1377" s="67"/>
    </row>
    <row r="1378" spans="2:12" ht="15">
      <c r="B1378" s="65"/>
      <c r="C1378" s="65"/>
      <c r="D1378" s="65"/>
      <c r="H1378" s="65"/>
      <c r="I1378" s="65"/>
      <c r="J1378" s="67"/>
      <c r="K1378" s="67"/>
      <c r="L1378" s="67"/>
    </row>
    <row r="1379" spans="2:12" ht="15">
      <c r="B1379" s="65"/>
      <c r="C1379" s="65"/>
      <c r="D1379" s="65"/>
      <c r="H1379" s="65"/>
      <c r="I1379" s="65"/>
      <c r="J1379" s="67"/>
      <c r="K1379" s="67"/>
      <c r="L1379" s="67"/>
    </row>
    <row r="1380" spans="2:12" ht="15">
      <c r="B1380" s="65"/>
      <c r="C1380" s="65"/>
      <c r="D1380" s="65"/>
      <c r="H1380" s="65"/>
      <c r="I1380" s="65"/>
      <c r="J1380" s="67"/>
      <c r="K1380" s="67"/>
      <c r="L1380" s="67"/>
    </row>
    <row r="1381" spans="2:12" ht="15">
      <c r="B1381" s="65"/>
      <c r="C1381" s="65"/>
      <c r="D1381" s="65"/>
      <c r="H1381" s="65"/>
      <c r="I1381" s="65"/>
      <c r="J1381" s="67"/>
      <c r="K1381" s="67"/>
      <c r="L1381" s="67"/>
    </row>
    <row r="1382" spans="2:12" ht="15">
      <c r="B1382" s="65"/>
      <c r="C1382" s="65"/>
      <c r="D1382" s="65"/>
      <c r="H1382" s="65"/>
      <c r="I1382" s="65"/>
      <c r="J1382" s="67"/>
      <c r="K1382" s="67"/>
      <c r="L1382" s="67"/>
    </row>
    <row r="1383" spans="2:12" ht="15">
      <c r="B1383" s="65"/>
      <c r="C1383" s="65"/>
      <c r="D1383" s="65"/>
      <c r="H1383" s="65"/>
      <c r="I1383" s="65"/>
      <c r="J1383" s="67"/>
      <c r="K1383" s="67"/>
      <c r="L1383" s="67"/>
    </row>
    <row r="1384" spans="2:12" ht="15">
      <c r="B1384" s="65"/>
      <c r="C1384" s="65"/>
      <c r="D1384" s="65"/>
      <c r="H1384" s="65"/>
      <c r="I1384" s="65"/>
      <c r="J1384" s="67"/>
      <c r="K1384" s="67"/>
      <c r="L1384" s="67"/>
    </row>
    <row r="1385" spans="2:12" ht="15">
      <c r="B1385" s="65"/>
      <c r="C1385" s="65"/>
      <c r="D1385" s="65"/>
      <c r="H1385" s="65"/>
      <c r="I1385" s="65"/>
      <c r="J1385" s="67"/>
      <c r="K1385" s="67"/>
      <c r="L1385" s="67"/>
    </row>
    <row r="1386" spans="2:12" ht="15">
      <c r="B1386" s="65"/>
      <c r="C1386" s="65"/>
      <c r="D1386" s="65"/>
      <c r="H1386" s="65"/>
      <c r="I1386" s="65"/>
      <c r="J1386" s="67"/>
      <c r="K1386" s="67"/>
      <c r="L1386" s="67"/>
    </row>
    <row r="1387" spans="2:12" ht="15">
      <c r="B1387" s="65"/>
      <c r="C1387" s="65"/>
      <c r="D1387" s="65"/>
      <c r="H1387" s="65"/>
      <c r="I1387" s="65"/>
      <c r="J1387" s="67"/>
      <c r="K1387" s="67"/>
      <c r="L1387" s="67"/>
    </row>
    <row r="1388" spans="2:12" ht="15">
      <c r="B1388" s="65"/>
      <c r="C1388" s="65"/>
      <c r="D1388" s="65"/>
      <c r="H1388" s="65"/>
      <c r="I1388" s="65"/>
      <c r="J1388" s="67"/>
      <c r="K1388" s="67"/>
      <c r="L1388" s="67"/>
    </row>
    <row r="1389" spans="2:12" ht="15">
      <c r="B1389" s="65"/>
      <c r="C1389" s="65"/>
      <c r="D1389" s="65"/>
      <c r="H1389" s="65"/>
      <c r="I1389" s="65"/>
      <c r="J1389" s="67"/>
      <c r="K1389" s="67"/>
      <c r="L1389" s="67"/>
    </row>
    <row r="1390" spans="2:12" ht="15">
      <c r="B1390" s="65"/>
      <c r="C1390" s="65"/>
      <c r="D1390" s="65"/>
      <c r="H1390" s="65"/>
      <c r="I1390" s="65"/>
      <c r="J1390" s="67"/>
      <c r="K1390" s="67"/>
      <c r="L1390" s="67"/>
    </row>
    <row r="1391" spans="2:12" ht="15">
      <c r="B1391" s="65"/>
      <c r="C1391" s="65"/>
      <c r="D1391" s="65"/>
      <c r="H1391" s="65"/>
      <c r="I1391" s="65"/>
      <c r="J1391" s="67"/>
      <c r="K1391" s="67"/>
      <c r="L1391" s="67"/>
    </row>
    <row r="1392" spans="2:12" ht="15">
      <c r="B1392" s="65"/>
      <c r="C1392" s="65"/>
      <c r="D1392" s="65"/>
      <c r="H1392" s="65"/>
      <c r="I1392" s="65"/>
      <c r="J1392" s="67"/>
      <c r="K1392" s="67"/>
      <c r="L1392" s="67"/>
    </row>
    <row r="1393" spans="2:12" ht="15">
      <c r="B1393" s="65"/>
      <c r="C1393" s="65"/>
      <c r="D1393" s="65"/>
      <c r="H1393" s="65"/>
      <c r="I1393" s="65"/>
      <c r="J1393" s="67"/>
      <c r="K1393" s="67"/>
      <c r="L1393" s="67"/>
    </row>
    <row r="1394" spans="2:12" ht="15">
      <c r="B1394" s="65"/>
      <c r="C1394" s="65"/>
      <c r="D1394" s="65"/>
      <c r="H1394" s="65"/>
      <c r="I1394" s="65"/>
      <c r="J1394" s="67"/>
      <c r="K1394" s="67"/>
      <c r="L1394" s="67"/>
    </row>
    <row r="1395" spans="2:12" ht="15">
      <c r="B1395" s="65"/>
      <c r="C1395" s="65"/>
      <c r="D1395" s="65"/>
      <c r="H1395" s="65"/>
      <c r="I1395" s="65"/>
      <c r="J1395" s="67"/>
      <c r="K1395" s="67"/>
      <c r="L1395" s="67"/>
    </row>
    <row r="1396" spans="2:12" ht="15">
      <c r="B1396" s="65"/>
      <c r="C1396" s="65"/>
      <c r="D1396" s="65"/>
      <c r="H1396" s="65"/>
      <c r="I1396" s="65"/>
      <c r="J1396" s="67"/>
      <c r="K1396" s="67"/>
      <c r="L1396" s="67"/>
    </row>
    <row r="1397" spans="2:12" ht="15">
      <c r="B1397" s="65"/>
      <c r="C1397" s="65"/>
      <c r="D1397" s="65"/>
      <c r="H1397" s="65"/>
      <c r="I1397" s="65"/>
      <c r="J1397" s="67"/>
      <c r="K1397" s="67"/>
      <c r="L1397" s="67"/>
    </row>
    <row r="1398" spans="2:12" ht="15">
      <c r="B1398" s="65"/>
      <c r="C1398" s="65"/>
      <c r="D1398" s="65"/>
      <c r="H1398" s="65"/>
      <c r="I1398" s="65"/>
      <c r="J1398" s="67"/>
      <c r="K1398" s="67"/>
      <c r="L1398" s="67"/>
    </row>
    <row r="1399" spans="2:12" ht="15">
      <c r="B1399" s="65"/>
      <c r="C1399" s="65"/>
      <c r="D1399" s="65"/>
      <c r="H1399" s="65"/>
      <c r="I1399" s="65"/>
      <c r="J1399" s="67"/>
      <c r="K1399" s="67"/>
      <c r="L1399" s="67"/>
    </row>
    <row r="1400" spans="2:12" ht="15">
      <c r="B1400" s="65"/>
      <c r="C1400" s="65"/>
      <c r="D1400" s="65"/>
      <c r="H1400" s="65"/>
      <c r="I1400" s="65"/>
      <c r="J1400" s="67"/>
      <c r="K1400" s="67"/>
      <c r="L1400" s="67"/>
    </row>
    <row r="1401" spans="2:12" ht="15">
      <c r="B1401" s="65"/>
      <c r="C1401" s="65"/>
      <c r="D1401" s="65"/>
      <c r="H1401" s="65"/>
      <c r="I1401" s="65"/>
      <c r="J1401" s="67"/>
      <c r="K1401" s="67"/>
      <c r="L1401" s="67"/>
    </row>
    <row r="1402" spans="2:12" ht="15">
      <c r="B1402" s="65"/>
      <c r="C1402" s="65"/>
      <c r="D1402" s="65"/>
      <c r="H1402" s="65"/>
      <c r="I1402" s="65"/>
      <c r="J1402" s="67"/>
      <c r="K1402" s="67"/>
      <c r="L1402" s="67"/>
    </row>
    <row r="1403" spans="2:12" ht="15">
      <c r="B1403" s="65"/>
      <c r="C1403" s="65"/>
      <c r="D1403" s="65"/>
      <c r="H1403" s="65"/>
      <c r="I1403" s="65"/>
      <c r="J1403" s="67"/>
      <c r="K1403" s="67"/>
      <c r="L1403" s="67"/>
    </row>
    <row r="1404" spans="2:12" ht="15">
      <c r="B1404" s="65"/>
      <c r="C1404" s="65"/>
      <c r="D1404" s="65"/>
      <c r="H1404" s="65"/>
      <c r="I1404" s="65"/>
      <c r="J1404" s="67"/>
      <c r="K1404" s="67"/>
      <c r="L1404" s="67"/>
    </row>
    <row r="1405" spans="2:12" ht="15">
      <c r="B1405" s="65"/>
      <c r="C1405" s="65"/>
      <c r="D1405" s="65"/>
      <c r="H1405" s="65"/>
      <c r="I1405" s="65"/>
      <c r="J1405" s="67"/>
      <c r="K1405" s="67"/>
      <c r="L1405" s="67"/>
    </row>
    <row r="1406" spans="2:12" ht="15">
      <c r="B1406" s="65"/>
      <c r="C1406" s="65"/>
      <c r="D1406" s="65"/>
      <c r="H1406" s="65"/>
      <c r="I1406" s="65"/>
      <c r="J1406" s="67"/>
      <c r="K1406" s="67"/>
      <c r="L1406" s="67"/>
    </row>
    <row r="1407" spans="2:12" ht="15">
      <c r="B1407" s="65"/>
      <c r="C1407" s="65"/>
      <c r="D1407" s="65"/>
      <c r="H1407" s="65"/>
      <c r="I1407" s="65"/>
      <c r="J1407" s="67"/>
      <c r="K1407" s="67"/>
      <c r="L1407" s="67"/>
    </row>
    <row r="1408" spans="2:12" ht="15">
      <c r="B1408" s="65"/>
      <c r="C1408" s="65"/>
      <c r="D1408" s="65"/>
      <c r="H1408" s="65"/>
      <c r="I1408" s="65"/>
      <c r="J1408" s="67"/>
      <c r="K1408" s="67"/>
      <c r="L1408" s="67"/>
    </row>
    <row r="1409" spans="2:12" ht="15">
      <c r="B1409" s="65"/>
      <c r="C1409" s="65"/>
      <c r="D1409" s="65"/>
      <c r="H1409" s="65"/>
      <c r="I1409" s="65"/>
      <c r="J1409" s="67"/>
      <c r="K1409" s="67"/>
      <c r="L1409" s="67"/>
    </row>
    <row r="1410" spans="2:12" ht="15">
      <c r="B1410" s="65"/>
      <c r="C1410" s="65"/>
      <c r="D1410" s="65"/>
      <c r="H1410" s="65"/>
      <c r="I1410" s="65"/>
      <c r="J1410" s="67"/>
      <c r="K1410" s="67"/>
      <c r="L1410" s="67"/>
    </row>
    <row r="1411" spans="2:12" ht="15">
      <c r="B1411" s="65"/>
      <c r="C1411" s="65"/>
      <c r="D1411" s="65"/>
      <c r="H1411" s="65"/>
      <c r="I1411" s="65"/>
      <c r="J1411" s="67"/>
      <c r="K1411" s="67"/>
      <c r="L1411" s="67"/>
    </row>
    <row r="1412" spans="2:12" ht="15">
      <c r="B1412" s="65"/>
      <c r="C1412" s="65"/>
      <c r="D1412" s="65"/>
      <c r="H1412" s="65"/>
      <c r="I1412" s="65"/>
      <c r="J1412" s="67"/>
      <c r="K1412" s="67"/>
      <c r="L1412" s="67"/>
    </row>
    <row r="1413" spans="2:12" ht="15">
      <c r="B1413" s="65"/>
      <c r="C1413" s="65"/>
      <c r="D1413" s="65"/>
      <c r="H1413" s="65"/>
      <c r="I1413" s="65"/>
      <c r="J1413" s="67"/>
      <c r="K1413" s="67"/>
      <c r="L1413" s="67"/>
    </row>
    <row r="1414" spans="2:12" ht="15">
      <c r="B1414" s="65"/>
      <c r="C1414" s="65"/>
      <c r="D1414" s="65"/>
      <c r="H1414" s="65"/>
      <c r="I1414" s="65"/>
      <c r="J1414" s="67"/>
      <c r="K1414" s="67"/>
      <c r="L1414" s="67"/>
    </row>
    <row r="1415" spans="2:12" ht="15">
      <c r="B1415" s="65"/>
      <c r="C1415" s="65"/>
      <c r="D1415" s="65"/>
      <c r="H1415" s="65"/>
      <c r="I1415" s="65"/>
      <c r="J1415" s="67"/>
      <c r="K1415" s="67"/>
      <c r="L1415" s="67"/>
    </row>
    <row r="1416" spans="2:12" ht="15">
      <c r="B1416" s="65"/>
      <c r="C1416" s="65"/>
      <c r="D1416" s="65"/>
      <c r="H1416" s="65"/>
      <c r="I1416" s="65"/>
      <c r="J1416" s="67"/>
      <c r="K1416" s="67"/>
      <c r="L1416" s="67"/>
    </row>
    <row r="1417" spans="2:12" ht="15">
      <c r="B1417" s="65"/>
      <c r="C1417" s="65"/>
      <c r="D1417" s="65"/>
      <c r="H1417" s="65"/>
      <c r="I1417" s="65"/>
      <c r="J1417" s="67"/>
      <c r="K1417" s="67"/>
      <c r="L1417" s="67"/>
    </row>
    <row r="1418" spans="2:12" ht="15">
      <c r="B1418" s="65"/>
      <c r="C1418" s="65"/>
      <c r="D1418" s="65"/>
      <c r="H1418" s="65"/>
      <c r="I1418" s="65"/>
      <c r="J1418" s="67"/>
      <c r="K1418" s="67"/>
      <c r="L1418" s="67"/>
    </row>
    <row r="1419" spans="2:12" ht="15">
      <c r="B1419" s="65"/>
      <c r="C1419" s="65"/>
      <c r="D1419" s="65"/>
      <c r="H1419" s="65"/>
      <c r="I1419" s="65"/>
      <c r="J1419" s="67"/>
      <c r="K1419" s="67"/>
      <c r="L1419" s="67"/>
    </row>
  </sheetData>
  <sheetProtection/>
  <mergeCells count="18"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A1:L1"/>
    <mergeCell ref="A5:L5"/>
    <mergeCell ref="A6:L6"/>
    <mergeCell ref="A2:L2"/>
    <mergeCell ref="A3:L3"/>
    <mergeCell ref="A4:L4"/>
  </mergeCells>
  <printOptions/>
  <pageMargins left="0.5905511811023623" right="0.1968503937007874" top="0.1968503937007874" bottom="0.1968503937007874" header="0" footer="0"/>
  <pageSetup horizontalDpi="600" verticalDpi="600" orientation="portrait" paperSize="9" scale="59" r:id="rId1"/>
  <rowBreaks count="2" manualBreakCount="2">
    <brk id="288" max="11" man="1"/>
    <brk id="381" max="11" man="1"/>
  </rowBreaks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92"/>
  <sheetViews>
    <sheetView view="pageBreakPreview" zoomScaleSheetLayoutView="100" zoomScalePageLayoutView="0" workbookViewId="0" topLeftCell="A1">
      <selection activeCell="A5" sqref="A5:L5"/>
    </sheetView>
  </sheetViews>
  <sheetFormatPr defaultColWidth="9.140625" defaultRowHeight="15"/>
  <cols>
    <col min="1" max="1" width="58.00390625" style="166" customWidth="1"/>
    <col min="2" max="2" width="13.28125" style="156" customWidth="1"/>
    <col min="3" max="3" width="10.7109375" style="156" customWidth="1"/>
    <col min="4" max="12" width="14.8515625" style="226" bestFit="1" customWidth="1"/>
    <col min="13" max="16384" width="9.140625" style="135" customWidth="1"/>
  </cols>
  <sheetData>
    <row r="1" spans="1:12" s="124" customFormat="1" ht="15.75" customHeight="1">
      <c r="A1" s="269" t="s">
        <v>608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s="124" customFormat="1" ht="23.25" customHeight="1">
      <c r="A2" s="270" t="s">
        <v>612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1:12" s="158" customFormat="1" ht="15" hidden="1">
      <c r="A3" s="269" t="s">
        <v>282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</row>
    <row r="4" spans="2:12" s="158" customFormat="1" ht="48.75" customHeight="1" hidden="1">
      <c r="B4" s="113"/>
      <c r="C4" s="113"/>
      <c r="D4" s="223"/>
      <c r="E4" s="223"/>
      <c r="F4" s="223"/>
      <c r="G4" s="223"/>
      <c r="H4" s="223"/>
      <c r="I4" s="311" t="s">
        <v>589</v>
      </c>
      <c r="J4" s="311"/>
      <c r="K4" s="311"/>
      <c r="L4" s="311"/>
    </row>
    <row r="5" spans="1:12" ht="63" customHeight="1">
      <c r="A5" s="312" t="s">
        <v>618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</row>
    <row r="6" spans="1:12" s="51" customFormat="1" ht="14.25" customHeight="1">
      <c r="A6" s="306" t="s">
        <v>0</v>
      </c>
      <c r="B6" s="306" t="s">
        <v>4</v>
      </c>
      <c r="C6" s="306" t="s">
        <v>5</v>
      </c>
      <c r="D6" s="309" t="s">
        <v>7</v>
      </c>
      <c r="E6" s="309"/>
      <c r="F6" s="309"/>
      <c r="G6" s="309" t="s">
        <v>467</v>
      </c>
      <c r="H6" s="309"/>
      <c r="I6" s="309"/>
      <c r="J6" s="310" t="s">
        <v>468</v>
      </c>
      <c r="K6" s="310"/>
      <c r="L6" s="310"/>
    </row>
    <row r="7" spans="1:12" ht="21" customHeight="1">
      <c r="A7" s="307"/>
      <c r="B7" s="307"/>
      <c r="C7" s="307"/>
      <c r="D7" s="304" t="s">
        <v>227</v>
      </c>
      <c r="E7" s="305" t="s">
        <v>628</v>
      </c>
      <c r="F7" s="304"/>
      <c r="G7" s="304" t="s">
        <v>227</v>
      </c>
      <c r="H7" s="305" t="s">
        <v>628</v>
      </c>
      <c r="I7" s="304"/>
      <c r="J7" s="278" t="s">
        <v>227</v>
      </c>
      <c r="K7" s="305" t="s">
        <v>628</v>
      </c>
      <c r="L7" s="304"/>
    </row>
    <row r="8" spans="1:12" ht="20.25" customHeight="1">
      <c r="A8" s="308"/>
      <c r="B8" s="308"/>
      <c r="C8" s="308"/>
      <c r="D8" s="304"/>
      <c r="E8" s="256" t="s">
        <v>629</v>
      </c>
      <c r="F8" s="257" t="s">
        <v>630</v>
      </c>
      <c r="G8" s="304"/>
      <c r="H8" s="256" t="s">
        <v>629</v>
      </c>
      <c r="I8" s="257" t="s">
        <v>630</v>
      </c>
      <c r="J8" s="278"/>
      <c r="K8" s="256" t="s">
        <v>629</v>
      </c>
      <c r="L8" s="257" t="s">
        <v>630</v>
      </c>
    </row>
    <row r="9" spans="1:12" ht="21" customHeight="1">
      <c r="A9" s="159" t="s">
        <v>7</v>
      </c>
      <c r="B9" s="147"/>
      <c r="C9" s="147"/>
      <c r="D9" s="253">
        <f>G9+J9</f>
        <v>296467.96564</v>
      </c>
      <c r="E9" s="253">
        <f>H9+K9</f>
        <v>72827.88544999999</v>
      </c>
      <c r="F9" s="258">
        <f>E9/D9*100</f>
        <v>24.56517866703839</v>
      </c>
      <c r="G9" s="141">
        <f>G10+G69</f>
        <v>135782.5</v>
      </c>
      <c r="H9" s="141">
        <f>H10+H69</f>
        <v>40611.527169999994</v>
      </c>
      <c r="I9" s="259">
        <f>H9/G9*100</f>
        <v>29.909249844420298</v>
      </c>
      <c r="J9" s="141">
        <f>J10+J69</f>
        <v>160685.46564</v>
      </c>
      <c r="K9" s="141">
        <f>K10+K69</f>
        <v>32216.358279999997</v>
      </c>
      <c r="L9" s="259">
        <f>K9/J9*100</f>
        <v>20.04932938500958</v>
      </c>
    </row>
    <row r="10" spans="1:12" ht="21" customHeight="1" hidden="1">
      <c r="A10" s="159"/>
      <c r="B10" s="147"/>
      <c r="C10" s="147"/>
      <c r="D10" s="253">
        <f aca="true" t="shared" si="0" ref="D10:E73">G10+J10</f>
        <v>210691.50522</v>
      </c>
      <c r="E10" s="253">
        <f t="shared" si="0"/>
        <v>54052.016279999996</v>
      </c>
      <c r="F10" s="258">
        <f>E10/D10*100</f>
        <v>25.654577873730567</v>
      </c>
      <c r="G10" s="141">
        <f>G11+G16+G19+G23+G30+G36+G39+G41+G53+G57+G59+G61+G66</f>
        <v>75195.19999999998</v>
      </c>
      <c r="H10" s="141">
        <f>H11+H16+H19+H23+H30+H36+H39+H41+H53+H57+H59+H61+H66</f>
        <v>25361.80349</v>
      </c>
      <c r="I10" s="259">
        <f aca="true" t="shared" si="1" ref="I10:I71">H10/G10*100</f>
        <v>33.72795536151244</v>
      </c>
      <c r="J10" s="141">
        <f>J11+J16+J19+J23+J30+J36+J39+J41+J53+J57+J59+J61+J66</f>
        <v>135496.30522</v>
      </c>
      <c r="K10" s="141">
        <f>K11+K16+K19+K23+K30+K36+K39+K41+K53+K57+K59+K61+K66</f>
        <v>28690.212789999998</v>
      </c>
      <c r="L10" s="259">
        <f>K10/J10*100</f>
        <v>21.174166146757162</v>
      </c>
    </row>
    <row r="11" spans="1:12" s="51" customFormat="1" ht="28.5">
      <c r="A11" s="160" t="s">
        <v>503</v>
      </c>
      <c r="B11" s="147">
        <v>5100000000</v>
      </c>
      <c r="C11" s="147"/>
      <c r="D11" s="253">
        <f t="shared" si="0"/>
        <v>579.85845</v>
      </c>
      <c r="E11" s="253">
        <f t="shared" si="0"/>
        <v>0</v>
      </c>
      <c r="F11" s="258">
        <f>E11/D11*100</f>
        <v>0</v>
      </c>
      <c r="G11" s="253">
        <f>G12+G14</f>
        <v>400</v>
      </c>
      <c r="H11" s="253">
        <f>H12+H14</f>
        <v>0</v>
      </c>
      <c r="I11" s="259">
        <f t="shared" si="1"/>
        <v>0</v>
      </c>
      <c r="J11" s="253">
        <f>J12+J14</f>
        <v>179.85845</v>
      </c>
      <c r="K11" s="253">
        <f>K12+K14</f>
        <v>0</v>
      </c>
      <c r="L11" s="259"/>
    </row>
    <row r="12" spans="1:12" s="51" customFormat="1" ht="45">
      <c r="A12" s="136" t="s">
        <v>504</v>
      </c>
      <c r="B12" s="123">
        <v>5110000000</v>
      </c>
      <c r="C12" s="123"/>
      <c r="D12" s="253">
        <f t="shared" si="0"/>
        <v>10</v>
      </c>
      <c r="E12" s="253">
        <f t="shared" si="0"/>
        <v>0</v>
      </c>
      <c r="F12" s="258">
        <f aca="true" t="shared" si="2" ref="F12:F75">E12/D12*100</f>
        <v>0</v>
      </c>
      <c r="G12" s="253">
        <f>G13</f>
        <v>10</v>
      </c>
      <c r="H12" s="253">
        <f>H13</f>
        <v>0</v>
      </c>
      <c r="I12" s="259">
        <f t="shared" si="1"/>
        <v>0</v>
      </c>
      <c r="J12" s="253">
        <f>J13</f>
        <v>0</v>
      </c>
      <c r="K12" s="253">
        <f>K13</f>
        <v>0</v>
      </c>
      <c r="L12" s="259"/>
    </row>
    <row r="13" spans="1:12" s="51" customFormat="1" ht="30">
      <c r="A13" s="136" t="s">
        <v>469</v>
      </c>
      <c r="B13" s="123">
        <v>5110191020</v>
      </c>
      <c r="C13" s="123">
        <v>610</v>
      </c>
      <c r="D13" s="253">
        <f t="shared" si="0"/>
        <v>10</v>
      </c>
      <c r="E13" s="253">
        <f t="shared" si="0"/>
        <v>0</v>
      </c>
      <c r="F13" s="258">
        <f t="shared" si="2"/>
        <v>0</v>
      </c>
      <c r="G13" s="133">
        <v>10</v>
      </c>
      <c r="H13" s="133"/>
      <c r="I13" s="259">
        <f t="shared" si="1"/>
        <v>0</v>
      </c>
      <c r="J13" s="133"/>
      <c r="K13" s="133"/>
      <c r="L13" s="259"/>
    </row>
    <row r="14" spans="1:12" s="51" customFormat="1" ht="30">
      <c r="A14" s="136" t="s">
        <v>519</v>
      </c>
      <c r="B14" s="123">
        <v>5120000000</v>
      </c>
      <c r="C14" s="123"/>
      <c r="D14" s="253">
        <f t="shared" si="0"/>
        <v>569.85845</v>
      </c>
      <c r="E14" s="253">
        <f t="shared" si="0"/>
        <v>0</v>
      </c>
      <c r="F14" s="258">
        <f t="shared" si="2"/>
        <v>0</v>
      </c>
      <c r="G14" s="253">
        <f>G15</f>
        <v>390</v>
      </c>
      <c r="H14" s="253">
        <f>H15</f>
        <v>0</v>
      </c>
      <c r="I14" s="259">
        <f t="shared" si="1"/>
        <v>0</v>
      </c>
      <c r="J14" s="253">
        <f>J15</f>
        <v>179.85845</v>
      </c>
      <c r="K14" s="253">
        <f>K15</f>
        <v>0</v>
      </c>
      <c r="L14" s="259">
        <f>K14/J14*100</f>
        <v>0</v>
      </c>
    </row>
    <row r="15" spans="1:12" s="51" customFormat="1" ht="30">
      <c r="A15" s="136" t="s">
        <v>470</v>
      </c>
      <c r="B15" s="123" t="s">
        <v>507</v>
      </c>
      <c r="C15" s="123">
        <v>320</v>
      </c>
      <c r="D15" s="253">
        <f t="shared" si="0"/>
        <v>569.85845</v>
      </c>
      <c r="E15" s="253">
        <f t="shared" si="0"/>
        <v>0</v>
      </c>
      <c r="F15" s="258">
        <f t="shared" si="2"/>
        <v>0</v>
      </c>
      <c r="G15" s="133">
        <v>390</v>
      </c>
      <c r="H15" s="133"/>
      <c r="I15" s="259">
        <f t="shared" si="1"/>
        <v>0</v>
      </c>
      <c r="J15" s="133">
        <v>179.85845</v>
      </c>
      <c r="K15" s="133"/>
      <c r="L15" s="259">
        <f>K15/J15*100</f>
        <v>0</v>
      </c>
    </row>
    <row r="16" spans="1:12" s="51" customFormat="1" ht="57">
      <c r="A16" s="161" t="s">
        <v>560</v>
      </c>
      <c r="B16" s="147">
        <v>5200000000</v>
      </c>
      <c r="C16" s="147"/>
      <c r="D16" s="253">
        <f t="shared" si="0"/>
        <v>7260</v>
      </c>
      <c r="E16" s="253">
        <f t="shared" si="0"/>
        <v>0</v>
      </c>
      <c r="F16" s="258">
        <f t="shared" si="2"/>
        <v>0</v>
      </c>
      <c r="G16" s="253">
        <f>G17+G18</f>
        <v>260</v>
      </c>
      <c r="H16" s="253">
        <f>H17+H18</f>
        <v>0</v>
      </c>
      <c r="I16" s="259">
        <f t="shared" si="1"/>
        <v>0</v>
      </c>
      <c r="J16" s="253">
        <f>J17+J18</f>
        <v>7000</v>
      </c>
      <c r="K16" s="253">
        <f>K17+K18</f>
        <v>0</v>
      </c>
      <c r="L16" s="259">
        <f>K16/J16*100</f>
        <v>0</v>
      </c>
    </row>
    <row r="17" spans="1:12" s="51" customFormat="1" ht="14.25" customHeight="1">
      <c r="A17" s="137" t="s">
        <v>471</v>
      </c>
      <c r="B17" s="123" t="s">
        <v>508</v>
      </c>
      <c r="C17" s="123">
        <v>240</v>
      </c>
      <c r="D17" s="253">
        <f t="shared" si="0"/>
        <v>7160</v>
      </c>
      <c r="E17" s="253">
        <f t="shared" si="0"/>
        <v>0</v>
      </c>
      <c r="F17" s="258">
        <f t="shared" si="2"/>
        <v>0</v>
      </c>
      <c r="G17" s="133">
        <v>160</v>
      </c>
      <c r="H17" s="133"/>
      <c r="I17" s="259">
        <f t="shared" si="1"/>
        <v>0</v>
      </c>
      <c r="J17" s="133">
        <v>7000</v>
      </c>
      <c r="K17" s="133"/>
      <c r="L17" s="259">
        <f>K17/J17*100</f>
        <v>0</v>
      </c>
    </row>
    <row r="18" spans="1:12" s="51" customFormat="1" ht="14.25" customHeight="1">
      <c r="A18" s="137" t="s">
        <v>472</v>
      </c>
      <c r="B18" s="123">
        <v>5200291110</v>
      </c>
      <c r="C18" s="123">
        <v>240</v>
      </c>
      <c r="D18" s="253">
        <f t="shared" si="0"/>
        <v>100</v>
      </c>
      <c r="E18" s="253">
        <f t="shared" si="0"/>
        <v>0</v>
      </c>
      <c r="F18" s="258">
        <f t="shared" si="2"/>
        <v>0</v>
      </c>
      <c r="G18" s="133">
        <v>100</v>
      </c>
      <c r="H18" s="133"/>
      <c r="I18" s="259">
        <f t="shared" si="1"/>
        <v>0</v>
      </c>
      <c r="J18" s="133"/>
      <c r="K18" s="133"/>
      <c r="L18" s="259"/>
    </row>
    <row r="19" spans="1:12" s="51" customFormat="1" ht="42.75">
      <c r="A19" s="161" t="s">
        <v>582</v>
      </c>
      <c r="B19" s="147">
        <v>5300000000</v>
      </c>
      <c r="C19" s="147"/>
      <c r="D19" s="253">
        <f t="shared" si="0"/>
        <v>2</v>
      </c>
      <c r="E19" s="253">
        <f t="shared" si="0"/>
        <v>0</v>
      </c>
      <c r="F19" s="258">
        <f t="shared" si="2"/>
        <v>0</v>
      </c>
      <c r="G19" s="253">
        <f>G20+G21+G22</f>
        <v>2</v>
      </c>
      <c r="H19" s="253">
        <f>H20+H21+H22</f>
        <v>0</v>
      </c>
      <c r="I19" s="259">
        <f t="shared" si="1"/>
        <v>0</v>
      </c>
      <c r="J19" s="253">
        <f>J20+J21+J22</f>
        <v>0</v>
      </c>
      <c r="K19" s="253">
        <f>K20+K21+K22</f>
        <v>0</v>
      </c>
      <c r="L19" s="259"/>
    </row>
    <row r="20" spans="1:12" s="51" customFormat="1" ht="60">
      <c r="A20" s="136" t="s">
        <v>473</v>
      </c>
      <c r="B20" s="123">
        <v>5300191080</v>
      </c>
      <c r="C20" s="123">
        <v>610</v>
      </c>
      <c r="D20" s="253">
        <f t="shared" si="0"/>
        <v>1</v>
      </c>
      <c r="E20" s="253">
        <f t="shared" si="0"/>
        <v>0</v>
      </c>
      <c r="F20" s="258">
        <f t="shared" si="2"/>
        <v>0</v>
      </c>
      <c r="G20" s="133">
        <v>1</v>
      </c>
      <c r="H20" s="133"/>
      <c r="I20" s="259">
        <f t="shared" si="1"/>
        <v>0</v>
      </c>
      <c r="J20" s="133"/>
      <c r="K20" s="133"/>
      <c r="L20" s="259"/>
    </row>
    <row r="21" spans="1:12" s="51" customFormat="1" ht="75" hidden="1">
      <c r="A21" s="137" t="s">
        <v>474</v>
      </c>
      <c r="B21" s="123">
        <v>5300291080</v>
      </c>
      <c r="C21" s="123">
        <v>610</v>
      </c>
      <c r="D21" s="253">
        <f t="shared" si="0"/>
        <v>0</v>
      </c>
      <c r="E21" s="253">
        <f t="shared" si="0"/>
        <v>0</v>
      </c>
      <c r="F21" s="258" t="e">
        <f t="shared" si="2"/>
        <v>#DIV/0!</v>
      </c>
      <c r="G21" s="133"/>
      <c r="H21" s="133"/>
      <c r="I21" s="259" t="e">
        <f t="shared" si="1"/>
        <v>#DIV/0!</v>
      </c>
      <c r="J21" s="133"/>
      <c r="K21" s="133"/>
      <c r="L21" s="259"/>
    </row>
    <row r="22" spans="1:12" s="51" customFormat="1" ht="30">
      <c r="A22" s="137" t="s">
        <v>583</v>
      </c>
      <c r="B22" s="123">
        <v>5300391080</v>
      </c>
      <c r="C22" s="123"/>
      <c r="D22" s="253">
        <f t="shared" si="0"/>
        <v>1</v>
      </c>
      <c r="E22" s="253">
        <f t="shared" si="0"/>
        <v>0</v>
      </c>
      <c r="F22" s="258">
        <f t="shared" si="2"/>
        <v>0</v>
      </c>
      <c r="G22" s="224">
        <v>1</v>
      </c>
      <c r="H22" s="224"/>
      <c r="I22" s="259">
        <f t="shared" si="1"/>
        <v>0</v>
      </c>
      <c r="J22" s="224"/>
      <c r="K22" s="224"/>
      <c r="L22" s="259"/>
    </row>
    <row r="23" spans="1:12" s="51" customFormat="1" ht="59.25" customHeight="1">
      <c r="A23" s="161" t="s">
        <v>497</v>
      </c>
      <c r="B23" s="147">
        <v>5400000000</v>
      </c>
      <c r="C23" s="147"/>
      <c r="D23" s="253">
        <f t="shared" si="0"/>
        <v>13907.8349</v>
      </c>
      <c r="E23" s="253">
        <f t="shared" si="0"/>
        <v>0</v>
      </c>
      <c r="F23" s="258">
        <f t="shared" si="2"/>
        <v>0</v>
      </c>
      <c r="G23" s="253">
        <f>G24+G28</f>
        <v>156.4</v>
      </c>
      <c r="H23" s="253">
        <f>H24+H28</f>
        <v>0</v>
      </c>
      <c r="I23" s="259">
        <f t="shared" si="1"/>
        <v>0</v>
      </c>
      <c r="J23" s="253">
        <f>J24+J28</f>
        <v>13751.4349</v>
      </c>
      <c r="K23" s="253">
        <f>K24+K28</f>
        <v>0</v>
      </c>
      <c r="L23" s="259">
        <f>K23/J23*100</f>
        <v>0</v>
      </c>
    </row>
    <row r="24" spans="1:12" s="51" customFormat="1" ht="30">
      <c r="A24" s="137" t="s">
        <v>498</v>
      </c>
      <c r="B24" s="123">
        <v>5410000000</v>
      </c>
      <c r="C24" s="123"/>
      <c r="D24" s="253">
        <f t="shared" si="0"/>
        <v>13787.4349</v>
      </c>
      <c r="E24" s="253">
        <f t="shared" si="0"/>
        <v>0</v>
      </c>
      <c r="F24" s="258">
        <f t="shared" si="2"/>
        <v>0</v>
      </c>
      <c r="G24" s="224">
        <f>G25+G26+G27</f>
        <v>36</v>
      </c>
      <c r="H24" s="224">
        <f>H25+H26+H27</f>
        <v>0</v>
      </c>
      <c r="I24" s="259">
        <f t="shared" si="1"/>
        <v>0</v>
      </c>
      <c r="J24" s="224">
        <f>J25+J26+J27</f>
        <v>13751.4349</v>
      </c>
      <c r="K24" s="224">
        <f>K25+K26+K27</f>
        <v>0</v>
      </c>
      <c r="L24" s="259">
        <f>K24/J24*100</f>
        <v>0</v>
      </c>
    </row>
    <row r="25" spans="1:12" s="51" customFormat="1" ht="30">
      <c r="A25" s="136" t="s">
        <v>500</v>
      </c>
      <c r="B25" s="123" t="s">
        <v>509</v>
      </c>
      <c r="C25" s="155">
        <v>610</v>
      </c>
      <c r="D25" s="253">
        <f t="shared" si="0"/>
        <v>20</v>
      </c>
      <c r="E25" s="253">
        <f t="shared" si="0"/>
        <v>0</v>
      </c>
      <c r="F25" s="258">
        <f t="shared" si="2"/>
        <v>0</v>
      </c>
      <c r="G25" s="218">
        <v>20</v>
      </c>
      <c r="H25" s="218"/>
      <c r="I25" s="259">
        <f t="shared" si="1"/>
        <v>0</v>
      </c>
      <c r="J25" s="218"/>
      <c r="K25" s="218"/>
      <c r="L25" s="259"/>
    </row>
    <row r="26" spans="1:12" s="51" customFormat="1" ht="30">
      <c r="A26" s="136" t="s">
        <v>501</v>
      </c>
      <c r="B26" s="123" t="s">
        <v>510</v>
      </c>
      <c r="C26" s="155">
        <v>610</v>
      </c>
      <c r="D26" s="253">
        <f t="shared" si="0"/>
        <v>16</v>
      </c>
      <c r="E26" s="253">
        <f t="shared" si="0"/>
        <v>0</v>
      </c>
      <c r="F26" s="258">
        <f t="shared" si="2"/>
        <v>0</v>
      </c>
      <c r="G26" s="133">
        <v>16</v>
      </c>
      <c r="H26" s="133"/>
      <c r="I26" s="259">
        <f t="shared" si="1"/>
        <v>0</v>
      </c>
      <c r="J26" s="133"/>
      <c r="K26" s="133"/>
      <c r="L26" s="259"/>
    </row>
    <row r="27" spans="1:12" s="51" customFormat="1" ht="30">
      <c r="A27" s="136" t="s">
        <v>581</v>
      </c>
      <c r="B27" s="123" t="s">
        <v>580</v>
      </c>
      <c r="C27" s="155">
        <v>610</v>
      </c>
      <c r="D27" s="253">
        <f t="shared" si="0"/>
        <v>13751.4349</v>
      </c>
      <c r="E27" s="253">
        <f t="shared" si="0"/>
        <v>0</v>
      </c>
      <c r="F27" s="258">
        <f t="shared" si="2"/>
        <v>0</v>
      </c>
      <c r="G27" s="133"/>
      <c r="H27" s="133"/>
      <c r="I27" s="259"/>
      <c r="J27" s="133">
        <v>13751.4349</v>
      </c>
      <c r="K27" s="133"/>
      <c r="L27" s="259">
        <f>K27/J27*100</f>
        <v>0</v>
      </c>
    </row>
    <row r="28" spans="1:12" s="51" customFormat="1" ht="45">
      <c r="A28" s="137" t="s">
        <v>499</v>
      </c>
      <c r="B28" s="123">
        <v>5420000000</v>
      </c>
      <c r="C28" s="123"/>
      <c r="D28" s="253">
        <f t="shared" si="0"/>
        <v>120.4</v>
      </c>
      <c r="E28" s="253">
        <f t="shared" si="0"/>
        <v>0</v>
      </c>
      <c r="F28" s="258">
        <f t="shared" si="2"/>
        <v>0</v>
      </c>
      <c r="G28" s="224">
        <f>G29</f>
        <v>120.4</v>
      </c>
      <c r="H28" s="224">
        <f>H29</f>
        <v>0</v>
      </c>
      <c r="I28" s="259">
        <f t="shared" si="1"/>
        <v>0</v>
      </c>
      <c r="J28" s="224">
        <f>J29</f>
        <v>0</v>
      </c>
      <c r="K28" s="224">
        <f>K29</f>
        <v>0</v>
      </c>
      <c r="L28" s="259"/>
    </row>
    <row r="29" spans="1:12" s="51" customFormat="1" ht="45">
      <c r="A29" s="136" t="s">
        <v>502</v>
      </c>
      <c r="B29" s="123" t="s">
        <v>511</v>
      </c>
      <c r="C29" s="155">
        <v>610</v>
      </c>
      <c r="D29" s="253">
        <f t="shared" si="0"/>
        <v>120.4</v>
      </c>
      <c r="E29" s="253">
        <f t="shared" si="0"/>
        <v>0</v>
      </c>
      <c r="F29" s="258">
        <f t="shared" si="2"/>
        <v>0</v>
      </c>
      <c r="G29" s="133">
        <v>120.4</v>
      </c>
      <c r="H29" s="133"/>
      <c r="I29" s="259">
        <f t="shared" si="1"/>
        <v>0</v>
      </c>
      <c r="J29" s="133"/>
      <c r="K29" s="133"/>
      <c r="L29" s="259"/>
    </row>
    <row r="30" spans="1:12" s="51" customFormat="1" ht="42.75">
      <c r="A30" s="161" t="s">
        <v>368</v>
      </c>
      <c r="B30" s="147">
        <v>5500000000</v>
      </c>
      <c r="C30" s="147"/>
      <c r="D30" s="253">
        <f t="shared" si="0"/>
        <v>20</v>
      </c>
      <c r="E30" s="253">
        <f t="shared" si="0"/>
        <v>0</v>
      </c>
      <c r="F30" s="258">
        <f t="shared" si="2"/>
        <v>0</v>
      </c>
      <c r="G30" s="253">
        <f>G31+G32+G33+G34+G35</f>
        <v>20</v>
      </c>
      <c r="H30" s="253">
        <f>H31+H32+H33+H34+H35</f>
        <v>0</v>
      </c>
      <c r="I30" s="259">
        <f t="shared" si="1"/>
        <v>0</v>
      </c>
      <c r="J30" s="253">
        <f>J31+J32+J33+J34+J35</f>
        <v>0</v>
      </c>
      <c r="K30" s="253">
        <f>K31+K32+K33+K34+K35</f>
        <v>0</v>
      </c>
      <c r="L30" s="259"/>
    </row>
    <row r="31" spans="1:12" s="51" customFormat="1" ht="45">
      <c r="A31" s="136" t="s">
        <v>475</v>
      </c>
      <c r="B31" s="123">
        <v>550019104</v>
      </c>
      <c r="C31" s="123">
        <v>240</v>
      </c>
      <c r="D31" s="253">
        <f t="shared" si="0"/>
        <v>6</v>
      </c>
      <c r="E31" s="253">
        <f t="shared" si="0"/>
        <v>0</v>
      </c>
      <c r="F31" s="258">
        <f t="shared" si="2"/>
        <v>0</v>
      </c>
      <c r="G31" s="133">
        <v>6</v>
      </c>
      <c r="H31" s="133"/>
      <c r="I31" s="259">
        <f t="shared" si="1"/>
        <v>0</v>
      </c>
      <c r="J31" s="133"/>
      <c r="K31" s="133"/>
      <c r="L31" s="259"/>
    </row>
    <row r="32" spans="1:12" s="51" customFormat="1" ht="50.25" customHeight="1">
      <c r="A32" s="136" t="s">
        <v>476</v>
      </c>
      <c r="B32" s="123">
        <v>550029104</v>
      </c>
      <c r="C32" s="123">
        <v>240</v>
      </c>
      <c r="D32" s="253">
        <f t="shared" si="0"/>
        <v>2</v>
      </c>
      <c r="E32" s="253">
        <f t="shared" si="0"/>
        <v>0</v>
      </c>
      <c r="F32" s="258">
        <f t="shared" si="2"/>
        <v>0</v>
      </c>
      <c r="G32" s="133">
        <v>2</v>
      </c>
      <c r="H32" s="133"/>
      <c r="I32" s="259">
        <f t="shared" si="1"/>
        <v>0</v>
      </c>
      <c r="J32" s="133"/>
      <c r="K32" s="133"/>
      <c r="L32" s="259"/>
    </row>
    <row r="33" spans="1:12" s="51" customFormat="1" ht="45">
      <c r="A33" s="136" t="s">
        <v>477</v>
      </c>
      <c r="B33" s="123">
        <v>550039104</v>
      </c>
      <c r="C33" s="123">
        <v>240</v>
      </c>
      <c r="D33" s="253">
        <f t="shared" si="0"/>
        <v>4</v>
      </c>
      <c r="E33" s="253">
        <f t="shared" si="0"/>
        <v>0</v>
      </c>
      <c r="F33" s="258">
        <f t="shared" si="2"/>
        <v>0</v>
      </c>
      <c r="G33" s="133">
        <v>4</v>
      </c>
      <c r="H33" s="133"/>
      <c r="I33" s="259">
        <f t="shared" si="1"/>
        <v>0</v>
      </c>
      <c r="J33" s="133"/>
      <c r="K33" s="133"/>
      <c r="L33" s="259"/>
    </row>
    <row r="34" spans="1:12" s="51" customFormat="1" ht="30">
      <c r="A34" s="136" t="s">
        <v>478</v>
      </c>
      <c r="B34" s="123">
        <v>550049104</v>
      </c>
      <c r="C34" s="123">
        <v>240</v>
      </c>
      <c r="D34" s="253">
        <f t="shared" si="0"/>
        <v>5</v>
      </c>
      <c r="E34" s="253">
        <f t="shared" si="0"/>
        <v>0</v>
      </c>
      <c r="F34" s="258">
        <f t="shared" si="2"/>
        <v>0</v>
      </c>
      <c r="G34" s="133">
        <v>5</v>
      </c>
      <c r="H34" s="133"/>
      <c r="I34" s="259">
        <f t="shared" si="1"/>
        <v>0</v>
      </c>
      <c r="J34" s="133"/>
      <c r="K34" s="133"/>
      <c r="L34" s="259"/>
    </row>
    <row r="35" spans="1:12" s="51" customFormat="1" ht="28.5" customHeight="1">
      <c r="A35" s="136" t="s">
        <v>479</v>
      </c>
      <c r="B35" s="123">
        <v>550059104</v>
      </c>
      <c r="C35" s="123">
        <v>240</v>
      </c>
      <c r="D35" s="253">
        <f t="shared" si="0"/>
        <v>3</v>
      </c>
      <c r="E35" s="253">
        <f t="shared" si="0"/>
        <v>0</v>
      </c>
      <c r="F35" s="258">
        <f t="shared" si="2"/>
        <v>0</v>
      </c>
      <c r="G35" s="133">
        <v>3</v>
      </c>
      <c r="H35" s="133"/>
      <c r="I35" s="259">
        <f t="shared" si="1"/>
        <v>0</v>
      </c>
      <c r="J35" s="133"/>
      <c r="K35" s="133"/>
      <c r="L35" s="259"/>
    </row>
    <row r="36" spans="1:12" s="51" customFormat="1" ht="42.75">
      <c r="A36" s="154" t="s">
        <v>480</v>
      </c>
      <c r="B36" s="147">
        <v>5600000000</v>
      </c>
      <c r="C36" s="147"/>
      <c r="D36" s="253">
        <f t="shared" si="0"/>
        <v>2</v>
      </c>
      <c r="E36" s="253">
        <f t="shared" si="0"/>
        <v>0</v>
      </c>
      <c r="F36" s="258">
        <f t="shared" si="2"/>
        <v>0</v>
      </c>
      <c r="G36" s="253">
        <f>G37+G38</f>
        <v>2</v>
      </c>
      <c r="H36" s="253">
        <f>H37+H38</f>
        <v>0</v>
      </c>
      <c r="I36" s="259">
        <f t="shared" si="1"/>
        <v>0</v>
      </c>
      <c r="J36" s="253">
        <f>J37+J38</f>
        <v>0</v>
      </c>
      <c r="K36" s="253">
        <f>K37+K38</f>
        <v>0</v>
      </c>
      <c r="L36" s="259"/>
    </row>
    <row r="37" spans="1:12" ht="30">
      <c r="A37" s="148" t="s">
        <v>481</v>
      </c>
      <c r="B37" s="123">
        <v>5600191050</v>
      </c>
      <c r="C37" s="123">
        <v>240</v>
      </c>
      <c r="D37" s="253">
        <f t="shared" si="0"/>
        <v>1</v>
      </c>
      <c r="E37" s="253">
        <f t="shared" si="0"/>
        <v>0</v>
      </c>
      <c r="F37" s="258">
        <f t="shared" si="2"/>
        <v>0</v>
      </c>
      <c r="G37" s="133">
        <v>1</v>
      </c>
      <c r="H37" s="133"/>
      <c r="I37" s="259">
        <f t="shared" si="1"/>
        <v>0</v>
      </c>
      <c r="J37" s="133"/>
      <c r="K37" s="133"/>
      <c r="L37" s="259"/>
    </row>
    <row r="38" spans="1:12" ht="105">
      <c r="A38" s="148" t="s">
        <v>482</v>
      </c>
      <c r="B38" s="123">
        <v>5600291050</v>
      </c>
      <c r="C38" s="123">
        <v>240</v>
      </c>
      <c r="D38" s="253">
        <f t="shared" si="0"/>
        <v>1</v>
      </c>
      <c r="E38" s="253">
        <f t="shared" si="0"/>
        <v>0</v>
      </c>
      <c r="F38" s="258">
        <f t="shared" si="2"/>
        <v>0</v>
      </c>
      <c r="G38" s="133">
        <v>1</v>
      </c>
      <c r="H38" s="133"/>
      <c r="I38" s="259">
        <f t="shared" si="1"/>
        <v>0</v>
      </c>
      <c r="J38" s="133"/>
      <c r="K38" s="133"/>
      <c r="L38" s="259"/>
    </row>
    <row r="39" spans="1:12" s="51" customFormat="1" ht="47.25" customHeight="1">
      <c r="A39" s="154" t="s">
        <v>483</v>
      </c>
      <c r="B39" s="147">
        <v>5700000000</v>
      </c>
      <c r="C39" s="147"/>
      <c r="D39" s="253">
        <f t="shared" si="0"/>
        <v>100</v>
      </c>
      <c r="E39" s="253">
        <f t="shared" si="0"/>
        <v>0</v>
      </c>
      <c r="F39" s="258">
        <f t="shared" si="2"/>
        <v>0</v>
      </c>
      <c r="G39" s="253">
        <f>G40</f>
        <v>100</v>
      </c>
      <c r="H39" s="253">
        <f>H40</f>
        <v>0</v>
      </c>
      <c r="I39" s="259">
        <f t="shared" si="1"/>
        <v>0</v>
      </c>
      <c r="J39" s="253">
        <f>J40</f>
        <v>0</v>
      </c>
      <c r="K39" s="253">
        <f>K40</f>
        <v>0</v>
      </c>
      <c r="L39" s="259"/>
    </row>
    <row r="40" spans="1:12" s="51" customFormat="1" ht="45">
      <c r="A40" s="148" t="s">
        <v>484</v>
      </c>
      <c r="B40" s="123">
        <v>5700191030</v>
      </c>
      <c r="C40" s="123">
        <v>810</v>
      </c>
      <c r="D40" s="253">
        <f t="shared" si="0"/>
        <v>100</v>
      </c>
      <c r="E40" s="253">
        <f t="shared" si="0"/>
        <v>0</v>
      </c>
      <c r="F40" s="258">
        <f t="shared" si="2"/>
        <v>0</v>
      </c>
      <c r="G40" s="133">
        <v>100</v>
      </c>
      <c r="H40" s="133"/>
      <c r="I40" s="259">
        <f t="shared" si="1"/>
        <v>0</v>
      </c>
      <c r="J40" s="133"/>
      <c r="K40" s="133"/>
      <c r="L40" s="259"/>
    </row>
    <row r="41" spans="1:12" s="51" customFormat="1" ht="29.25" customHeight="1">
      <c r="A41" s="161" t="s">
        <v>559</v>
      </c>
      <c r="B41" s="147">
        <v>5800000000</v>
      </c>
      <c r="C41" s="147"/>
      <c r="D41" s="253">
        <f t="shared" si="0"/>
        <v>187147.41187</v>
      </c>
      <c r="E41" s="253">
        <f t="shared" si="0"/>
        <v>54052.016279999996</v>
      </c>
      <c r="F41" s="258">
        <f t="shared" si="2"/>
        <v>28.882053852578345</v>
      </c>
      <c r="G41" s="253">
        <f>G42+G43+G44+G45+G47+G48+G49+G51+G52+G46+G50</f>
        <v>72582.4</v>
      </c>
      <c r="H41" s="253">
        <f>H42+H43+H44+H45+H47+H48+H49+H51+H52+H46+H50</f>
        <v>25361.80349</v>
      </c>
      <c r="I41" s="259">
        <f t="shared" si="1"/>
        <v>34.942084430936426</v>
      </c>
      <c r="J41" s="253">
        <f>J42+J43+J44+J45+J47+J48+J49+J51+J52+J46+J50</f>
        <v>114565.01187</v>
      </c>
      <c r="K41" s="253">
        <f>K42+K43+K44+K45+K47+K48+K49+K51+K52+K46+K50</f>
        <v>28690.212789999998</v>
      </c>
      <c r="L41" s="259">
        <f>K41/J41*100</f>
        <v>25.04273540560145</v>
      </c>
    </row>
    <row r="42" spans="1:12" ht="30.75" customHeight="1">
      <c r="A42" s="136" t="s">
        <v>485</v>
      </c>
      <c r="B42" s="123">
        <v>5800190710</v>
      </c>
      <c r="C42" s="123">
        <v>610</v>
      </c>
      <c r="D42" s="253">
        <f t="shared" si="0"/>
        <v>15031.51</v>
      </c>
      <c r="E42" s="253">
        <f t="shared" si="0"/>
        <v>8950.95338</v>
      </c>
      <c r="F42" s="258">
        <f t="shared" si="2"/>
        <v>59.5479321771399</v>
      </c>
      <c r="G42" s="133">
        <v>15031.51</v>
      </c>
      <c r="H42" s="133">
        <v>8950.95338</v>
      </c>
      <c r="I42" s="259">
        <f t="shared" si="1"/>
        <v>59.5479321771399</v>
      </c>
      <c r="J42" s="133"/>
      <c r="K42" s="133"/>
      <c r="L42" s="259"/>
    </row>
    <row r="43" spans="1:12" ht="124.5" customHeight="1">
      <c r="A43" s="148" t="s">
        <v>505</v>
      </c>
      <c r="B43" s="123">
        <v>5800171570</v>
      </c>
      <c r="C43" s="123">
        <v>610</v>
      </c>
      <c r="D43" s="253">
        <f t="shared" si="0"/>
        <v>92830.9</v>
      </c>
      <c r="E43" s="253">
        <f t="shared" si="0"/>
        <v>23523.81449</v>
      </c>
      <c r="F43" s="258">
        <f t="shared" si="2"/>
        <v>25.340500296776185</v>
      </c>
      <c r="G43" s="133"/>
      <c r="H43" s="133"/>
      <c r="I43" s="259"/>
      <c r="J43" s="133">
        <v>92830.9</v>
      </c>
      <c r="K43" s="133">
        <v>23523.81449</v>
      </c>
      <c r="L43" s="259">
        <f>K43/J43*100</f>
        <v>25.340500296776185</v>
      </c>
    </row>
    <row r="44" spans="1:12" ht="30.75" customHeight="1">
      <c r="A44" s="136" t="s">
        <v>485</v>
      </c>
      <c r="B44" s="123">
        <v>5800190720</v>
      </c>
      <c r="C44" s="123">
        <v>610</v>
      </c>
      <c r="D44" s="253">
        <f t="shared" si="0"/>
        <v>41968.49</v>
      </c>
      <c r="E44" s="253">
        <f t="shared" si="0"/>
        <v>12237.05209</v>
      </c>
      <c r="F44" s="258">
        <f t="shared" si="2"/>
        <v>29.1577135369893</v>
      </c>
      <c r="G44" s="133">
        <v>41968.49</v>
      </c>
      <c r="H44" s="133">
        <v>12237.05209</v>
      </c>
      <c r="I44" s="259">
        <f t="shared" si="1"/>
        <v>29.1577135369893</v>
      </c>
      <c r="J44" s="133"/>
      <c r="K44" s="133"/>
      <c r="L44" s="259"/>
    </row>
    <row r="45" spans="1:12" ht="30">
      <c r="A45" s="136" t="s">
        <v>592</v>
      </c>
      <c r="B45" s="123">
        <v>5800171500</v>
      </c>
      <c r="C45" s="123">
        <v>610</v>
      </c>
      <c r="D45" s="253">
        <f t="shared" si="0"/>
        <v>1821.6</v>
      </c>
      <c r="E45" s="253">
        <f t="shared" si="0"/>
        <v>535.36585</v>
      </c>
      <c r="F45" s="258">
        <f t="shared" si="2"/>
        <v>29.389868796662277</v>
      </c>
      <c r="G45" s="133"/>
      <c r="H45" s="133"/>
      <c r="I45" s="259"/>
      <c r="J45" s="133">
        <v>1821.6</v>
      </c>
      <c r="K45" s="133">
        <v>535.36585</v>
      </c>
      <c r="L45" s="259">
        <f>K45/J45*100</f>
        <v>29.389868796662277</v>
      </c>
    </row>
    <row r="46" spans="1:12" ht="30">
      <c r="A46" s="136" t="s">
        <v>592</v>
      </c>
      <c r="B46" s="123">
        <v>5800153030</v>
      </c>
      <c r="C46" s="123">
        <v>610</v>
      </c>
      <c r="D46" s="253">
        <f t="shared" si="0"/>
        <v>10310</v>
      </c>
      <c r="E46" s="253">
        <f t="shared" si="0"/>
        <v>2361.70535</v>
      </c>
      <c r="F46" s="258">
        <f t="shared" si="2"/>
        <v>22.90693840931135</v>
      </c>
      <c r="G46" s="133"/>
      <c r="H46" s="133"/>
      <c r="I46" s="259"/>
      <c r="J46" s="133">
        <v>10310</v>
      </c>
      <c r="K46" s="133">
        <v>2361.70535</v>
      </c>
      <c r="L46" s="259">
        <f>K46/J46*100</f>
        <v>22.90693840931135</v>
      </c>
    </row>
    <row r="47" spans="1:12" ht="30.75" customHeight="1">
      <c r="A47" s="136" t="s">
        <v>485</v>
      </c>
      <c r="B47" s="123">
        <v>5800190730</v>
      </c>
      <c r="C47" s="123">
        <v>610</v>
      </c>
      <c r="D47" s="253">
        <f t="shared" si="0"/>
        <v>8000</v>
      </c>
      <c r="E47" s="253">
        <f t="shared" si="0"/>
        <v>2193.61378</v>
      </c>
      <c r="F47" s="258">
        <f t="shared" si="2"/>
        <v>27.420172250000004</v>
      </c>
      <c r="G47" s="133">
        <v>8000</v>
      </c>
      <c r="H47" s="133">
        <v>2193.61378</v>
      </c>
      <c r="I47" s="259">
        <f t="shared" si="1"/>
        <v>27.420172250000004</v>
      </c>
      <c r="J47" s="133"/>
      <c r="K47" s="133"/>
      <c r="L47" s="259"/>
    </row>
    <row r="48" spans="1:12" ht="30">
      <c r="A48" s="136" t="s">
        <v>486</v>
      </c>
      <c r="B48" s="123">
        <v>5800290710</v>
      </c>
      <c r="C48" s="123">
        <v>610</v>
      </c>
      <c r="D48" s="253">
        <f t="shared" si="0"/>
        <v>3000</v>
      </c>
      <c r="E48" s="253">
        <f t="shared" si="0"/>
        <v>565.8</v>
      </c>
      <c r="F48" s="258">
        <f t="shared" si="2"/>
        <v>18.86</v>
      </c>
      <c r="G48" s="133">
        <v>3000</v>
      </c>
      <c r="H48" s="133">
        <v>565.8</v>
      </c>
      <c r="I48" s="259">
        <f t="shared" si="1"/>
        <v>18.86</v>
      </c>
      <c r="J48" s="133"/>
      <c r="K48" s="133"/>
      <c r="L48" s="259"/>
    </row>
    <row r="49" spans="1:12" ht="30">
      <c r="A49" s="136" t="s">
        <v>486</v>
      </c>
      <c r="B49" s="123" t="s">
        <v>512</v>
      </c>
      <c r="C49" s="123">
        <v>610</v>
      </c>
      <c r="D49" s="253">
        <f t="shared" si="0"/>
        <v>7925.5</v>
      </c>
      <c r="E49" s="253">
        <f t="shared" si="0"/>
        <v>1749.31067</v>
      </c>
      <c r="F49" s="258">
        <f t="shared" si="2"/>
        <v>22.07192820642231</v>
      </c>
      <c r="G49" s="133">
        <v>4500</v>
      </c>
      <c r="H49" s="133">
        <v>1395.04023</v>
      </c>
      <c r="I49" s="259">
        <f t="shared" si="1"/>
        <v>31.000894000000002</v>
      </c>
      <c r="J49" s="133">
        <v>3425.5</v>
      </c>
      <c r="K49" s="133">
        <v>354.27044</v>
      </c>
      <c r="L49" s="259">
        <f>K49/J49*100</f>
        <v>10.342152678441103</v>
      </c>
    </row>
    <row r="50" spans="1:12" ht="48" customHeight="1">
      <c r="A50" s="29" t="s">
        <v>533</v>
      </c>
      <c r="B50" s="198" t="s">
        <v>538</v>
      </c>
      <c r="C50" s="123">
        <v>610</v>
      </c>
      <c r="D50" s="253">
        <f t="shared" si="0"/>
        <v>6239.41187</v>
      </c>
      <c r="E50" s="253">
        <f t="shared" si="0"/>
        <v>1934.40067</v>
      </c>
      <c r="F50" s="258">
        <f t="shared" si="2"/>
        <v>31.002932813281326</v>
      </c>
      <c r="G50" s="133">
        <v>62.4</v>
      </c>
      <c r="H50" s="133">
        <v>19.34401</v>
      </c>
      <c r="I50" s="259">
        <f t="shared" si="1"/>
        <v>31.000016025641024</v>
      </c>
      <c r="J50" s="133">
        <v>6177.01187</v>
      </c>
      <c r="K50" s="133">
        <v>1915.05666</v>
      </c>
      <c r="L50" s="259">
        <f>K50/J50*100</f>
        <v>31.002962278587948</v>
      </c>
    </row>
    <row r="51" spans="1:12" ht="45" hidden="1">
      <c r="A51" s="136" t="s">
        <v>420</v>
      </c>
      <c r="B51" s="123">
        <v>5800390740</v>
      </c>
      <c r="C51" s="123">
        <v>610</v>
      </c>
      <c r="D51" s="253">
        <f t="shared" si="0"/>
        <v>0</v>
      </c>
      <c r="E51" s="253">
        <f t="shared" si="0"/>
        <v>0</v>
      </c>
      <c r="F51" s="258" t="e">
        <f t="shared" si="2"/>
        <v>#DIV/0!</v>
      </c>
      <c r="G51" s="133"/>
      <c r="H51" s="133"/>
      <c r="I51" s="259" t="e">
        <f t="shared" si="1"/>
        <v>#DIV/0!</v>
      </c>
      <c r="J51" s="133"/>
      <c r="K51" s="133"/>
      <c r="L51" s="259"/>
    </row>
    <row r="52" spans="1:12" ht="45">
      <c r="A52" s="136" t="s">
        <v>557</v>
      </c>
      <c r="B52" s="123" t="s">
        <v>515</v>
      </c>
      <c r="C52" s="123">
        <v>610</v>
      </c>
      <c r="D52" s="253">
        <f t="shared" si="0"/>
        <v>20</v>
      </c>
      <c r="E52" s="253">
        <f t="shared" si="0"/>
        <v>0</v>
      </c>
      <c r="F52" s="258">
        <f t="shared" si="2"/>
        <v>0</v>
      </c>
      <c r="G52" s="133">
        <v>20</v>
      </c>
      <c r="H52" s="133"/>
      <c r="I52" s="259">
        <f t="shared" si="1"/>
        <v>0</v>
      </c>
      <c r="J52" s="133"/>
      <c r="K52" s="133"/>
      <c r="L52" s="259"/>
    </row>
    <row r="53" spans="1:12" s="51" customFormat="1" ht="42.75">
      <c r="A53" s="161" t="s">
        <v>594</v>
      </c>
      <c r="B53" s="147">
        <v>5900000000</v>
      </c>
      <c r="C53" s="147"/>
      <c r="D53" s="253">
        <f t="shared" si="0"/>
        <v>1642.4</v>
      </c>
      <c r="E53" s="253">
        <f t="shared" si="0"/>
        <v>0</v>
      </c>
      <c r="F53" s="258">
        <f t="shared" si="2"/>
        <v>0</v>
      </c>
      <c r="G53" s="253">
        <f>G54+G55+G56</f>
        <v>1642.4</v>
      </c>
      <c r="H53" s="253">
        <f>H54+H55+H56</f>
        <v>0</v>
      </c>
      <c r="I53" s="259">
        <f t="shared" si="1"/>
        <v>0</v>
      </c>
      <c r="J53" s="253">
        <f>J54+J55+J56</f>
        <v>0</v>
      </c>
      <c r="K53" s="253">
        <f>K54+K55+K56</f>
        <v>0</v>
      </c>
      <c r="L53" s="259"/>
    </row>
    <row r="54" spans="1:12" s="51" customFormat="1" ht="30">
      <c r="A54" s="136" t="s">
        <v>487</v>
      </c>
      <c r="B54" s="123">
        <v>5900191070</v>
      </c>
      <c r="C54" s="123">
        <v>240</v>
      </c>
      <c r="D54" s="253">
        <f t="shared" si="0"/>
        <v>1642.4</v>
      </c>
      <c r="E54" s="253">
        <f t="shared" si="0"/>
        <v>0</v>
      </c>
      <c r="F54" s="258">
        <f t="shared" si="2"/>
        <v>0</v>
      </c>
      <c r="G54" s="133">
        <v>1642.4</v>
      </c>
      <c r="H54" s="133"/>
      <c r="I54" s="259">
        <f t="shared" si="1"/>
        <v>0</v>
      </c>
      <c r="J54" s="133"/>
      <c r="K54" s="133"/>
      <c r="L54" s="259"/>
    </row>
    <row r="55" spans="1:12" s="51" customFormat="1" ht="60" hidden="1">
      <c r="A55" s="136" t="s">
        <v>488</v>
      </c>
      <c r="B55" s="123">
        <v>5900291070</v>
      </c>
      <c r="C55" s="123">
        <v>240</v>
      </c>
      <c r="D55" s="253">
        <f t="shared" si="0"/>
        <v>0</v>
      </c>
      <c r="E55" s="253">
        <f t="shared" si="0"/>
        <v>0</v>
      </c>
      <c r="F55" s="258" t="e">
        <f t="shared" si="2"/>
        <v>#DIV/0!</v>
      </c>
      <c r="G55" s="133"/>
      <c r="H55" s="133"/>
      <c r="I55" s="259" t="e">
        <f t="shared" si="1"/>
        <v>#DIV/0!</v>
      </c>
      <c r="J55" s="133"/>
      <c r="K55" s="133"/>
      <c r="L55" s="259" t="e">
        <f>K55/J55*100</f>
        <v>#DIV/0!</v>
      </c>
    </row>
    <row r="56" spans="1:12" s="51" customFormat="1" ht="30" hidden="1">
      <c r="A56" s="136" t="s">
        <v>489</v>
      </c>
      <c r="B56" s="123">
        <v>5900391070</v>
      </c>
      <c r="C56" s="123">
        <v>240</v>
      </c>
      <c r="D56" s="253">
        <f t="shared" si="0"/>
        <v>0</v>
      </c>
      <c r="E56" s="253">
        <f t="shared" si="0"/>
        <v>0</v>
      </c>
      <c r="F56" s="258" t="e">
        <f t="shared" si="2"/>
        <v>#DIV/0!</v>
      </c>
      <c r="G56" s="133"/>
      <c r="H56" s="133"/>
      <c r="I56" s="259" t="e">
        <f t="shared" si="1"/>
        <v>#DIV/0!</v>
      </c>
      <c r="J56" s="133"/>
      <c r="K56" s="133"/>
      <c r="L56" s="259" t="e">
        <f>K56/J56*100</f>
        <v>#DIV/0!</v>
      </c>
    </row>
    <row r="57" spans="1:12" s="51" customFormat="1" ht="85.5">
      <c r="A57" s="157" t="s">
        <v>490</v>
      </c>
      <c r="B57" s="147">
        <v>6000000000</v>
      </c>
      <c r="C57" s="147"/>
      <c r="D57" s="253">
        <f t="shared" si="0"/>
        <v>2</v>
      </c>
      <c r="E57" s="253">
        <f t="shared" si="0"/>
        <v>0</v>
      </c>
      <c r="F57" s="258">
        <f t="shared" si="2"/>
        <v>0</v>
      </c>
      <c r="G57" s="253">
        <f>G58</f>
        <v>2</v>
      </c>
      <c r="H57" s="253">
        <f>H58</f>
        <v>0</v>
      </c>
      <c r="I57" s="259">
        <f t="shared" si="1"/>
        <v>0</v>
      </c>
      <c r="J57" s="253">
        <f>J58</f>
        <v>0</v>
      </c>
      <c r="K57" s="253">
        <f>K58</f>
        <v>0</v>
      </c>
      <c r="L57" s="259"/>
    </row>
    <row r="58" spans="1:12" s="51" customFormat="1" ht="60">
      <c r="A58" s="136" t="s">
        <v>518</v>
      </c>
      <c r="B58" s="123">
        <v>6000191060</v>
      </c>
      <c r="C58" s="123">
        <v>240</v>
      </c>
      <c r="D58" s="253">
        <f t="shared" si="0"/>
        <v>2</v>
      </c>
      <c r="E58" s="253">
        <f t="shared" si="0"/>
        <v>0</v>
      </c>
      <c r="F58" s="258">
        <f t="shared" si="2"/>
        <v>0</v>
      </c>
      <c r="G58" s="133">
        <v>2</v>
      </c>
      <c r="H58" s="133"/>
      <c r="I58" s="259">
        <f t="shared" si="1"/>
        <v>0</v>
      </c>
      <c r="J58" s="133"/>
      <c r="K58" s="133"/>
      <c r="L58" s="259"/>
    </row>
    <row r="59" spans="1:12" s="51" customFormat="1" ht="42.75">
      <c r="A59" s="157" t="s">
        <v>491</v>
      </c>
      <c r="B59" s="147">
        <v>6100000000</v>
      </c>
      <c r="C59" s="147"/>
      <c r="D59" s="253">
        <f t="shared" si="0"/>
        <v>5</v>
      </c>
      <c r="E59" s="253">
        <f t="shared" si="0"/>
        <v>0</v>
      </c>
      <c r="F59" s="258">
        <f t="shared" si="2"/>
        <v>0</v>
      </c>
      <c r="G59" s="253">
        <f>G60</f>
        <v>5</v>
      </c>
      <c r="H59" s="253">
        <f>H60</f>
        <v>0</v>
      </c>
      <c r="I59" s="259">
        <f t="shared" si="1"/>
        <v>0</v>
      </c>
      <c r="J59" s="253">
        <f>J60</f>
        <v>0</v>
      </c>
      <c r="K59" s="253">
        <f>K60</f>
        <v>0</v>
      </c>
      <c r="L59" s="259"/>
    </row>
    <row r="60" spans="1:12" ht="30">
      <c r="A60" s="136" t="s">
        <v>492</v>
      </c>
      <c r="B60" s="123">
        <v>6100191090</v>
      </c>
      <c r="C60" s="123">
        <v>610</v>
      </c>
      <c r="D60" s="253">
        <f t="shared" si="0"/>
        <v>5</v>
      </c>
      <c r="E60" s="253">
        <f t="shared" si="0"/>
        <v>0</v>
      </c>
      <c r="F60" s="258">
        <f t="shared" si="2"/>
        <v>0</v>
      </c>
      <c r="G60" s="133">
        <v>5</v>
      </c>
      <c r="H60" s="133"/>
      <c r="I60" s="259">
        <f t="shared" si="1"/>
        <v>0</v>
      </c>
      <c r="J60" s="133"/>
      <c r="K60" s="133"/>
      <c r="L60" s="259"/>
    </row>
    <row r="61" spans="1:12" s="51" customFormat="1" ht="42.75">
      <c r="A61" s="154" t="s">
        <v>493</v>
      </c>
      <c r="B61" s="147">
        <v>6200000000</v>
      </c>
      <c r="C61" s="147"/>
      <c r="D61" s="253">
        <f t="shared" si="0"/>
        <v>20</v>
      </c>
      <c r="E61" s="253">
        <f t="shared" si="0"/>
        <v>0</v>
      </c>
      <c r="F61" s="258">
        <f t="shared" si="2"/>
        <v>0</v>
      </c>
      <c r="G61" s="253">
        <f>G62+G64</f>
        <v>20</v>
      </c>
      <c r="H61" s="253">
        <f>H62+H64</f>
        <v>0</v>
      </c>
      <c r="I61" s="259">
        <f t="shared" si="1"/>
        <v>0</v>
      </c>
      <c r="J61" s="253">
        <f>J62+J64</f>
        <v>0</v>
      </c>
      <c r="K61" s="253">
        <f>K62+K64</f>
        <v>0</v>
      </c>
      <c r="L61" s="259"/>
    </row>
    <row r="62" spans="1:12" s="51" customFormat="1" ht="30">
      <c r="A62" s="149" t="s">
        <v>506</v>
      </c>
      <c r="B62" s="155">
        <v>6210000000</v>
      </c>
      <c r="C62" s="155"/>
      <c r="D62" s="253">
        <f t="shared" si="0"/>
        <v>10</v>
      </c>
      <c r="E62" s="253">
        <f t="shared" si="0"/>
        <v>0</v>
      </c>
      <c r="F62" s="258">
        <f t="shared" si="2"/>
        <v>0</v>
      </c>
      <c r="G62" s="253">
        <f>G63</f>
        <v>10</v>
      </c>
      <c r="H62" s="253">
        <f>H63</f>
        <v>0</v>
      </c>
      <c r="I62" s="259">
        <f t="shared" si="1"/>
        <v>0</v>
      </c>
      <c r="J62" s="253">
        <f>J63</f>
        <v>0</v>
      </c>
      <c r="K62" s="253">
        <f>K63</f>
        <v>0</v>
      </c>
      <c r="L62" s="259"/>
    </row>
    <row r="63" spans="1:12" s="51" customFormat="1" ht="29.25" customHeight="1">
      <c r="A63" s="149" t="s">
        <v>494</v>
      </c>
      <c r="B63" s="123">
        <v>6210191010</v>
      </c>
      <c r="C63" s="123">
        <v>240</v>
      </c>
      <c r="D63" s="253">
        <f t="shared" si="0"/>
        <v>10</v>
      </c>
      <c r="E63" s="253">
        <f t="shared" si="0"/>
        <v>0</v>
      </c>
      <c r="F63" s="258">
        <f t="shared" si="2"/>
        <v>0</v>
      </c>
      <c r="G63" s="133">
        <v>10</v>
      </c>
      <c r="H63" s="133"/>
      <c r="I63" s="259">
        <f t="shared" si="1"/>
        <v>0</v>
      </c>
      <c r="J63" s="133"/>
      <c r="K63" s="133"/>
      <c r="L63" s="259"/>
    </row>
    <row r="64" spans="1:12" s="51" customFormat="1" ht="30">
      <c r="A64" s="149" t="s">
        <v>495</v>
      </c>
      <c r="B64" s="123">
        <v>6220000000</v>
      </c>
      <c r="C64" s="123"/>
      <c r="D64" s="253">
        <f t="shared" si="0"/>
        <v>10</v>
      </c>
      <c r="E64" s="253">
        <f t="shared" si="0"/>
        <v>0</v>
      </c>
      <c r="F64" s="258">
        <f t="shared" si="2"/>
        <v>0</v>
      </c>
      <c r="G64" s="253">
        <f>G65</f>
        <v>10</v>
      </c>
      <c r="H64" s="253">
        <f>H65</f>
        <v>0</v>
      </c>
      <c r="I64" s="259">
        <f t="shared" si="1"/>
        <v>0</v>
      </c>
      <c r="J64" s="253">
        <f>J65</f>
        <v>0</v>
      </c>
      <c r="K64" s="253">
        <f>K65</f>
        <v>0</v>
      </c>
      <c r="L64" s="259"/>
    </row>
    <row r="65" spans="1:12" s="51" customFormat="1" ht="30">
      <c r="A65" s="149" t="s">
        <v>496</v>
      </c>
      <c r="B65" s="123">
        <v>6220191010</v>
      </c>
      <c r="C65" s="123">
        <v>240</v>
      </c>
      <c r="D65" s="253">
        <f t="shared" si="0"/>
        <v>10</v>
      </c>
      <c r="E65" s="253">
        <f t="shared" si="0"/>
        <v>0</v>
      </c>
      <c r="F65" s="258">
        <f t="shared" si="2"/>
        <v>0</v>
      </c>
      <c r="G65" s="133">
        <v>10</v>
      </c>
      <c r="H65" s="133"/>
      <c r="I65" s="259">
        <f t="shared" si="1"/>
        <v>0</v>
      </c>
      <c r="J65" s="133"/>
      <c r="K65" s="133"/>
      <c r="L65" s="259"/>
    </row>
    <row r="66" spans="1:12" s="51" customFormat="1" ht="42.75">
      <c r="A66" s="154" t="s">
        <v>521</v>
      </c>
      <c r="B66" s="147">
        <v>6300000000</v>
      </c>
      <c r="C66" s="147"/>
      <c r="D66" s="253">
        <f t="shared" si="0"/>
        <v>3</v>
      </c>
      <c r="E66" s="253">
        <f t="shared" si="0"/>
        <v>0</v>
      </c>
      <c r="F66" s="258">
        <f t="shared" si="2"/>
        <v>0</v>
      </c>
      <c r="G66" s="253">
        <f>G67+G68</f>
        <v>3</v>
      </c>
      <c r="H66" s="253">
        <f>H67+H68</f>
        <v>0</v>
      </c>
      <c r="I66" s="259">
        <f t="shared" si="1"/>
        <v>0</v>
      </c>
      <c r="J66" s="253">
        <f>J67+J68</f>
        <v>0</v>
      </c>
      <c r="K66" s="253">
        <f>K67+K68</f>
        <v>0</v>
      </c>
      <c r="L66" s="259"/>
    </row>
    <row r="67" spans="1:12" s="51" customFormat="1" ht="75">
      <c r="A67" s="149" t="s">
        <v>522</v>
      </c>
      <c r="B67" s="123">
        <v>6300191100</v>
      </c>
      <c r="C67" s="123">
        <v>240</v>
      </c>
      <c r="D67" s="253">
        <f t="shared" si="0"/>
        <v>1.5</v>
      </c>
      <c r="E67" s="253">
        <f t="shared" si="0"/>
        <v>0</v>
      </c>
      <c r="F67" s="258">
        <f t="shared" si="2"/>
        <v>0</v>
      </c>
      <c r="G67" s="133">
        <v>1.5</v>
      </c>
      <c r="H67" s="133"/>
      <c r="I67" s="259">
        <f t="shared" si="1"/>
        <v>0</v>
      </c>
      <c r="J67" s="133"/>
      <c r="K67" s="133"/>
      <c r="L67" s="259"/>
    </row>
    <row r="68" spans="1:12" s="51" customFormat="1" ht="75">
      <c r="A68" s="149" t="s">
        <v>523</v>
      </c>
      <c r="B68" s="123">
        <v>6300291100</v>
      </c>
      <c r="C68" s="123"/>
      <c r="D68" s="253">
        <f t="shared" si="0"/>
        <v>1.5</v>
      </c>
      <c r="E68" s="253">
        <f t="shared" si="0"/>
        <v>0</v>
      </c>
      <c r="F68" s="258">
        <f t="shared" si="2"/>
        <v>0</v>
      </c>
      <c r="G68" s="133">
        <v>1.5</v>
      </c>
      <c r="H68" s="133"/>
      <c r="I68" s="259">
        <f t="shared" si="1"/>
        <v>0</v>
      </c>
      <c r="J68" s="133"/>
      <c r="K68" s="133"/>
      <c r="L68" s="259"/>
    </row>
    <row r="69" spans="1:12" s="51" customFormat="1" ht="14.25">
      <c r="A69" s="157" t="s">
        <v>16</v>
      </c>
      <c r="B69" s="254">
        <v>9000000000</v>
      </c>
      <c r="C69" s="36"/>
      <c r="D69" s="253">
        <f t="shared" si="0"/>
        <v>85776.46042</v>
      </c>
      <c r="E69" s="253">
        <f t="shared" si="0"/>
        <v>18775.869169999998</v>
      </c>
      <c r="F69" s="258">
        <f t="shared" si="2"/>
        <v>21.889302820453217</v>
      </c>
      <c r="G69" s="243">
        <f>G72+G74+G76+G78+G80+G86+G88+G90+G93+G96+G99+G102+G104+G108+G110+G113+G117+G121+G125+G129+G131+G135+G138+G140+G144+G147+G149+G151+G153+G158+G160+G163+G165+G169+G175+G177+G179+G181+G183+G185+G187+G189+G191+G155+G70+G82+G119+G172+G106+G115</f>
        <v>60587.3</v>
      </c>
      <c r="H69" s="243">
        <f>H72+H74+H76+H78+H80+H86+H88+H90+H93+H96+H99+H102+H104+H108+H110+H113+H117+H121+H125+H129+H131+H135+H138+H140+H144+H147+H149+H151+H153+H158+H160+H163+H165+H169+H175+H177+H179+H181+H183+H185+H187+H189+H191+H155+H70+H82+H119+H172+H106+H115</f>
        <v>15249.723679999997</v>
      </c>
      <c r="I69" s="259">
        <f t="shared" si="1"/>
        <v>25.169835394546375</v>
      </c>
      <c r="J69" s="243">
        <f>J72+J74+J76+J78+J80+J86+J88+J90+J93+J96+J99+J102+J104+J108+J110+J113+J117+J121+J125+J129+J131+J135+J138+J140+J144+J147+J149+J151+J153+J158+J160+J163+J165+J169+J175+J177+J179+J181+J183+J185+J187+J189+J191+J155+J70+J82+J119+J172+J106+J115+J84</f>
        <v>25189.16042</v>
      </c>
      <c r="K69" s="243">
        <f>K72+K74+K76+K78+K80+K86+K88+K90+K93+K96+K99+K102+K104+K108+K110+K113+K117+K121+K125+K129+K131+K135+K138+K140+K144+K147+K149+K151+K153+K158+K160+K163+K165+K169+K175+K177+K179+K181+K183+K185+K187+K189+K191+K155+K70+K82+K119+K172+K106+K115</f>
        <v>3526.14549</v>
      </c>
      <c r="L69" s="259">
        <f>K69/J69*100</f>
        <v>13.998662246798299</v>
      </c>
    </row>
    <row r="70" spans="1:12" ht="45" hidden="1">
      <c r="A70" s="199" t="s">
        <v>531</v>
      </c>
      <c r="B70" s="198" t="s">
        <v>532</v>
      </c>
      <c r="C70" s="35"/>
      <c r="D70" s="253">
        <f t="shared" si="0"/>
        <v>0</v>
      </c>
      <c r="E70" s="253">
        <f t="shared" si="0"/>
        <v>0</v>
      </c>
      <c r="F70" s="258" t="e">
        <f t="shared" si="2"/>
        <v>#DIV/0!</v>
      </c>
      <c r="G70" s="133">
        <f aca="true" t="shared" si="3" ref="G70:K72">G71</f>
        <v>0</v>
      </c>
      <c r="H70" s="133">
        <f t="shared" si="3"/>
        <v>0</v>
      </c>
      <c r="I70" s="259" t="e">
        <f t="shared" si="1"/>
        <v>#DIV/0!</v>
      </c>
      <c r="J70" s="133">
        <f t="shared" si="3"/>
        <v>0</v>
      </c>
      <c r="K70" s="133">
        <f t="shared" si="3"/>
        <v>0</v>
      </c>
      <c r="L70" s="259" t="e">
        <f>K70/J70*100</f>
        <v>#DIV/0!</v>
      </c>
    </row>
    <row r="71" spans="1:12" ht="30" hidden="1">
      <c r="A71" s="4" t="s">
        <v>46</v>
      </c>
      <c r="B71" s="198" t="s">
        <v>532</v>
      </c>
      <c r="C71" s="35">
        <v>600</v>
      </c>
      <c r="D71" s="253">
        <f t="shared" si="0"/>
        <v>0</v>
      </c>
      <c r="E71" s="253">
        <f t="shared" si="0"/>
        <v>0</v>
      </c>
      <c r="F71" s="258" t="e">
        <f t="shared" si="2"/>
        <v>#DIV/0!</v>
      </c>
      <c r="G71" s="133"/>
      <c r="H71" s="133"/>
      <c r="I71" s="259" t="e">
        <f t="shared" si="1"/>
        <v>#DIV/0!</v>
      </c>
      <c r="J71" s="133"/>
      <c r="K71" s="133"/>
      <c r="L71" s="259" t="e">
        <f>K71/J71*100</f>
        <v>#DIV/0!</v>
      </c>
    </row>
    <row r="72" spans="1:12" ht="30">
      <c r="A72" s="150" t="s">
        <v>442</v>
      </c>
      <c r="B72" s="35">
        <v>9000051180</v>
      </c>
      <c r="C72" s="35"/>
      <c r="D72" s="253">
        <f t="shared" si="0"/>
        <v>1011.8</v>
      </c>
      <c r="E72" s="253">
        <f t="shared" si="0"/>
        <v>252.95</v>
      </c>
      <c r="F72" s="258">
        <f t="shared" si="2"/>
        <v>25</v>
      </c>
      <c r="G72" s="133">
        <f t="shared" si="3"/>
        <v>0</v>
      </c>
      <c r="H72" s="133">
        <f t="shared" si="3"/>
        <v>0</v>
      </c>
      <c r="I72" s="259"/>
      <c r="J72" s="133">
        <f t="shared" si="3"/>
        <v>1011.8</v>
      </c>
      <c r="K72" s="133">
        <f t="shared" si="3"/>
        <v>252.95</v>
      </c>
      <c r="L72" s="259">
        <f>K72/J72*100</f>
        <v>25</v>
      </c>
    </row>
    <row r="73" spans="1:12" ht="15">
      <c r="A73" s="162" t="s">
        <v>27</v>
      </c>
      <c r="B73" s="35">
        <v>9000051180</v>
      </c>
      <c r="C73" s="35">
        <v>500</v>
      </c>
      <c r="D73" s="253">
        <f t="shared" si="0"/>
        <v>1011.8</v>
      </c>
      <c r="E73" s="253">
        <f t="shared" si="0"/>
        <v>252.95</v>
      </c>
      <c r="F73" s="258">
        <f t="shared" si="2"/>
        <v>25</v>
      </c>
      <c r="G73" s="133"/>
      <c r="H73" s="133"/>
      <c r="I73" s="259"/>
      <c r="J73" s="133">
        <v>1011.8</v>
      </c>
      <c r="K73" s="133">
        <v>252.95</v>
      </c>
      <c r="L73" s="259">
        <f>K73/J73*100</f>
        <v>25</v>
      </c>
    </row>
    <row r="74" spans="1:12" ht="45">
      <c r="A74" s="143" t="s">
        <v>331</v>
      </c>
      <c r="B74" s="35">
        <v>9000051200</v>
      </c>
      <c r="C74" s="35"/>
      <c r="D74" s="253">
        <f aca="true" t="shared" si="4" ref="D74:E138">G74+J74</f>
        <v>3</v>
      </c>
      <c r="E74" s="253">
        <f t="shared" si="4"/>
        <v>3</v>
      </c>
      <c r="F74" s="258">
        <f t="shared" si="2"/>
        <v>100</v>
      </c>
      <c r="G74" s="133">
        <f>G75</f>
        <v>0</v>
      </c>
      <c r="H74" s="133">
        <f>H75</f>
        <v>0</v>
      </c>
      <c r="I74" s="259"/>
      <c r="J74" s="133">
        <f>J75</f>
        <v>3</v>
      </c>
      <c r="K74" s="133">
        <f>K75</f>
        <v>3</v>
      </c>
      <c r="L74" s="259">
        <f aca="true" t="shared" si="5" ref="L74:L123">K74/J74*100</f>
        <v>100</v>
      </c>
    </row>
    <row r="75" spans="1:12" ht="30">
      <c r="A75" s="150" t="s">
        <v>215</v>
      </c>
      <c r="B75" s="35">
        <v>9000051200</v>
      </c>
      <c r="C75" s="35">
        <v>200</v>
      </c>
      <c r="D75" s="253">
        <f t="shared" si="4"/>
        <v>3</v>
      </c>
      <c r="E75" s="253">
        <f t="shared" si="4"/>
        <v>3</v>
      </c>
      <c r="F75" s="258">
        <f t="shared" si="2"/>
        <v>100</v>
      </c>
      <c r="G75" s="133"/>
      <c r="H75" s="133"/>
      <c r="I75" s="259"/>
      <c r="J75" s="133">
        <v>3</v>
      </c>
      <c r="K75" s="133">
        <v>3</v>
      </c>
      <c r="L75" s="259">
        <f t="shared" si="5"/>
        <v>100</v>
      </c>
    </row>
    <row r="76" spans="1:12" ht="27" customHeight="1" hidden="1">
      <c r="A76" s="163" t="s">
        <v>367</v>
      </c>
      <c r="B76" s="35">
        <v>9000051350</v>
      </c>
      <c r="C76" s="35"/>
      <c r="D76" s="253">
        <f t="shared" si="4"/>
        <v>0</v>
      </c>
      <c r="E76" s="253">
        <f t="shared" si="4"/>
        <v>0</v>
      </c>
      <c r="F76" s="258" t="e">
        <f aca="true" t="shared" si="6" ref="F76:F140">E76/D76*100</f>
        <v>#DIV/0!</v>
      </c>
      <c r="G76" s="133">
        <f>G77</f>
        <v>0</v>
      </c>
      <c r="H76" s="133">
        <f>H77</f>
        <v>0</v>
      </c>
      <c r="I76" s="259"/>
      <c r="J76" s="133">
        <f>J77</f>
        <v>0</v>
      </c>
      <c r="K76" s="133">
        <f>K77</f>
        <v>0</v>
      </c>
      <c r="L76" s="259" t="e">
        <f t="shared" si="5"/>
        <v>#DIV/0!</v>
      </c>
    </row>
    <row r="77" spans="1:12" ht="15" hidden="1">
      <c r="A77" s="162" t="s">
        <v>49</v>
      </c>
      <c r="B77" s="35">
        <v>9000051350</v>
      </c>
      <c r="C77" s="35">
        <v>300</v>
      </c>
      <c r="D77" s="253">
        <f t="shared" si="4"/>
        <v>0</v>
      </c>
      <c r="E77" s="253">
        <f t="shared" si="4"/>
        <v>0</v>
      </c>
      <c r="F77" s="258" t="e">
        <f t="shared" si="6"/>
        <v>#DIV/0!</v>
      </c>
      <c r="G77" s="133"/>
      <c r="H77" s="133"/>
      <c r="I77" s="259"/>
      <c r="J77" s="133"/>
      <c r="K77" s="133"/>
      <c r="L77" s="259" t="e">
        <f t="shared" si="5"/>
        <v>#DIV/0!</v>
      </c>
    </row>
    <row r="78" spans="1:12" ht="60" hidden="1">
      <c r="A78" s="163" t="s">
        <v>429</v>
      </c>
      <c r="B78" s="35">
        <v>9000051760</v>
      </c>
      <c r="C78" s="35"/>
      <c r="D78" s="253">
        <f t="shared" si="4"/>
        <v>0</v>
      </c>
      <c r="E78" s="253">
        <f t="shared" si="4"/>
        <v>0</v>
      </c>
      <c r="F78" s="258" t="e">
        <f t="shared" si="6"/>
        <v>#DIV/0!</v>
      </c>
      <c r="G78" s="133">
        <f>G79</f>
        <v>0</v>
      </c>
      <c r="H78" s="133">
        <f>H79</f>
        <v>0</v>
      </c>
      <c r="I78" s="259"/>
      <c r="J78" s="133">
        <f>J79</f>
        <v>0</v>
      </c>
      <c r="K78" s="133">
        <f>K79</f>
        <v>0</v>
      </c>
      <c r="L78" s="259" t="e">
        <f t="shared" si="5"/>
        <v>#DIV/0!</v>
      </c>
    </row>
    <row r="79" spans="1:12" ht="15" hidden="1">
      <c r="A79" s="162" t="s">
        <v>49</v>
      </c>
      <c r="B79" s="35">
        <v>9000051760</v>
      </c>
      <c r="C79" s="35">
        <v>300</v>
      </c>
      <c r="D79" s="253">
        <f t="shared" si="4"/>
        <v>0</v>
      </c>
      <c r="E79" s="253">
        <f t="shared" si="4"/>
        <v>0</v>
      </c>
      <c r="F79" s="258" t="e">
        <f t="shared" si="6"/>
        <v>#DIV/0!</v>
      </c>
      <c r="G79" s="133"/>
      <c r="H79" s="133"/>
      <c r="I79" s="259"/>
      <c r="J79" s="133"/>
      <c r="K79" s="133"/>
      <c r="L79" s="259" t="e">
        <f t="shared" si="5"/>
        <v>#DIV/0!</v>
      </c>
    </row>
    <row r="80" spans="1:12" ht="45">
      <c r="A80" s="150" t="s">
        <v>457</v>
      </c>
      <c r="B80" s="35">
        <v>9000052600</v>
      </c>
      <c r="C80" s="35"/>
      <c r="D80" s="253">
        <f t="shared" si="4"/>
        <v>74.8972</v>
      </c>
      <c r="E80" s="253">
        <f t="shared" si="4"/>
        <v>18.00412</v>
      </c>
      <c r="F80" s="258">
        <f t="shared" si="6"/>
        <v>24.038442024534966</v>
      </c>
      <c r="G80" s="133">
        <f>G81</f>
        <v>0</v>
      </c>
      <c r="H80" s="133">
        <f>H81</f>
        <v>0</v>
      </c>
      <c r="I80" s="259"/>
      <c r="J80" s="133">
        <f>J81</f>
        <v>74.8972</v>
      </c>
      <c r="K80" s="133">
        <f>K81</f>
        <v>18.00412</v>
      </c>
      <c r="L80" s="259">
        <f t="shared" si="5"/>
        <v>24.038442024534966</v>
      </c>
    </row>
    <row r="81" spans="1:12" ht="15">
      <c r="A81" s="162" t="s">
        <v>49</v>
      </c>
      <c r="B81" s="35">
        <v>9000052600</v>
      </c>
      <c r="C81" s="35">
        <v>300</v>
      </c>
      <c r="D81" s="253">
        <f t="shared" si="4"/>
        <v>74.8972</v>
      </c>
      <c r="E81" s="253">
        <f t="shared" si="4"/>
        <v>18.00412</v>
      </c>
      <c r="F81" s="258">
        <f t="shared" si="6"/>
        <v>24.038442024534966</v>
      </c>
      <c r="G81" s="133"/>
      <c r="H81" s="133"/>
      <c r="I81" s="259"/>
      <c r="J81" s="133">
        <v>74.8972</v>
      </c>
      <c r="K81" s="133">
        <v>18.00412</v>
      </c>
      <c r="L81" s="259">
        <f t="shared" si="5"/>
        <v>24.038442024534966</v>
      </c>
    </row>
    <row r="82" spans="1:12" ht="45" hidden="1">
      <c r="A82" s="201" t="s">
        <v>534</v>
      </c>
      <c r="B82" s="202" t="s">
        <v>535</v>
      </c>
      <c r="C82" s="35"/>
      <c r="D82" s="253">
        <f t="shared" si="4"/>
        <v>0</v>
      </c>
      <c r="E82" s="253">
        <f t="shared" si="4"/>
        <v>0</v>
      </c>
      <c r="F82" s="258" t="e">
        <f t="shared" si="6"/>
        <v>#DIV/0!</v>
      </c>
      <c r="G82" s="133">
        <f>G83</f>
        <v>0</v>
      </c>
      <c r="H82" s="133">
        <f>H83</f>
        <v>0</v>
      </c>
      <c r="I82" s="259"/>
      <c r="J82" s="133">
        <f>J83</f>
        <v>0</v>
      </c>
      <c r="K82" s="133"/>
      <c r="L82" s="259" t="e">
        <f t="shared" si="5"/>
        <v>#DIV/0!</v>
      </c>
    </row>
    <row r="83" spans="1:12" ht="30" hidden="1">
      <c r="A83" s="29" t="s">
        <v>215</v>
      </c>
      <c r="B83" s="202" t="s">
        <v>535</v>
      </c>
      <c r="C83" s="35">
        <v>200</v>
      </c>
      <c r="D83" s="253">
        <f t="shared" si="4"/>
        <v>0</v>
      </c>
      <c r="E83" s="253">
        <f t="shared" si="4"/>
        <v>0</v>
      </c>
      <c r="F83" s="258" t="e">
        <f t="shared" si="6"/>
        <v>#DIV/0!</v>
      </c>
      <c r="G83" s="133"/>
      <c r="H83" s="133"/>
      <c r="I83" s="259"/>
      <c r="J83" s="133"/>
      <c r="K83" s="133"/>
      <c r="L83" s="259" t="e">
        <f t="shared" si="5"/>
        <v>#DIV/0!</v>
      </c>
    </row>
    <row r="84" spans="1:12" ht="15" hidden="1">
      <c r="A84" s="143" t="s">
        <v>609</v>
      </c>
      <c r="B84" s="35">
        <v>9000054690</v>
      </c>
      <c r="C84" s="35"/>
      <c r="D84" s="253">
        <f t="shared" si="4"/>
        <v>0</v>
      </c>
      <c r="E84" s="253">
        <f t="shared" si="4"/>
        <v>0</v>
      </c>
      <c r="F84" s="258" t="e">
        <f t="shared" si="6"/>
        <v>#DIV/0!</v>
      </c>
      <c r="G84" s="133">
        <f>G85</f>
        <v>0</v>
      </c>
      <c r="H84" s="133">
        <f>H85</f>
        <v>0</v>
      </c>
      <c r="I84" s="259"/>
      <c r="J84" s="133">
        <f>J85</f>
        <v>0</v>
      </c>
      <c r="K84" s="133">
        <f>K85</f>
        <v>0</v>
      </c>
      <c r="L84" s="259" t="e">
        <f t="shared" si="5"/>
        <v>#DIV/0!</v>
      </c>
    </row>
    <row r="85" spans="1:12" ht="30" hidden="1">
      <c r="A85" s="150" t="s">
        <v>215</v>
      </c>
      <c r="B85" s="35">
        <v>9000051200</v>
      </c>
      <c r="C85" s="35">
        <v>200</v>
      </c>
      <c r="D85" s="253">
        <f t="shared" si="4"/>
        <v>0</v>
      </c>
      <c r="E85" s="253">
        <f t="shared" si="4"/>
        <v>0</v>
      </c>
      <c r="F85" s="258" t="e">
        <f t="shared" si="6"/>
        <v>#DIV/0!</v>
      </c>
      <c r="G85" s="133"/>
      <c r="H85" s="133"/>
      <c r="I85" s="259"/>
      <c r="J85" s="133"/>
      <c r="K85" s="133"/>
      <c r="L85" s="259" t="e">
        <f t="shared" si="5"/>
        <v>#DIV/0!</v>
      </c>
    </row>
    <row r="86" spans="1:12" ht="60">
      <c r="A86" s="150" t="s">
        <v>371</v>
      </c>
      <c r="B86" s="35">
        <v>9000071510</v>
      </c>
      <c r="C86" s="35"/>
      <c r="D86" s="253">
        <f t="shared" si="4"/>
        <v>1428.9</v>
      </c>
      <c r="E86" s="253">
        <f t="shared" si="4"/>
        <v>367.30116</v>
      </c>
      <c r="F86" s="258">
        <f t="shared" si="6"/>
        <v>25.70516901112744</v>
      </c>
      <c r="G86" s="133">
        <f>G87</f>
        <v>0</v>
      </c>
      <c r="H86" s="133">
        <f>H87</f>
        <v>0</v>
      </c>
      <c r="I86" s="259"/>
      <c r="J86" s="133">
        <f>J87</f>
        <v>1428.9</v>
      </c>
      <c r="K86" s="133">
        <f>K87</f>
        <v>367.30116</v>
      </c>
      <c r="L86" s="259">
        <f t="shared" si="5"/>
        <v>25.70516901112744</v>
      </c>
    </row>
    <row r="87" spans="1:12" ht="15">
      <c r="A87" s="162" t="s">
        <v>49</v>
      </c>
      <c r="B87" s="35">
        <v>9000071510</v>
      </c>
      <c r="C87" s="35">
        <v>300</v>
      </c>
      <c r="D87" s="253">
        <f t="shared" si="4"/>
        <v>1428.9</v>
      </c>
      <c r="E87" s="253">
        <f t="shared" si="4"/>
        <v>367.30116</v>
      </c>
      <c r="F87" s="258">
        <f t="shared" si="6"/>
        <v>25.70516901112744</v>
      </c>
      <c r="G87" s="133"/>
      <c r="H87" s="133"/>
      <c r="I87" s="259"/>
      <c r="J87" s="133">
        <v>1428.9</v>
      </c>
      <c r="K87" s="133">
        <v>367.30116</v>
      </c>
      <c r="L87" s="259">
        <f t="shared" si="5"/>
        <v>25.70516901112744</v>
      </c>
    </row>
    <row r="88" spans="1:12" ht="15">
      <c r="A88" s="150" t="s">
        <v>443</v>
      </c>
      <c r="B88" s="35">
        <v>9000071560</v>
      </c>
      <c r="C88" s="35"/>
      <c r="D88" s="253">
        <f t="shared" si="4"/>
        <v>4572.6</v>
      </c>
      <c r="E88" s="253">
        <f t="shared" si="4"/>
        <v>1143.3</v>
      </c>
      <c r="F88" s="258">
        <f t="shared" si="6"/>
        <v>25.00328040939509</v>
      </c>
      <c r="G88" s="133">
        <f>G89</f>
        <v>0</v>
      </c>
      <c r="H88" s="133">
        <f>H89</f>
        <v>0</v>
      </c>
      <c r="I88" s="259"/>
      <c r="J88" s="133">
        <f>J89</f>
        <v>4572.6</v>
      </c>
      <c r="K88" s="133">
        <f>K89</f>
        <v>1143.3</v>
      </c>
      <c r="L88" s="259">
        <f t="shared" si="5"/>
        <v>25.00328040939509</v>
      </c>
    </row>
    <row r="89" spans="1:12" ht="15">
      <c r="A89" s="162" t="s">
        <v>27</v>
      </c>
      <c r="B89" s="35">
        <v>9000071560</v>
      </c>
      <c r="C89" s="35">
        <v>500</v>
      </c>
      <c r="D89" s="253">
        <f t="shared" si="4"/>
        <v>4572.6</v>
      </c>
      <c r="E89" s="253">
        <f t="shared" si="4"/>
        <v>1143.3</v>
      </c>
      <c r="F89" s="258">
        <f t="shared" si="6"/>
        <v>25.00328040939509</v>
      </c>
      <c r="G89" s="133"/>
      <c r="H89" s="133"/>
      <c r="I89" s="259"/>
      <c r="J89" s="133">
        <v>4572.6</v>
      </c>
      <c r="K89" s="133">
        <v>1143.3</v>
      </c>
      <c r="L89" s="259">
        <f t="shared" si="5"/>
        <v>25.00328040939509</v>
      </c>
    </row>
    <row r="90" spans="1:12" ht="60">
      <c r="A90" s="150" t="s">
        <v>449</v>
      </c>
      <c r="B90" s="35">
        <v>9000071580</v>
      </c>
      <c r="C90" s="35"/>
      <c r="D90" s="253">
        <f t="shared" si="4"/>
        <v>296.7</v>
      </c>
      <c r="E90" s="253">
        <f t="shared" si="4"/>
        <v>36.60149</v>
      </c>
      <c r="F90" s="258">
        <f t="shared" si="6"/>
        <v>12.336194809571959</v>
      </c>
      <c r="G90" s="133">
        <f>G91+G92</f>
        <v>0</v>
      </c>
      <c r="H90" s="133">
        <f>H91+H92</f>
        <v>0</v>
      </c>
      <c r="I90" s="259"/>
      <c r="J90" s="133">
        <f>J91+J92</f>
        <v>296.7</v>
      </c>
      <c r="K90" s="133">
        <f>K91+K92</f>
        <v>36.60149</v>
      </c>
      <c r="L90" s="259">
        <f t="shared" si="5"/>
        <v>12.336194809571959</v>
      </c>
    </row>
    <row r="91" spans="1:12" ht="60">
      <c r="A91" s="162" t="s">
        <v>17</v>
      </c>
      <c r="B91" s="35">
        <v>9000071580</v>
      </c>
      <c r="C91" s="35">
        <v>100</v>
      </c>
      <c r="D91" s="253">
        <f t="shared" si="4"/>
        <v>228.7</v>
      </c>
      <c r="E91" s="253">
        <f t="shared" si="4"/>
        <v>36.60149</v>
      </c>
      <c r="F91" s="258">
        <f t="shared" si="6"/>
        <v>16.004149540883255</v>
      </c>
      <c r="G91" s="133"/>
      <c r="H91" s="133"/>
      <c r="I91" s="259"/>
      <c r="J91" s="133">
        <v>228.7</v>
      </c>
      <c r="K91" s="133">
        <v>36.60149</v>
      </c>
      <c r="L91" s="259">
        <f t="shared" si="5"/>
        <v>16.004149540883255</v>
      </c>
    </row>
    <row r="92" spans="1:12" ht="30">
      <c r="A92" s="150" t="s">
        <v>215</v>
      </c>
      <c r="B92" s="35">
        <v>9000071580</v>
      </c>
      <c r="C92" s="35">
        <v>200</v>
      </c>
      <c r="D92" s="253">
        <f t="shared" si="4"/>
        <v>68</v>
      </c>
      <c r="E92" s="253">
        <f t="shared" si="4"/>
        <v>0</v>
      </c>
      <c r="F92" s="258">
        <f t="shared" si="6"/>
        <v>0</v>
      </c>
      <c r="G92" s="133"/>
      <c r="H92" s="133"/>
      <c r="I92" s="259"/>
      <c r="J92" s="133">
        <v>68</v>
      </c>
      <c r="K92" s="133"/>
      <c r="L92" s="259">
        <f t="shared" si="5"/>
        <v>0</v>
      </c>
    </row>
    <row r="93" spans="1:12" ht="45" customHeight="1">
      <c r="A93" s="150" t="s">
        <v>450</v>
      </c>
      <c r="B93" s="35">
        <v>9000071590</v>
      </c>
      <c r="C93" s="35"/>
      <c r="D93" s="253">
        <f t="shared" si="4"/>
        <v>360.6</v>
      </c>
      <c r="E93" s="253">
        <f t="shared" si="4"/>
        <v>31.06735</v>
      </c>
      <c r="F93" s="258">
        <f t="shared" si="6"/>
        <v>8.615460343871325</v>
      </c>
      <c r="G93" s="133">
        <f>G94+G95</f>
        <v>0</v>
      </c>
      <c r="H93" s="133">
        <f>H94+H95</f>
        <v>0</v>
      </c>
      <c r="I93" s="259"/>
      <c r="J93" s="133">
        <f>J94+J95</f>
        <v>360.6</v>
      </c>
      <c r="K93" s="133">
        <f>K94+K95</f>
        <v>31.06735</v>
      </c>
      <c r="L93" s="259">
        <f t="shared" si="5"/>
        <v>8.615460343871325</v>
      </c>
    </row>
    <row r="94" spans="1:12" ht="60">
      <c r="A94" s="162" t="s">
        <v>17</v>
      </c>
      <c r="B94" s="35">
        <v>9000071590</v>
      </c>
      <c r="C94" s="35">
        <v>100</v>
      </c>
      <c r="D94" s="253">
        <f t="shared" si="4"/>
        <v>298.6</v>
      </c>
      <c r="E94" s="253">
        <f t="shared" si="4"/>
        <v>26.06735</v>
      </c>
      <c r="F94" s="258">
        <f t="shared" si="6"/>
        <v>8.72985599464166</v>
      </c>
      <c r="G94" s="133"/>
      <c r="H94" s="133"/>
      <c r="I94" s="259"/>
      <c r="J94" s="133">
        <v>298.6</v>
      </c>
      <c r="K94" s="133">
        <v>26.06735</v>
      </c>
      <c r="L94" s="259">
        <f t="shared" si="5"/>
        <v>8.72985599464166</v>
      </c>
    </row>
    <row r="95" spans="1:12" ht="30">
      <c r="A95" s="150" t="s">
        <v>215</v>
      </c>
      <c r="B95" s="35">
        <v>9000071590</v>
      </c>
      <c r="C95" s="35">
        <v>200</v>
      </c>
      <c r="D95" s="253">
        <f t="shared" si="4"/>
        <v>62</v>
      </c>
      <c r="E95" s="253">
        <f t="shared" si="4"/>
        <v>5</v>
      </c>
      <c r="F95" s="258">
        <f t="shared" si="6"/>
        <v>8.064516129032258</v>
      </c>
      <c r="G95" s="133"/>
      <c r="H95" s="133"/>
      <c r="I95" s="259"/>
      <c r="J95" s="133">
        <v>62</v>
      </c>
      <c r="K95" s="133">
        <v>5</v>
      </c>
      <c r="L95" s="259">
        <f t="shared" si="5"/>
        <v>8.064516129032258</v>
      </c>
    </row>
    <row r="96" spans="1:12" ht="15">
      <c r="A96" s="150" t="s">
        <v>464</v>
      </c>
      <c r="B96" s="35">
        <v>9000071600</v>
      </c>
      <c r="C96" s="35"/>
      <c r="D96" s="253">
        <f t="shared" si="4"/>
        <v>1202.1</v>
      </c>
      <c r="E96" s="253">
        <f t="shared" si="4"/>
        <v>241.42184</v>
      </c>
      <c r="F96" s="258">
        <f t="shared" si="6"/>
        <v>20.083340820231264</v>
      </c>
      <c r="G96" s="133">
        <f>G97+G98</f>
        <v>0</v>
      </c>
      <c r="H96" s="133">
        <f>H97+H98</f>
        <v>0</v>
      </c>
      <c r="I96" s="259"/>
      <c r="J96" s="133">
        <f>J97+J98</f>
        <v>1202.1</v>
      </c>
      <c r="K96" s="133">
        <f>K97+K98</f>
        <v>241.42184</v>
      </c>
      <c r="L96" s="259">
        <f t="shared" si="5"/>
        <v>20.083340820231264</v>
      </c>
    </row>
    <row r="97" spans="1:12" ht="60">
      <c r="A97" s="162" t="s">
        <v>17</v>
      </c>
      <c r="B97" s="35">
        <v>9000071600</v>
      </c>
      <c r="C97" s="35">
        <v>100</v>
      </c>
      <c r="D97" s="253">
        <f t="shared" si="4"/>
        <v>997.8</v>
      </c>
      <c r="E97" s="253">
        <f t="shared" si="4"/>
        <v>232.12184</v>
      </c>
      <c r="F97" s="258">
        <f t="shared" si="6"/>
        <v>23.263363399478855</v>
      </c>
      <c r="G97" s="133"/>
      <c r="H97" s="133"/>
      <c r="I97" s="259"/>
      <c r="J97" s="133">
        <v>997.8</v>
      </c>
      <c r="K97" s="133">
        <v>232.12184</v>
      </c>
      <c r="L97" s="259">
        <f t="shared" si="5"/>
        <v>23.263363399478855</v>
      </c>
    </row>
    <row r="98" spans="1:12" ht="30">
      <c r="A98" s="150" t="s">
        <v>215</v>
      </c>
      <c r="B98" s="35">
        <v>9000071600</v>
      </c>
      <c r="C98" s="35">
        <v>200</v>
      </c>
      <c r="D98" s="253">
        <f t="shared" si="4"/>
        <v>204.3</v>
      </c>
      <c r="E98" s="253">
        <f t="shared" si="4"/>
        <v>9.3</v>
      </c>
      <c r="F98" s="258">
        <f t="shared" si="6"/>
        <v>4.552129221732746</v>
      </c>
      <c r="G98" s="133"/>
      <c r="H98" s="133"/>
      <c r="I98" s="259"/>
      <c r="J98" s="133">
        <v>204.3</v>
      </c>
      <c r="K98" s="133">
        <v>9.3</v>
      </c>
      <c r="L98" s="259">
        <f t="shared" si="5"/>
        <v>4.552129221732746</v>
      </c>
    </row>
    <row r="99" spans="1:12" ht="15">
      <c r="A99" s="150" t="s">
        <v>451</v>
      </c>
      <c r="B99" s="35">
        <v>9000071610</v>
      </c>
      <c r="C99" s="35"/>
      <c r="D99" s="253">
        <f t="shared" si="4"/>
        <v>293.6</v>
      </c>
      <c r="E99" s="253">
        <f t="shared" si="4"/>
        <v>52.93414</v>
      </c>
      <c r="F99" s="258">
        <f t="shared" si="6"/>
        <v>18.02933923705722</v>
      </c>
      <c r="G99" s="133">
        <f>G100+G101</f>
        <v>0</v>
      </c>
      <c r="H99" s="133">
        <f>H100+H101</f>
        <v>0</v>
      </c>
      <c r="I99" s="259"/>
      <c r="J99" s="133">
        <f>J100+J101</f>
        <v>293.6</v>
      </c>
      <c r="K99" s="133">
        <f>K100+K101</f>
        <v>52.93414</v>
      </c>
      <c r="L99" s="259">
        <f t="shared" si="5"/>
        <v>18.02933923705722</v>
      </c>
    </row>
    <row r="100" spans="1:12" ht="60">
      <c r="A100" s="162" t="s">
        <v>17</v>
      </c>
      <c r="B100" s="35">
        <v>9000071610</v>
      </c>
      <c r="C100" s="35">
        <v>100</v>
      </c>
      <c r="D100" s="253">
        <f t="shared" si="4"/>
        <v>224.6</v>
      </c>
      <c r="E100" s="253">
        <f t="shared" si="4"/>
        <v>52.93414</v>
      </c>
      <c r="F100" s="258">
        <f t="shared" si="6"/>
        <v>23.56818343722173</v>
      </c>
      <c r="G100" s="133"/>
      <c r="H100" s="133"/>
      <c r="I100" s="259"/>
      <c r="J100" s="133">
        <v>224.6</v>
      </c>
      <c r="K100" s="133">
        <v>52.93414</v>
      </c>
      <c r="L100" s="259">
        <f t="shared" si="5"/>
        <v>23.56818343722173</v>
      </c>
    </row>
    <row r="101" spans="1:12" ht="30">
      <c r="A101" s="150" t="s">
        <v>215</v>
      </c>
      <c r="B101" s="35">
        <v>9000071610</v>
      </c>
      <c r="C101" s="35">
        <v>200</v>
      </c>
      <c r="D101" s="253">
        <f t="shared" si="4"/>
        <v>69</v>
      </c>
      <c r="E101" s="253">
        <f t="shared" si="4"/>
        <v>0</v>
      </c>
      <c r="F101" s="258">
        <f t="shared" si="6"/>
        <v>0</v>
      </c>
      <c r="G101" s="133"/>
      <c r="H101" s="133"/>
      <c r="I101" s="259"/>
      <c r="J101" s="133">
        <v>69</v>
      </c>
      <c r="K101" s="133"/>
      <c r="L101" s="259">
        <f t="shared" si="5"/>
        <v>0</v>
      </c>
    </row>
    <row r="102" spans="1:12" ht="105">
      <c r="A102" s="150" t="s">
        <v>458</v>
      </c>
      <c r="B102" s="35">
        <v>9000072470</v>
      </c>
      <c r="C102" s="35"/>
      <c r="D102" s="253">
        <f t="shared" si="4"/>
        <v>10.8</v>
      </c>
      <c r="E102" s="253">
        <f t="shared" si="4"/>
        <v>0</v>
      </c>
      <c r="F102" s="258">
        <f t="shared" si="6"/>
        <v>0</v>
      </c>
      <c r="G102" s="133">
        <f>G103</f>
        <v>0</v>
      </c>
      <c r="H102" s="133">
        <f>H103</f>
        <v>0</v>
      </c>
      <c r="I102" s="259"/>
      <c r="J102" s="133">
        <f>J103</f>
        <v>10.8</v>
      </c>
      <c r="K102" s="133">
        <f>K103</f>
        <v>0</v>
      </c>
      <c r="L102" s="259">
        <f t="shared" si="5"/>
        <v>0</v>
      </c>
    </row>
    <row r="103" spans="1:12" ht="15">
      <c r="A103" s="162" t="s">
        <v>49</v>
      </c>
      <c r="B103" s="35">
        <v>9000072470</v>
      </c>
      <c r="C103" s="35">
        <v>300</v>
      </c>
      <c r="D103" s="253">
        <f t="shared" si="4"/>
        <v>10.8</v>
      </c>
      <c r="E103" s="253">
        <f t="shared" si="4"/>
        <v>0</v>
      </c>
      <c r="F103" s="258">
        <f t="shared" si="6"/>
        <v>0</v>
      </c>
      <c r="G103" s="133"/>
      <c r="H103" s="133"/>
      <c r="I103" s="259"/>
      <c r="J103" s="133">
        <v>10.8</v>
      </c>
      <c r="K103" s="133"/>
      <c r="L103" s="259">
        <f t="shared" si="5"/>
        <v>0</v>
      </c>
    </row>
    <row r="104" spans="1:12" ht="45">
      <c r="A104" s="150" t="s">
        <v>459</v>
      </c>
      <c r="B104" s="35">
        <v>9000072480</v>
      </c>
      <c r="C104" s="35"/>
      <c r="D104" s="253">
        <f t="shared" si="4"/>
        <v>7063.2</v>
      </c>
      <c r="E104" s="253">
        <f t="shared" si="4"/>
        <v>1121.23139</v>
      </c>
      <c r="F104" s="258">
        <f t="shared" si="6"/>
        <v>15.87426931136029</v>
      </c>
      <c r="G104" s="133">
        <f aca="true" t="shared" si="7" ref="G104:K106">G105</f>
        <v>0</v>
      </c>
      <c r="H104" s="133">
        <f t="shared" si="7"/>
        <v>0</v>
      </c>
      <c r="I104" s="259"/>
      <c r="J104" s="133">
        <f t="shared" si="7"/>
        <v>7063.2</v>
      </c>
      <c r="K104" s="133">
        <f t="shared" si="7"/>
        <v>1121.23139</v>
      </c>
      <c r="L104" s="259">
        <f t="shared" si="5"/>
        <v>15.87426931136029</v>
      </c>
    </row>
    <row r="105" spans="1:12" ht="15">
      <c r="A105" s="162" t="s">
        <v>49</v>
      </c>
      <c r="B105" s="35">
        <v>9000072480</v>
      </c>
      <c r="C105" s="35">
        <v>300</v>
      </c>
      <c r="D105" s="253">
        <f t="shared" si="4"/>
        <v>7063.2</v>
      </c>
      <c r="E105" s="253">
        <f t="shared" si="4"/>
        <v>1121.23139</v>
      </c>
      <c r="F105" s="258">
        <f t="shared" si="6"/>
        <v>15.87426931136029</v>
      </c>
      <c r="G105" s="133"/>
      <c r="H105" s="133"/>
      <c r="I105" s="259"/>
      <c r="J105" s="133">
        <v>7063.2</v>
      </c>
      <c r="K105" s="133">
        <v>1121.23139</v>
      </c>
      <c r="L105" s="259">
        <f t="shared" si="5"/>
        <v>15.87426931136029</v>
      </c>
    </row>
    <row r="106" spans="1:12" ht="75">
      <c r="A106" s="24" t="s">
        <v>235</v>
      </c>
      <c r="B106" s="35">
        <v>9000072490</v>
      </c>
      <c r="C106" s="35"/>
      <c r="D106" s="253">
        <f t="shared" si="4"/>
        <v>50</v>
      </c>
      <c r="E106" s="253">
        <f t="shared" si="4"/>
        <v>0</v>
      </c>
      <c r="F106" s="258">
        <f t="shared" si="6"/>
        <v>0</v>
      </c>
      <c r="G106" s="133">
        <f t="shared" si="7"/>
        <v>0</v>
      </c>
      <c r="H106" s="133">
        <f t="shared" si="7"/>
        <v>0</v>
      </c>
      <c r="I106" s="259"/>
      <c r="J106" s="133">
        <f t="shared" si="7"/>
        <v>50</v>
      </c>
      <c r="K106" s="133">
        <f t="shared" si="7"/>
        <v>0</v>
      </c>
      <c r="L106" s="259">
        <f t="shared" si="5"/>
        <v>0</v>
      </c>
    </row>
    <row r="107" spans="1:12" ht="15">
      <c r="A107" s="162" t="s">
        <v>49</v>
      </c>
      <c r="B107" s="35">
        <v>9000072490</v>
      </c>
      <c r="C107" s="35">
        <v>300</v>
      </c>
      <c r="D107" s="253">
        <f t="shared" si="4"/>
        <v>50</v>
      </c>
      <c r="E107" s="253">
        <f t="shared" si="4"/>
        <v>0</v>
      </c>
      <c r="F107" s="258">
        <f t="shared" si="6"/>
        <v>0</v>
      </c>
      <c r="G107" s="133"/>
      <c r="H107" s="133"/>
      <c r="I107" s="259"/>
      <c r="J107" s="133">
        <v>50</v>
      </c>
      <c r="K107" s="133"/>
      <c r="L107" s="259">
        <f t="shared" si="5"/>
        <v>0</v>
      </c>
    </row>
    <row r="108" spans="1:12" ht="30">
      <c r="A108" s="150" t="s">
        <v>460</v>
      </c>
      <c r="B108" s="35">
        <v>9000072500</v>
      </c>
      <c r="C108" s="35"/>
      <c r="D108" s="253">
        <f t="shared" si="4"/>
        <v>50</v>
      </c>
      <c r="E108" s="253">
        <f t="shared" si="4"/>
        <v>0</v>
      </c>
      <c r="F108" s="258">
        <f t="shared" si="6"/>
        <v>0</v>
      </c>
      <c r="G108" s="133">
        <f>G109</f>
        <v>0</v>
      </c>
      <c r="H108" s="133">
        <f>H109</f>
        <v>0</v>
      </c>
      <c r="I108" s="259"/>
      <c r="J108" s="133">
        <f>J109</f>
        <v>50</v>
      </c>
      <c r="K108" s="133">
        <f>K109</f>
        <v>0</v>
      </c>
      <c r="L108" s="259">
        <f t="shared" si="5"/>
        <v>0</v>
      </c>
    </row>
    <row r="109" spans="1:12" ht="15">
      <c r="A109" s="162" t="s">
        <v>49</v>
      </c>
      <c r="B109" s="35">
        <v>9000072500</v>
      </c>
      <c r="C109" s="35">
        <v>300</v>
      </c>
      <c r="D109" s="253">
        <f t="shared" si="4"/>
        <v>50</v>
      </c>
      <c r="E109" s="253">
        <f t="shared" si="4"/>
        <v>0</v>
      </c>
      <c r="F109" s="258">
        <f t="shared" si="6"/>
        <v>0</v>
      </c>
      <c r="G109" s="133"/>
      <c r="H109" s="133"/>
      <c r="I109" s="259"/>
      <c r="J109" s="133">
        <v>50</v>
      </c>
      <c r="K109" s="133"/>
      <c r="L109" s="259">
        <f t="shared" si="5"/>
        <v>0</v>
      </c>
    </row>
    <row r="110" spans="1:12" ht="30">
      <c r="A110" s="149" t="s">
        <v>445</v>
      </c>
      <c r="B110" s="35">
        <v>9000072650</v>
      </c>
      <c r="C110" s="35"/>
      <c r="D110" s="253">
        <f t="shared" si="4"/>
        <v>1950</v>
      </c>
      <c r="E110" s="253">
        <f t="shared" si="4"/>
        <v>0</v>
      </c>
      <c r="F110" s="258">
        <f t="shared" si="6"/>
        <v>0</v>
      </c>
      <c r="G110" s="133">
        <f>G111+G112</f>
        <v>0</v>
      </c>
      <c r="H110" s="133">
        <f>H111+H112</f>
        <v>0</v>
      </c>
      <c r="I110" s="259"/>
      <c r="J110" s="133">
        <f>J111+J112</f>
        <v>1950</v>
      </c>
      <c r="K110" s="133">
        <f>K111+K112</f>
        <v>0</v>
      </c>
      <c r="L110" s="259">
        <f t="shared" si="5"/>
        <v>0</v>
      </c>
    </row>
    <row r="111" spans="1:12" ht="15">
      <c r="A111" s="162" t="s">
        <v>27</v>
      </c>
      <c r="B111" s="35">
        <v>9000072650</v>
      </c>
      <c r="C111" s="35">
        <v>500</v>
      </c>
      <c r="D111" s="253">
        <f t="shared" si="4"/>
        <v>200</v>
      </c>
      <c r="E111" s="253">
        <f t="shared" si="4"/>
        <v>0</v>
      </c>
      <c r="F111" s="258">
        <f t="shared" si="6"/>
        <v>0</v>
      </c>
      <c r="G111" s="133"/>
      <c r="H111" s="133"/>
      <c r="I111" s="259"/>
      <c r="J111" s="133">
        <v>200</v>
      </c>
      <c r="K111" s="133"/>
      <c r="L111" s="259">
        <f t="shared" si="5"/>
        <v>0</v>
      </c>
    </row>
    <row r="112" spans="1:12" ht="30">
      <c r="A112" s="162" t="s">
        <v>46</v>
      </c>
      <c r="B112" s="35">
        <v>9000072650</v>
      </c>
      <c r="C112" s="35">
        <v>600</v>
      </c>
      <c r="D112" s="253">
        <f t="shared" si="4"/>
        <v>1750</v>
      </c>
      <c r="E112" s="253">
        <f t="shared" si="4"/>
        <v>0</v>
      </c>
      <c r="F112" s="258">
        <f t="shared" si="6"/>
        <v>0</v>
      </c>
      <c r="G112" s="133"/>
      <c r="H112" s="133"/>
      <c r="I112" s="259"/>
      <c r="J112" s="133">
        <v>1750</v>
      </c>
      <c r="K112" s="133"/>
      <c r="L112" s="259">
        <f t="shared" si="5"/>
        <v>0</v>
      </c>
    </row>
    <row r="113" spans="1:12" ht="45">
      <c r="A113" s="150" t="s">
        <v>456</v>
      </c>
      <c r="B113" s="35">
        <v>9000072950</v>
      </c>
      <c r="C113" s="35"/>
      <c r="D113" s="253">
        <f t="shared" si="4"/>
        <v>387.60019</v>
      </c>
      <c r="E113" s="253">
        <f t="shared" si="4"/>
        <v>0</v>
      </c>
      <c r="F113" s="258">
        <f t="shared" si="6"/>
        <v>0</v>
      </c>
      <c r="G113" s="133">
        <f aca="true" t="shared" si="8" ref="G113:K115">G114</f>
        <v>0</v>
      </c>
      <c r="H113" s="133">
        <f t="shared" si="8"/>
        <v>0</v>
      </c>
      <c r="I113" s="259"/>
      <c r="J113" s="133">
        <f t="shared" si="8"/>
        <v>387.60019</v>
      </c>
      <c r="K113" s="133">
        <f t="shared" si="8"/>
        <v>0</v>
      </c>
      <c r="L113" s="259">
        <f t="shared" si="5"/>
        <v>0</v>
      </c>
    </row>
    <row r="114" spans="1:12" ht="30">
      <c r="A114" s="162" t="s">
        <v>172</v>
      </c>
      <c r="B114" s="35">
        <v>9000072950</v>
      </c>
      <c r="C114" s="35">
        <v>400</v>
      </c>
      <c r="D114" s="253">
        <f t="shared" si="4"/>
        <v>387.60019</v>
      </c>
      <c r="E114" s="253">
        <f t="shared" si="4"/>
        <v>0</v>
      </c>
      <c r="F114" s="258">
        <f t="shared" si="6"/>
        <v>0</v>
      </c>
      <c r="G114" s="133"/>
      <c r="H114" s="133"/>
      <c r="I114" s="259"/>
      <c r="J114" s="133">
        <v>387.60019</v>
      </c>
      <c r="K114" s="133"/>
      <c r="L114" s="259">
        <f t="shared" si="5"/>
        <v>0</v>
      </c>
    </row>
    <row r="115" spans="1:12" ht="45">
      <c r="A115" s="150" t="s">
        <v>456</v>
      </c>
      <c r="B115" s="35">
        <v>9000072960</v>
      </c>
      <c r="C115" s="35"/>
      <c r="D115" s="253">
        <f t="shared" si="4"/>
        <v>4421.542</v>
      </c>
      <c r="E115" s="253">
        <f t="shared" si="4"/>
        <v>0</v>
      </c>
      <c r="F115" s="258">
        <f t="shared" si="6"/>
        <v>0</v>
      </c>
      <c r="G115" s="133">
        <f t="shared" si="8"/>
        <v>0</v>
      </c>
      <c r="H115" s="133">
        <f t="shared" si="8"/>
        <v>0</v>
      </c>
      <c r="I115" s="259"/>
      <c r="J115" s="133">
        <f t="shared" si="8"/>
        <v>4421.542</v>
      </c>
      <c r="K115" s="133">
        <f t="shared" si="8"/>
        <v>0</v>
      </c>
      <c r="L115" s="259">
        <f t="shared" si="5"/>
        <v>0</v>
      </c>
    </row>
    <row r="116" spans="1:12" ht="30">
      <c r="A116" s="162" t="s">
        <v>172</v>
      </c>
      <c r="B116" s="35">
        <v>9000072960</v>
      </c>
      <c r="C116" s="35">
        <v>400</v>
      </c>
      <c r="D116" s="253">
        <f t="shared" si="4"/>
        <v>4421.542</v>
      </c>
      <c r="E116" s="253">
        <f t="shared" si="4"/>
        <v>0</v>
      </c>
      <c r="F116" s="258">
        <f t="shared" si="6"/>
        <v>0</v>
      </c>
      <c r="G116" s="133"/>
      <c r="H116" s="133"/>
      <c r="I116" s="259"/>
      <c r="J116" s="133">
        <v>4421.542</v>
      </c>
      <c r="K116" s="133"/>
      <c r="L116" s="259">
        <f t="shared" si="5"/>
        <v>0</v>
      </c>
    </row>
    <row r="117" spans="1:12" ht="45">
      <c r="A117" s="150" t="s">
        <v>456</v>
      </c>
      <c r="B117" s="35" t="s">
        <v>427</v>
      </c>
      <c r="C117" s="35"/>
      <c r="D117" s="253">
        <f t="shared" si="4"/>
        <v>1105.39277</v>
      </c>
      <c r="E117" s="253">
        <f t="shared" si="4"/>
        <v>0</v>
      </c>
      <c r="F117" s="258">
        <f t="shared" si="6"/>
        <v>0</v>
      </c>
      <c r="G117" s="133">
        <f aca="true" t="shared" si="9" ref="G117:K119">G118</f>
        <v>0</v>
      </c>
      <c r="H117" s="133">
        <f t="shared" si="9"/>
        <v>0</v>
      </c>
      <c r="I117" s="259"/>
      <c r="J117" s="133">
        <f t="shared" si="9"/>
        <v>1105.39277</v>
      </c>
      <c r="K117" s="133">
        <f t="shared" si="9"/>
        <v>0</v>
      </c>
      <c r="L117" s="259">
        <f t="shared" si="5"/>
        <v>0</v>
      </c>
    </row>
    <row r="118" spans="1:12" ht="30">
      <c r="A118" s="162" t="s">
        <v>172</v>
      </c>
      <c r="B118" s="35" t="s">
        <v>427</v>
      </c>
      <c r="C118" s="35">
        <v>400</v>
      </c>
      <c r="D118" s="253">
        <f t="shared" si="4"/>
        <v>1105.39277</v>
      </c>
      <c r="E118" s="253">
        <f t="shared" si="4"/>
        <v>0</v>
      </c>
      <c r="F118" s="258">
        <f t="shared" si="6"/>
        <v>0</v>
      </c>
      <c r="G118" s="133"/>
      <c r="H118" s="133"/>
      <c r="I118" s="259"/>
      <c r="J118" s="133">
        <v>1105.39277</v>
      </c>
      <c r="K118" s="133"/>
      <c r="L118" s="259">
        <f t="shared" si="5"/>
        <v>0</v>
      </c>
    </row>
    <row r="119" spans="1:12" ht="45" hidden="1">
      <c r="A119" s="150" t="s">
        <v>456</v>
      </c>
      <c r="B119" s="35">
        <v>9000072950</v>
      </c>
      <c r="C119" s="35"/>
      <c r="D119" s="253">
        <f t="shared" si="4"/>
        <v>0</v>
      </c>
      <c r="E119" s="253">
        <f t="shared" si="4"/>
        <v>0</v>
      </c>
      <c r="F119" s="258" t="e">
        <f t="shared" si="6"/>
        <v>#DIV/0!</v>
      </c>
      <c r="G119" s="133">
        <f t="shared" si="9"/>
        <v>0</v>
      </c>
      <c r="H119" s="133">
        <f t="shared" si="9"/>
        <v>0</v>
      </c>
      <c r="I119" s="259" t="e">
        <f aca="true" t="shared" si="10" ref="I119:I182">H119/G119*100</f>
        <v>#DIV/0!</v>
      </c>
      <c r="J119" s="133">
        <f t="shared" si="9"/>
        <v>0</v>
      </c>
      <c r="K119" s="133">
        <f t="shared" si="9"/>
        <v>0</v>
      </c>
      <c r="L119" s="259" t="e">
        <f t="shared" si="5"/>
        <v>#DIV/0!</v>
      </c>
    </row>
    <row r="120" spans="1:12" ht="30" hidden="1">
      <c r="A120" s="162" t="s">
        <v>172</v>
      </c>
      <c r="B120" s="35">
        <v>9000072950</v>
      </c>
      <c r="C120" s="35">
        <v>400</v>
      </c>
      <c r="D120" s="253">
        <f t="shared" si="4"/>
        <v>0</v>
      </c>
      <c r="E120" s="253">
        <f t="shared" si="4"/>
        <v>0</v>
      </c>
      <c r="F120" s="258" t="e">
        <f t="shared" si="6"/>
        <v>#DIV/0!</v>
      </c>
      <c r="G120" s="133"/>
      <c r="H120" s="133"/>
      <c r="I120" s="259" t="e">
        <f t="shared" si="10"/>
        <v>#DIV/0!</v>
      </c>
      <c r="J120" s="133"/>
      <c r="K120" s="133"/>
      <c r="L120" s="259" t="e">
        <f t="shared" si="5"/>
        <v>#DIV/0!</v>
      </c>
    </row>
    <row r="121" spans="1:12" ht="30">
      <c r="A121" s="150" t="s">
        <v>448</v>
      </c>
      <c r="B121" s="35">
        <v>9000090010</v>
      </c>
      <c r="C121" s="35"/>
      <c r="D121" s="253">
        <f t="shared" si="4"/>
        <v>673</v>
      </c>
      <c r="E121" s="253">
        <f t="shared" si="4"/>
        <v>117.898</v>
      </c>
      <c r="F121" s="258">
        <f t="shared" si="6"/>
        <v>17.51827637444279</v>
      </c>
      <c r="G121" s="133">
        <f>G122+G123+G124</f>
        <v>673</v>
      </c>
      <c r="H121" s="133">
        <f>H122+H123+H124</f>
        <v>117.898</v>
      </c>
      <c r="I121" s="259">
        <f t="shared" si="10"/>
        <v>17.51827637444279</v>
      </c>
      <c r="J121" s="133">
        <f>J122</f>
        <v>0</v>
      </c>
      <c r="K121" s="133">
        <f>K122</f>
        <v>0</v>
      </c>
      <c r="L121" s="259"/>
    </row>
    <row r="122" spans="1:12" ht="60">
      <c r="A122" s="164" t="s">
        <v>17</v>
      </c>
      <c r="B122" s="35">
        <v>9000090010</v>
      </c>
      <c r="C122" s="165">
        <v>100</v>
      </c>
      <c r="D122" s="253">
        <f t="shared" si="4"/>
        <v>300</v>
      </c>
      <c r="E122" s="253">
        <f t="shared" si="4"/>
        <v>48.928</v>
      </c>
      <c r="F122" s="258">
        <f t="shared" si="6"/>
        <v>16.30933333333333</v>
      </c>
      <c r="G122" s="133">
        <v>300</v>
      </c>
      <c r="H122" s="133">
        <v>48.928</v>
      </c>
      <c r="I122" s="259">
        <f t="shared" si="10"/>
        <v>16.30933333333333</v>
      </c>
      <c r="J122" s="133"/>
      <c r="K122" s="133"/>
      <c r="L122" s="259"/>
    </row>
    <row r="123" spans="1:12" ht="30">
      <c r="A123" s="150" t="s">
        <v>215</v>
      </c>
      <c r="B123" s="35">
        <v>9000090010</v>
      </c>
      <c r="C123" s="35">
        <v>200</v>
      </c>
      <c r="D123" s="253">
        <f>G123+J123</f>
        <v>369</v>
      </c>
      <c r="E123" s="253">
        <f>H123+K123</f>
        <v>0</v>
      </c>
      <c r="F123" s="258">
        <f>E123/D123*100</f>
        <v>0</v>
      </c>
      <c r="G123" s="133">
        <v>300</v>
      </c>
      <c r="H123" s="133"/>
      <c r="I123" s="259">
        <f t="shared" si="10"/>
        <v>0</v>
      </c>
      <c r="J123" s="133">
        <v>69</v>
      </c>
      <c r="K123" s="133"/>
      <c r="L123" s="259">
        <f t="shared" si="5"/>
        <v>0</v>
      </c>
    </row>
    <row r="124" spans="1:12" ht="15">
      <c r="A124" s="162" t="s">
        <v>49</v>
      </c>
      <c r="B124" s="35">
        <v>9000090010</v>
      </c>
      <c r="C124" s="35">
        <v>300</v>
      </c>
      <c r="D124" s="253">
        <f t="shared" si="4"/>
        <v>73</v>
      </c>
      <c r="E124" s="253">
        <f t="shared" si="4"/>
        <v>68.97</v>
      </c>
      <c r="F124" s="258">
        <f t="shared" si="6"/>
        <v>94.47945205479452</v>
      </c>
      <c r="G124" s="133">
        <v>73</v>
      </c>
      <c r="H124" s="133">
        <v>68.97</v>
      </c>
      <c r="I124" s="259">
        <f t="shared" si="10"/>
        <v>94.47945205479452</v>
      </c>
      <c r="J124" s="133"/>
      <c r="K124" s="133"/>
      <c r="L124" s="259"/>
    </row>
    <row r="125" spans="1:12" ht="15">
      <c r="A125" s="162" t="s">
        <v>430</v>
      </c>
      <c r="B125" s="35">
        <v>9000090020</v>
      </c>
      <c r="C125" s="35"/>
      <c r="D125" s="253">
        <f t="shared" si="4"/>
        <v>17804.3</v>
      </c>
      <c r="E125" s="253">
        <f t="shared" si="4"/>
        <v>5972.99246</v>
      </c>
      <c r="F125" s="258">
        <f t="shared" si="6"/>
        <v>33.54803311559568</v>
      </c>
      <c r="G125" s="133">
        <f>G126+G127+G128</f>
        <v>17804.3</v>
      </c>
      <c r="H125" s="133">
        <f>H126+H127+H128</f>
        <v>5972.99246</v>
      </c>
      <c r="I125" s="259">
        <f t="shared" si="10"/>
        <v>33.54803311559568</v>
      </c>
      <c r="J125" s="133">
        <f>J126+J127+J128</f>
        <v>0</v>
      </c>
      <c r="K125" s="133">
        <f>K126+K127+K128</f>
        <v>0</v>
      </c>
      <c r="L125" s="259"/>
    </row>
    <row r="126" spans="1:12" ht="60">
      <c r="A126" s="162" t="s">
        <v>17</v>
      </c>
      <c r="B126" s="35">
        <v>9000090020</v>
      </c>
      <c r="C126" s="35">
        <v>100</v>
      </c>
      <c r="D126" s="253">
        <f t="shared" si="4"/>
        <v>15113</v>
      </c>
      <c r="E126" s="253">
        <f t="shared" si="4"/>
        <v>5371.4747</v>
      </c>
      <c r="F126" s="258">
        <f t="shared" si="6"/>
        <v>35.54208098987626</v>
      </c>
      <c r="G126" s="133">
        <v>15113</v>
      </c>
      <c r="H126" s="133">
        <v>5371.4747</v>
      </c>
      <c r="I126" s="259">
        <f t="shared" si="10"/>
        <v>35.54208098987626</v>
      </c>
      <c r="J126" s="133"/>
      <c r="K126" s="133"/>
      <c r="L126" s="259"/>
    </row>
    <row r="127" spans="1:12" ht="30">
      <c r="A127" s="150" t="s">
        <v>215</v>
      </c>
      <c r="B127" s="35">
        <v>9000090020</v>
      </c>
      <c r="C127" s="35">
        <v>200</v>
      </c>
      <c r="D127" s="253">
        <f t="shared" si="4"/>
        <v>2386</v>
      </c>
      <c r="E127" s="253">
        <f t="shared" si="4"/>
        <v>541.65584</v>
      </c>
      <c r="F127" s="258">
        <f t="shared" si="6"/>
        <v>22.701418273260686</v>
      </c>
      <c r="G127" s="133">
        <v>2386</v>
      </c>
      <c r="H127" s="133">
        <v>541.65584</v>
      </c>
      <c r="I127" s="259">
        <f t="shared" si="10"/>
        <v>22.701418273260686</v>
      </c>
      <c r="J127" s="133"/>
      <c r="K127" s="133"/>
      <c r="L127" s="259"/>
    </row>
    <row r="128" spans="1:12" ht="15">
      <c r="A128" s="162" t="s">
        <v>21</v>
      </c>
      <c r="B128" s="35">
        <v>9000090020</v>
      </c>
      <c r="C128" s="35">
        <v>800</v>
      </c>
      <c r="D128" s="253">
        <f t="shared" si="4"/>
        <v>305.3</v>
      </c>
      <c r="E128" s="253">
        <f t="shared" si="4"/>
        <v>59.86192</v>
      </c>
      <c r="F128" s="258">
        <f t="shared" si="6"/>
        <v>19.607572879135276</v>
      </c>
      <c r="G128" s="133">
        <v>305.3</v>
      </c>
      <c r="H128" s="133">
        <v>59.86192</v>
      </c>
      <c r="I128" s="259">
        <f t="shared" si="10"/>
        <v>19.607572879135276</v>
      </c>
      <c r="J128" s="133"/>
      <c r="K128" s="133"/>
      <c r="L128" s="259"/>
    </row>
    <row r="129" spans="1:12" ht="30">
      <c r="A129" s="162" t="s">
        <v>432</v>
      </c>
      <c r="B129" s="35">
        <v>9000090030</v>
      </c>
      <c r="C129" s="35"/>
      <c r="D129" s="253">
        <f t="shared" si="4"/>
        <v>50</v>
      </c>
      <c r="E129" s="253">
        <f t="shared" si="4"/>
        <v>0</v>
      </c>
      <c r="F129" s="258">
        <f t="shared" si="6"/>
        <v>0</v>
      </c>
      <c r="G129" s="133">
        <f>G130</f>
        <v>50</v>
      </c>
      <c r="H129" s="133">
        <f>H130</f>
        <v>0</v>
      </c>
      <c r="I129" s="259">
        <f t="shared" si="10"/>
        <v>0</v>
      </c>
      <c r="J129" s="133">
        <f>J130</f>
        <v>0</v>
      </c>
      <c r="K129" s="133">
        <f>K130</f>
        <v>0</v>
      </c>
      <c r="L129" s="259"/>
    </row>
    <row r="130" spans="1:12" ht="15">
      <c r="A130" s="162" t="s">
        <v>21</v>
      </c>
      <c r="B130" s="35">
        <v>9000090030</v>
      </c>
      <c r="C130" s="35">
        <v>800</v>
      </c>
      <c r="D130" s="253">
        <f t="shared" si="4"/>
        <v>50</v>
      </c>
      <c r="E130" s="253">
        <f t="shared" si="4"/>
        <v>0</v>
      </c>
      <c r="F130" s="258">
        <f t="shared" si="6"/>
        <v>0</v>
      </c>
      <c r="G130" s="133">
        <v>50</v>
      </c>
      <c r="H130" s="133"/>
      <c r="I130" s="259">
        <f t="shared" si="10"/>
        <v>0</v>
      </c>
      <c r="J130" s="133"/>
      <c r="K130" s="133"/>
      <c r="L130" s="259"/>
    </row>
    <row r="131" spans="1:12" ht="30">
      <c r="A131" s="162" t="s">
        <v>433</v>
      </c>
      <c r="B131" s="35">
        <v>9000090040</v>
      </c>
      <c r="C131" s="35"/>
      <c r="D131" s="253">
        <f t="shared" si="4"/>
        <v>340</v>
      </c>
      <c r="E131" s="253">
        <f t="shared" si="4"/>
        <v>10.36</v>
      </c>
      <c r="F131" s="258">
        <f t="shared" si="6"/>
        <v>3.0470588235294116</v>
      </c>
      <c r="G131" s="133">
        <f>G132+G133+G134</f>
        <v>340</v>
      </c>
      <c r="H131" s="133">
        <f>H132+H133+H134</f>
        <v>10.36</v>
      </c>
      <c r="I131" s="259">
        <f t="shared" si="10"/>
        <v>3.0470588235294116</v>
      </c>
      <c r="J131" s="133">
        <f>J132+J133+J134</f>
        <v>0</v>
      </c>
      <c r="K131" s="133">
        <f>K132+K133+K134</f>
        <v>0</v>
      </c>
      <c r="L131" s="259"/>
    </row>
    <row r="132" spans="1:12" ht="30">
      <c r="A132" s="150" t="s">
        <v>215</v>
      </c>
      <c r="B132" s="35">
        <v>9000090040</v>
      </c>
      <c r="C132" s="35">
        <v>200</v>
      </c>
      <c r="D132" s="253">
        <f t="shared" si="4"/>
        <v>150</v>
      </c>
      <c r="E132" s="253">
        <f t="shared" si="4"/>
        <v>10.36</v>
      </c>
      <c r="F132" s="258">
        <f t="shared" si="6"/>
        <v>6.906666666666666</v>
      </c>
      <c r="G132" s="133">
        <v>150</v>
      </c>
      <c r="H132" s="133">
        <v>10.36</v>
      </c>
      <c r="I132" s="259">
        <f t="shared" si="10"/>
        <v>6.906666666666666</v>
      </c>
      <c r="J132" s="133"/>
      <c r="K132" s="133"/>
      <c r="L132" s="259"/>
    </row>
    <row r="133" spans="1:12" ht="15">
      <c r="A133" s="162" t="s">
        <v>49</v>
      </c>
      <c r="B133" s="35">
        <v>9000090040</v>
      </c>
      <c r="C133" s="35">
        <v>300</v>
      </c>
      <c r="D133" s="253">
        <f t="shared" si="4"/>
        <v>50</v>
      </c>
      <c r="E133" s="253">
        <f t="shared" si="4"/>
        <v>0</v>
      </c>
      <c r="F133" s="258">
        <f t="shared" si="6"/>
        <v>0</v>
      </c>
      <c r="G133" s="133">
        <v>50</v>
      </c>
      <c r="H133" s="133"/>
      <c r="I133" s="259">
        <f t="shared" si="10"/>
        <v>0</v>
      </c>
      <c r="J133" s="133"/>
      <c r="K133" s="133"/>
      <c r="L133" s="259"/>
    </row>
    <row r="134" spans="1:12" ht="15">
      <c r="A134" s="162" t="s">
        <v>21</v>
      </c>
      <c r="B134" s="35">
        <v>9000090040</v>
      </c>
      <c r="C134" s="35">
        <v>800</v>
      </c>
      <c r="D134" s="253">
        <f t="shared" si="4"/>
        <v>140</v>
      </c>
      <c r="E134" s="253">
        <f t="shared" si="4"/>
        <v>0</v>
      </c>
      <c r="F134" s="258">
        <f t="shared" si="6"/>
        <v>0</v>
      </c>
      <c r="G134" s="133">
        <v>140</v>
      </c>
      <c r="H134" s="133"/>
      <c r="I134" s="259">
        <f t="shared" si="10"/>
        <v>0</v>
      </c>
      <c r="J134" s="133"/>
      <c r="K134" s="133"/>
      <c r="L134" s="259"/>
    </row>
    <row r="135" spans="1:12" ht="48.75" customHeight="1">
      <c r="A135" s="162" t="s">
        <v>76</v>
      </c>
      <c r="B135" s="35">
        <v>9000090050</v>
      </c>
      <c r="C135" s="35"/>
      <c r="D135" s="253">
        <f t="shared" si="4"/>
        <v>270</v>
      </c>
      <c r="E135" s="253">
        <f t="shared" si="4"/>
        <v>0</v>
      </c>
      <c r="F135" s="258">
        <f t="shared" si="6"/>
        <v>0</v>
      </c>
      <c r="G135" s="133">
        <f>G136+G137</f>
        <v>270</v>
      </c>
      <c r="H135" s="133">
        <f>H136+H137</f>
        <v>0</v>
      </c>
      <c r="I135" s="259">
        <f t="shared" si="10"/>
        <v>0</v>
      </c>
      <c r="J135" s="133">
        <f>J136+J137</f>
        <v>0</v>
      </c>
      <c r="K135" s="133">
        <f>K136+K137</f>
        <v>0</v>
      </c>
      <c r="L135" s="259"/>
    </row>
    <row r="136" spans="1:12" ht="30">
      <c r="A136" s="150" t="s">
        <v>215</v>
      </c>
      <c r="B136" s="35">
        <v>9000090050</v>
      </c>
      <c r="C136" s="35">
        <v>200</v>
      </c>
      <c r="D136" s="253">
        <f t="shared" si="4"/>
        <v>250</v>
      </c>
      <c r="E136" s="253">
        <f t="shared" si="4"/>
        <v>0</v>
      </c>
      <c r="F136" s="258">
        <f t="shared" si="6"/>
        <v>0</v>
      </c>
      <c r="G136" s="133">
        <v>250</v>
      </c>
      <c r="H136" s="133"/>
      <c r="I136" s="259">
        <f t="shared" si="10"/>
        <v>0</v>
      </c>
      <c r="J136" s="133"/>
      <c r="K136" s="133"/>
      <c r="L136" s="259"/>
    </row>
    <row r="137" spans="1:12" ht="15">
      <c r="A137" s="162" t="s">
        <v>21</v>
      </c>
      <c r="B137" s="35">
        <v>9000090050</v>
      </c>
      <c r="C137" s="35">
        <v>800</v>
      </c>
      <c r="D137" s="253">
        <f t="shared" si="4"/>
        <v>20</v>
      </c>
      <c r="E137" s="253">
        <f t="shared" si="4"/>
        <v>0</v>
      </c>
      <c r="F137" s="258">
        <f t="shared" si="6"/>
        <v>0</v>
      </c>
      <c r="G137" s="133">
        <v>20</v>
      </c>
      <c r="H137" s="133"/>
      <c r="I137" s="259">
        <f t="shared" si="10"/>
        <v>0</v>
      </c>
      <c r="J137" s="133"/>
      <c r="K137" s="133"/>
      <c r="L137" s="259"/>
    </row>
    <row r="138" spans="1:12" ht="15">
      <c r="A138" s="162" t="s">
        <v>434</v>
      </c>
      <c r="B138" s="35">
        <v>9000090060</v>
      </c>
      <c r="C138" s="35"/>
      <c r="D138" s="253">
        <f t="shared" si="4"/>
        <v>10</v>
      </c>
      <c r="E138" s="253">
        <f t="shared" si="4"/>
        <v>0</v>
      </c>
      <c r="F138" s="258">
        <f t="shared" si="6"/>
        <v>0</v>
      </c>
      <c r="G138" s="133">
        <f>G139</f>
        <v>10</v>
      </c>
      <c r="H138" s="133">
        <f>H139</f>
        <v>0</v>
      </c>
      <c r="I138" s="259">
        <f t="shared" si="10"/>
        <v>0</v>
      </c>
      <c r="J138" s="133">
        <f>J139</f>
        <v>0</v>
      </c>
      <c r="K138" s="133">
        <f>K139</f>
        <v>0</v>
      </c>
      <c r="L138" s="259"/>
    </row>
    <row r="139" spans="1:12" ht="30">
      <c r="A139" s="150" t="s">
        <v>215</v>
      </c>
      <c r="B139" s="35">
        <v>9000090060</v>
      </c>
      <c r="C139" s="35">
        <v>200</v>
      </c>
      <c r="D139" s="253">
        <f aca="true" t="shared" si="11" ref="D139:E192">G139+J139</f>
        <v>10</v>
      </c>
      <c r="E139" s="253">
        <f t="shared" si="11"/>
        <v>0</v>
      </c>
      <c r="F139" s="258">
        <f t="shared" si="6"/>
        <v>0</v>
      </c>
      <c r="G139" s="133">
        <v>10</v>
      </c>
      <c r="H139" s="133"/>
      <c r="I139" s="259">
        <f t="shared" si="10"/>
        <v>0</v>
      </c>
      <c r="J139" s="133"/>
      <c r="K139" s="133"/>
      <c r="L139" s="259"/>
    </row>
    <row r="140" spans="1:12" ht="30">
      <c r="A140" s="162" t="s">
        <v>440</v>
      </c>
      <c r="B140" s="35">
        <v>9000090070</v>
      </c>
      <c r="C140" s="35"/>
      <c r="D140" s="253">
        <f t="shared" si="11"/>
        <v>6050</v>
      </c>
      <c r="E140" s="253">
        <f t="shared" si="11"/>
        <v>1995.44698</v>
      </c>
      <c r="F140" s="258">
        <f t="shared" si="6"/>
        <v>32.982594710743804</v>
      </c>
      <c r="G140" s="133">
        <f>G141+G142+G143</f>
        <v>6050</v>
      </c>
      <c r="H140" s="133">
        <f>H141+H142+H143</f>
        <v>1995.44698</v>
      </c>
      <c r="I140" s="259">
        <f t="shared" si="10"/>
        <v>32.982594710743804</v>
      </c>
      <c r="J140" s="133">
        <f>J141+J142+J143</f>
        <v>0</v>
      </c>
      <c r="K140" s="133">
        <f>K141+K142+K143</f>
        <v>0</v>
      </c>
      <c r="L140" s="259"/>
    </row>
    <row r="141" spans="1:12" ht="60">
      <c r="A141" s="162" t="s">
        <v>17</v>
      </c>
      <c r="B141" s="35">
        <v>9000090070</v>
      </c>
      <c r="C141" s="35">
        <v>100</v>
      </c>
      <c r="D141" s="253">
        <f t="shared" si="11"/>
        <v>3000</v>
      </c>
      <c r="E141" s="253">
        <f t="shared" si="11"/>
        <v>1155.01551</v>
      </c>
      <c r="F141" s="258">
        <f aca="true" t="shared" si="12" ref="F141:F192">E141/D141*100</f>
        <v>38.500517</v>
      </c>
      <c r="G141" s="133">
        <v>3000</v>
      </c>
      <c r="H141" s="133">
        <v>1155.01551</v>
      </c>
      <c r="I141" s="259">
        <f t="shared" si="10"/>
        <v>38.500517</v>
      </c>
      <c r="J141" s="133"/>
      <c r="K141" s="133"/>
      <c r="L141" s="259"/>
    </row>
    <row r="142" spans="1:12" ht="30">
      <c r="A142" s="150" t="s">
        <v>215</v>
      </c>
      <c r="B142" s="35">
        <v>9000090070</v>
      </c>
      <c r="C142" s="35">
        <v>200</v>
      </c>
      <c r="D142" s="253">
        <f t="shared" si="11"/>
        <v>3000</v>
      </c>
      <c r="E142" s="253">
        <f t="shared" si="11"/>
        <v>828.53871</v>
      </c>
      <c r="F142" s="258">
        <f t="shared" si="12"/>
        <v>27.617956999999997</v>
      </c>
      <c r="G142" s="133">
        <v>3000</v>
      </c>
      <c r="H142" s="133">
        <v>828.53871</v>
      </c>
      <c r="I142" s="259">
        <f t="shared" si="10"/>
        <v>27.617956999999997</v>
      </c>
      <c r="J142" s="133"/>
      <c r="K142" s="133"/>
      <c r="L142" s="259"/>
    </row>
    <row r="143" spans="1:12" ht="15">
      <c r="A143" s="162" t="s">
        <v>21</v>
      </c>
      <c r="B143" s="35">
        <v>9000090070</v>
      </c>
      <c r="C143" s="35">
        <v>800</v>
      </c>
      <c r="D143" s="253">
        <f t="shared" si="11"/>
        <v>50</v>
      </c>
      <c r="E143" s="253">
        <f t="shared" si="11"/>
        <v>11.89276</v>
      </c>
      <c r="F143" s="258">
        <f t="shared" si="12"/>
        <v>23.78552</v>
      </c>
      <c r="G143" s="133">
        <v>50</v>
      </c>
      <c r="H143" s="133">
        <v>11.89276</v>
      </c>
      <c r="I143" s="259">
        <f t="shared" si="10"/>
        <v>23.78552</v>
      </c>
      <c r="J143" s="133"/>
      <c r="K143" s="133"/>
      <c r="L143" s="259"/>
    </row>
    <row r="144" spans="1:12" ht="15">
      <c r="A144" s="145" t="s">
        <v>441</v>
      </c>
      <c r="B144" s="35">
        <v>9000090100</v>
      </c>
      <c r="C144" s="35"/>
      <c r="D144" s="253">
        <f t="shared" si="11"/>
        <v>1300</v>
      </c>
      <c r="E144" s="253">
        <f t="shared" si="11"/>
        <v>290.78548</v>
      </c>
      <c r="F144" s="258">
        <f t="shared" si="12"/>
        <v>22.368113846153847</v>
      </c>
      <c r="G144" s="133">
        <f>G145+G146</f>
        <v>1300</v>
      </c>
      <c r="H144" s="133">
        <f>H145+H146</f>
        <v>290.78548</v>
      </c>
      <c r="I144" s="259">
        <f t="shared" si="10"/>
        <v>22.368113846153847</v>
      </c>
      <c r="J144" s="133">
        <f>J145+J146</f>
        <v>0</v>
      </c>
      <c r="K144" s="133">
        <f>K145+K146</f>
        <v>0</v>
      </c>
      <c r="L144" s="259"/>
    </row>
    <row r="145" spans="1:12" ht="60">
      <c r="A145" s="162" t="s">
        <v>17</v>
      </c>
      <c r="B145" s="35">
        <v>9000090100</v>
      </c>
      <c r="C145" s="35">
        <v>100</v>
      </c>
      <c r="D145" s="253">
        <f t="shared" si="11"/>
        <v>1200</v>
      </c>
      <c r="E145" s="253">
        <f t="shared" si="11"/>
        <v>290.78548</v>
      </c>
      <c r="F145" s="258">
        <f t="shared" si="12"/>
        <v>24.232123333333334</v>
      </c>
      <c r="G145" s="133">
        <v>1200</v>
      </c>
      <c r="H145" s="133">
        <v>290.78548</v>
      </c>
      <c r="I145" s="259">
        <f t="shared" si="10"/>
        <v>24.232123333333334</v>
      </c>
      <c r="J145" s="133"/>
      <c r="K145" s="133"/>
      <c r="L145" s="259"/>
    </row>
    <row r="146" spans="1:12" ht="15">
      <c r="A146" s="162" t="s">
        <v>49</v>
      </c>
      <c r="B146" s="35">
        <v>9000090100</v>
      </c>
      <c r="C146" s="35">
        <v>300</v>
      </c>
      <c r="D146" s="253">
        <f t="shared" si="11"/>
        <v>100</v>
      </c>
      <c r="E146" s="253">
        <f t="shared" si="11"/>
        <v>0</v>
      </c>
      <c r="F146" s="258">
        <f t="shared" si="12"/>
        <v>0</v>
      </c>
      <c r="G146" s="133">
        <v>100</v>
      </c>
      <c r="H146" s="133"/>
      <c r="I146" s="259">
        <f t="shared" si="10"/>
        <v>0</v>
      </c>
      <c r="J146" s="133"/>
      <c r="K146" s="133"/>
      <c r="L146" s="259"/>
    </row>
    <row r="147" spans="1:12" ht="45">
      <c r="A147" s="162" t="s">
        <v>435</v>
      </c>
      <c r="B147" s="35">
        <v>9000090310</v>
      </c>
      <c r="C147" s="35"/>
      <c r="D147" s="253">
        <f t="shared" si="11"/>
        <v>30</v>
      </c>
      <c r="E147" s="253">
        <f t="shared" si="11"/>
        <v>0</v>
      </c>
      <c r="F147" s="258">
        <f t="shared" si="12"/>
        <v>0</v>
      </c>
      <c r="G147" s="133">
        <f>G148</f>
        <v>30</v>
      </c>
      <c r="H147" s="133">
        <f>H148</f>
        <v>0</v>
      </c>
      <c r="I147" s="259">
        <f t="shared" si="10"/>
        <v>0</v>
      </c>
      <c r="J147" s="133">
        <f>J148</f>
        <v>0</v>
      </c>
      <c r="K147" s="133">
        <f>K148</f>
        <v>0</v>
      </c>
      <c r="L147" s="259"/>
    </row>
    <row r="148" spans="1:12" ht="30">
      <c r="A148" s="150" t="s">
        <v>215</v>
      </c>
      <c r="B148" s="35">
        <v>9000090310</v>
      </c>
      <c r="C148" s="35">
        <v>200</v>
      </c>
      <c r="D148" s="253">
        <f t="shared" si="11"/>
        <v>30</v>
      </c>
      <c r="E148" s="253">
        <f t="shared" si="11"/>
        <v>0</v>
      </c>
      <c r="F148" s="258">
        <f t="shared" si="12"/>
        <v>0</v>
      </c>
      <c r="G148" s="133">
        <v>30</v>
      </c>
      <c r="H148" s="133"/>
      <c r="I148" s="259">
        <f t="shared" si="10"/>
        <v>0</v>
      </c>
      <c r="J148" s="133"/>
      <c r="K148" s="133"/>
      <c r="L148" s="259"/>
    </row>
    <row r="149" spans="1:12" ht="15">
      <c r="A149" s="162" t="s">
        <v>452</v>
      </c>
      <c r="B149" s="35">
        <v>9000090410</v>
      </c>
      <c r="C149" s="35"/>
      <c r="D149" s="253">
        <f t="shared" si="11"/>
        <v>3000</v>
      </c>
      <c r="E149" s="253">
        <f t="shared" si="11"/>
        <v>774.8</v>
      </c>
      <c r="F149" s="258">
        <f t="shared" si="12"/>
        <v>25.826666666666664</v>
      </c>
      <c r="G149" s="133">
        <f>G150</f>
        <v>3000</v>
      </c>
      <c r="H149" s="133">
        <f>H150</f>
        <v>774.8</v>
      </c>
      <c r="I149" s="259">
        <f t="shared" si="10"/>
        <v>25.826666666666664</v>
      </c>
      <c r="J149" s="133">
        <f>J150</f>
        <v>0</v>
      </c>
      <c r="K149" s="133">
        <f>K150</f>
        <v>0</v>
      </c>
      <c r="L149" s="259"/>
    </row>
    <row r="150" spans="1:12" ht="15">
      <c r="A150" s="162" t="s">
        <v>21</v>
      </c>
      <c r="B150" s="35">
        <v>9000090410</v>
      </c>
      <c r="C150" s="35">
        <v>800</v>
      </c>
      <c r="D150" s="253">
        <f t="shared" si="11"/>
        <v>3000</v>
      </c>
      <c r="E150" s="253">
        <f t="shared" si="11"/>
        <v>774.8</v>
      </c>
      <c r="F150" s="258">
        <f t="shared" si="12"/>
        <v>25.826666666666664</v>
      </c>
      <c r="G150" s="133">
        <v>3000</v>
      </c>
      <c r="H150" s="133">
        <v>774.8</v>
      </c>
      <c r="I150" s="259">
        <f t="shared" si="10"/>
        <v>25.826666666666664</v>
      </c>
      <c r="J150" s="133"/>
      <c r="K150" s="133"/>
      <c r="L150" s="259"/>
    </row>
    <row r="151" spans="1:12" ht="30">
      <c r="A151" s="162" t="s">
        <v>453</v>
      </c>
      <c r="B151" s="35">
        <v>9000090420</v>
      </c>
      <c r="C151" s="35"/>
      <c r="D151" s="253">
        <f t="shared" si="11"/>
        <v>4870.7</v>
      </c>
      <c r="E151" s="253">
        <f t="shared" si="11"/>
        <v>167.251</v>
      </c>
      <c r="F151" s="258">
        <f t="shared" si="12"/>
        <v>3.433818547642023</v>
      </c>
      <c r="G151" s="133">
        <f>G152</f>
        <v>4870.7</v>
      </c>
      <c r="H151" s="133">
        <f>H152</f>
        <v>167.251</v>
      </c>
      <c r="I151" s="259">
        <f t="shared" si="10"/>
        <v>3.433818547642023</v>
      </c>
      <c r="J151" s="133">
        <f>J152</f>
        <v>0</v>
      </c>
      <c r="K151" s="133">
        <f>K152</f>
        <v>0</v>
      </c>
      <c r="L151" s="259"/>
    </row>
    <row r="152" spans="1:12" ht="30">
      <c r="A152" s="150" t="s">
        <v>215</v>
      </c>
      <c r="B152" s="35">
        <v>9000090420</v>
      </c>
      <c r="C152" s="35">
        <v>200</v>
      </c>
      <c r="D152" s="253">
        <f t="shared" si="11"/>
        <v>4870.7</v>
      </c>
      <c r="E152" s="253">
        <f t="shared" si="11"/>
        <v>167.251</v>
      </c>
      <c r="F152" s="258">
        <f t="shared" si="12"/>
        <v>3.433818547642023</v>
      </c>
      <c r="G152" s="133">
        <v>4870.7</v>
      </c>
      <c r="H152" s="133">
        <v>167.251</v>
      </c>
      <c r="I152" s="259">
        <f t="shared" si="10"/>
        <v>3.433818547642023</v>
      </c>
      <c r="J152" s="133"/>
      <c r="K152" s="133"/>
      <c r="L152" s="259"/>
    </row>
    <row r="153" spans="1:12" ht="75">
      <c r="A153" s="162" t="s">
        <v>454</v>
      </c>
      <c r="B153" s="35">
        <v>9000090430</v>
      </c>
      <c r="C153" s="35"/>
      <c r="D153" s="253">
        <f t="shared" si="11"/>
        <v>200</v>
      </c>
      <c r="E153" s="253">
        <f t="shared" si="11"/>
        <v>98</v>
      </c>
      <c r="F153" s="258">
        <f t="shared" si="12"/>
        <v>49</v>
      </c>
      <c r="G153" s="133">
        <f>G154</f>
        <v>200</v>
      </c>
      <c r="H153" s="133">
        <f>H154</f>
        <v>98</v>
      </c>
      <c r="I153" s="259">
        <f t="shared" si="10"/>
        <v>49</v>
      </c>
      <c r="J153" s="133">
        <f>J154</f>
        <v>0</v>
      </c>
      <c r="K153" s="133">
        <f>K154</f>
        <v>0</v>
      </c>
      <c r="L153" s="259"/>
    </row>
    <row r="154" spans="1:12" ht="30">
      <c r="A154" s="150" t="s">
        <v>215</v>
      </c>
      <c r="B154" s="35">
        <v>9000090430</v>
      </c>
      <c r="C154" s="35">
        <v>200</v>
      </c>
      <c r="D154" s="253">
        <f t="shared" si="11"/>
        <v>200</v>
      </c>
      <c r="E154" s="253">
        <f t="shared" si="11"/>
        <v>98</v>
      </c>
      <c r="F154" s="258">
        <f t="shared" si="12"/>
        <v>49</v>
      </c>
      <c r="G154" s="133">
        <v>200</v>
      </c>
      <c r="H154" s="133">
        <v>98</v>
      </c>
      <c r="I154" s="259">
        <f t="shared" si="10"/>
        <v>49</v>
      </c>
      <c r="J154" s="133"/>
      <c r="K154" s="133"/>
      <c r="L154" s="259"/>
    </row>
    <row r="155" spans="1:12" ht="15" hidden="1">
      <c r="A155" s="4" t="s">
        <v>520</v>
      </c>
      <c r="B155" s="35">
        <v>9000090440</v>
      </c>
      <c r="C155" s="35"/>
      <c r="D155" s="253">
        <f t="shared" si="11"/>
        <v>0</v>
      </c>
      <c r="E155" s="253">
        <f t="shared" si="11"/>
        <v>0</v>
      </c>
      <c r="F155" s="258" t="e">
        <f t="shared" si="12"/>
        <v>#DIV/0!</v>
      </c>
      <c r="G155" s="133">
        <f>G156+G157</f>
        <v>0</v>
      </c>
      <c r="H155" s="133">
        <f>H156+H157</f>
        <v>0</v>
      </c>
      <c r="I155" s="259" t="e">
        <f t="shared" si="10"/>
        <v>#DIV/0!</v>
      </c>
      <c r="J155" s="133">
        <f>J156+J157</f>
        <v>0</v>
      </c>
      <c r="K155" s="133">
        <f>K156+K157</f>
        <v>0</v>
      </c>
      <c r="L155" s="259"/>
    </row>
    <row r="156" spans="1:12" ht="30" hidden="1">
      <c r="A156" s="150" t="s">
        <v>215</v>
      </c>
      <c r="B156" s="35">
        <v>9000090440</v>
      </c>
      <c r="C156" s="35">
        <v>200</v>
      </c>
      <c r="D156" s="253">
        <f t="shared" si="11"/>
        <v>0</v>
      </c>
      <c r="E156" s="253">
        <f t="shared" si="11"/>
        <v>0</v>
      </c>
      <c r="F156" s="258" t="e">
        <f t="shared" si="12"/>
        <v>#DIV/0!</v>
      </c>
      <c r="G156" s="133"/>
      <c r="H156" s="133"/>
      <c r="I156" s="259" t="e">
        <f t="shared" si="10"/>
        <v>#DIV/0!</v>
      </c>
      <c r="J156" s="133"/>
      <c r="K156" s="133"/>
      <c r="L156" s="259"/>
    </row>
    <row r="157" spans="1:12" ht="15" hidden="1">
      <c r="A157" s="162" t="s">
        <v>21</v>
      </c>
      <c r="B157" s="35">
        <v>9000090440</v>
      </c>
      <c r="C157" s="35">
        <v>800</v>
      </c>
      <c r="D157" s="253">
        <f t="shared" si="11"/>
        <v>0</v>
      </c>
      <c r="E157" s="253">
        <f t="shared" si="11"/>
        <v>0</v>
      </c>
      <c r="F157" s="258" t="e">
        <f t="shared" si="12"/>
        <v>#DIV/0!</v>
      </c>
      <c r="G157" s="133"/>
      <c r="H157" s="133"/>
      <c r="I157" s="259" t="e">
        <f t="shared" si="10"/>
        <v>#DIV/0!</v>
      </c>
      <c r="J157" s="133"/>
      <c r="K157" s="133"/>
      <c r="L157" s="259" t="e">
        <f>K157/J157*100</f>
        <v>#DIV/0!</v>
      </c>
    </row>
    <row r="158" spans="1:12" ht="15">
      <c r="A158" s="162" t="s">
        <v>107</v>
      </c>
      <c r="B158" s="35">
        <v>9000090510</v>
      </c>
      <c r="C158" s="35"/>
      <c r="D158" s="253">
        <f t="shared" si="11"/>
        <v>250</v>
      </c>
      <c r="E158" s="253">
        <f t="shared" si="11"/>
        <v>0</v>
      </c>
      <c r="F158" s="258">
        <f t="shared" si="12"/>
        <v>0</v>
      </c>
      <c r="G158" s="133">
        <f>G159</f>
        <v>250</v>
      </c>
      <c r="H158" s="133">
        <f>H159</f>
        <v>0</v>
      </c>
      <c r="I158" s="259">
        <f t="shared" si="10"/>
        <v>0</v>
      </c>
      <c r="J158" s="133">
        <f>J159</f>
        <v>0</v>
      </c>
      <c r="K158" s="133">
        <f>K159</f>
        <v>0</v>
      </c>
      <c r="L158" s="259"/>
    </row>
    <row r="159" spans="1:12" ht="30">
      <c r="A159" s="150" t="s">
        <v>215</v>
      </c>
      <c r="B159" s="35">
        <v>9000090510</v>
      </c>
      <c r="C159" s="35">
        <v>200</v>
      </c>
      <c r="D159" s="253">
        <f t="shared" si="11"/>
        <v>250</v>
      </c>
      <c r="E159" s="253">
        <f t="shared" si="11"/>
        <v>0</v>
      </c>
      <c r="F159" s="258">
        <f t="shared" si="12"/>
        <v>0</v>
      </c>
      <c r="G159" s="133">
        <v>250</v>
      </c>
      <c r="H159" s="133"/>
      <c r="I159" s="259">
        <f t="shared" si="10"/>
        <v>0</v>
      </c>
      <c r="J159" s="133"/>
      <c r="K159" s="133"/>
      <c r="L159" s="259"/>
    </row>
    <row r="160" spans="1:12" ht="15">
      <c r="A160" s="162" t="s">
        <v>194</v>
      </c>
      <c r="B160" s="35">
        <v>9000090520</v>
      </c>
      <c r="C160" s="35"/>
      <c r="D160" s="253">
        <f t="shared" si="11"/>
        <v>2650</v>
      </c>
      <c r="E160" s="253">
        <f t="shared" si="11"/>
        <v>144.734</v>
      </c>
      <c r="F160" s="258">
        <f t="shared" si="12"/>
        <v>5.461660377358491</v>
      </c>
      <c r="G160" s="133">
        <f>G161+G162</f>
        <v>2650</v>
      </c>
      <c r="H160" s="133">
        <f>H161+H162</f>
        <v>144.734</v>
      </c>
      <c r="I160" s="259">
        <f t="shared" si="10"/>
        <v>5.461660377358491</v>
      </c>
      <c r="J160" s="133">
        <f>J161+J162</f>
        <v>0</v>
      </c>
      <c r="K160" s="133">
        <f>K161+K162</f>
        <v>0</v>
      </c>
      <c r="L160" s="259"/>
    </row>
    <row r="161" spans="1:12" ht="30">
      <c r="A161" s="150" t="s">
        <v>215</v>
      </c>
      <c r="B161" s="35">
        <v>9000090520</v>
      </c>
      <c r="C161" s="35">
        <v>200</v>
      </c>
      <c r="D161" s="253">
        <f t="shared" si="11"/>
        <v>2200</v>
      </c>
      <c r="E161" s="253">
        <f t="shared" si="11"/>
        <v>97.25</v>
      </c>
      <c r="F161" s="258">
        <f t="shared" si="12"/>
        <v>4.420454545454546</v>
      </c>
      <c r="G161" s="133">
        <v>2200</v>
      </c>
      <c r="H161" s="133">
        <v>97.25</v>
      </c>
      <c r="I161" s="259">
        <f t="shared" si="10"/>
        <v>4.420454545454546</v>
      </c>
      <c r="J161" s="133"/>
      <c r="K161" s="224">
        <f>L161+M161</f>
        <v>0</v>
      </c>
      <c r="L161" s="259"/>
    </row>
    <row r="162" spans="1:12" ht="15">
      <c r="A162" s="162" t="s">
        <v>21</v>
      </c>
      <c r="B162" s="35">
        <v>9000090520</v>
      </c>
      <c r="C162" s="35">
        <v>800</v>
      </c>
      <c r="D162" s="253">
        <f t="shared" si="11"/>
        <v>450</v>
      </c>
      <c r="E162" s="253">
        <f t="shared" si="11"/>
        <v>47.484</v>
      </c>
      <c r="F162" s="258">
        <f t="shared" si="12"/>
        <v>10.552</v>
      </c>
      <c r="G162" s="133">
        <v>450</v>
      </c>
      <c r="H162" s="133">
        <v>47.484</v>
      </c>
      <c r="I162" s="259">
        <f t="shared" si="10"/>
        <v>10.552</v>
      </c>
      <c r="J162" s="133"/>
      <c r="K162" s="224">
        <f>L162+M162</f>
        <v>0</v>
      </c>
      <c r="L162" s="259"/>
    </row>
    <row r="163" spans="1:12" ht="15">
      <c r="A163" s="162" t="s">
        <v>436</v>
      </c>
      <c r="B163" s="35">
        <v>9000090530</v>
      </c>
      <c r="C163" s="35"/>
      <c r="D163" s="253">
        <f t="shared" si="11"/>
        <v>1789</v>
      </c>
      <c r="E163" s="253">
        <f t="shared" si="11"/>
        <v>5</v>
      </c>
      <c r="F163" s="258">
        <f t="shared" si="12"/>
        <v>0.2794857462269424</v>
      </c>
      <c r="G163" s="133">
        <f>G164</f>
        <v>1789</v>
      </c>
      <c r="H163" s="133">
        <f>H164</f>
        <v>5</v>
      </c>
      <c r="I163" s="259">
        <f t="shared" si="10"/>
        <v>0.2794857462269424</v>
      </c>
      <c r="J163" s="133">
        <f>J164</f>
        <v>0</v>
      </c>
      <c r="K163" s="133">
        <f>K164</f>
        <v>0</v>
      </c>
      <c r="L163" s="259"/>
    </row>
    <row r="164" spans="1:12" ht="30">
      <c r="A164" s="150" t="s">
        <v>215</v>
      </c>
      <c r="B164" s="35">
        <v>9000090530</v>
      </c>
      <c r="C164" s="35">
        <v>200</v>
      </c>
      <c r="D164" s="253">
        <f t="shared" si="11"/>
        <v>1789</v>
      </c>
      <c r="E164" s="253">
        <f t="shared" si="11"/>
        <v>5</v>
      </c>
      <c r="F164" s="258">
        <f t="shared" si="12"/>
        <v>0.2794857462269424</v>
      </c>
      <c r="G164" s="133">
        <v>1789</v>
      </c>
      <c r="H164" s="133">
        <v>5</v>
      </c>
      <c r="I164" s="259">
        <f t="shared" si="10"/>
        <v>0.2794857462269424</v>
      </c>
      <c r="J164" s="133"/>
      <c r="K164" s="133"/>
      <c r="L164" s="259"/>
    </row>
    <row r="165" spans="1:12" ht="15">
      <c r="A165" s="162" t="s">
        <v>431</v>
      </c>
      <c r="B165" s="35">
        <v>9000090750</v>
      </c>
      <c r="C165" s="35"/>
      <c r="D165" s="253">
        <f t="shared" si="11"/>
        <v>3370</v>
      </c>
      <c r="E165" s="253">
        <f t="shared" si="11"/>
        <v>1563.80184</v>
      </c>
      <c r="F165" s="258">
        <f t="shared" si="12"/>
        <v>46.40361543026707</v>
      </c>
      <c r="G165" s="133">
        <f>G166+G167+G168</f>
        <v>3370</v>
      </c>
      <c r="H165" s="133">
        <f>H166+H167+H168</f>
        <v>1563.80184</v>
      </c>
      <c r="I165" s="259">
        <f t="shared" si="10"/>
        <v>46.40361543026707</v>
      </c>
      <c r="J165" s="133">
        <f>J166+J167+J168</f>
        <v>0</v>
      </c>
      <c r="K165" s="133">
        <f>K166+K167+K168</f>
        <v>0</v>
      </c>
      <c r="L165" s="259"/>
    </row>
    <row r="166" spans="1:12" ht="60">
      <c r="A166" s="162" t="s">
        <v>17</v>
      </c>
      <c r="B166" s="35">
        <v>9000090750</v>
      </c>
      <c r="C166" s="35">
        <v>100</v>
      </c>
      <c r="D166" s="253">
        <f t="shared" si="11"/>
        <v>3243</v>
      </c>
      <c r="E166" s="253">
        <f t="shared" si="11"/>
        <v>1529.95727</v>
      </c>
      <c r="F166" s="258">
        <f t="shared" si="12"/>
        <v>47.17722078322541</v>
      </c>
      <c r="G166" s="133">
        <v>3243</v>
      </c>
      <c r="H166" s="133">
        <v>1529.95727</v>
      </c>
      <c r="I166" s="259">
        <f t="shared" si="10"/>
        <v>47.17722078322541</v>
      </c>
      <c r="J166" s="133"/>
      <c r="K166" s="133"/>
      <c r="L166" s="259"/>
    </row>
    <row r="167" spans="1:12" ht="30">
      <c r="A167" s="150" t="s">
        <v>215</v>
      </c>
      <c r="B167" s="35">
        <v>9000090750</v>
      </c>
      <c r="C167" s="35">
        <v>200</v>
      </c>
      <c r="D167" s="253">
        <f t="shared" si="11"/>
        <v>72</v>
      </c>
      <c r="E167" s="253">
        <f t="shared" si="11"/>
        <v>20</v>
      </c>
      <c r="F167" s="258">
        <f t="shared" si="12"/>
        <v>27.77777777777778</v>
      </c>
      <c r="G167" s="133">
        <v>72</v>
      </c>
      <c r="H167" s="133">
        <v>20</v>
      </c>
      <c r="I167" s="259">
        <f t="shared" si="10"/>
        <v>27.77777777777778</v>
      </c>
      <c r="J167" s="133"/>
      <c r="K167" s="133"/>
      <c r="L167" s="259"/>
    </row>
    <row r="168" spans="1:12" ht="15">
      <c r="A168" s="162" t="s">
        <v>21</v>
      </c>
      <c r="B168" s="35">
        <v>9000090750</v>
      </c>
      <c r="C168" s="35">
        <v>800</v>
      </c>
      <c r="D168" s="253">
        <f t="shared" si="11"/>
        <v>55</v>
      </c>
      <c r="E168" s="253">
        <f t="shared" si="11"/>
        <v>13.84457</v>
      </c>
      <c r="F168" s="258">
        <f t="shared" si="12"/>
        <v>25.17194545454545</v>
      </c>
      <c r="G168" s="133">
        <v>55</v>
      </c>
      <c r="H168" s="133">
        <v>13.84457</v>
      </c>
      <c r="I168" s="259">
        <f t="shared" si="10"/>
        <v>25.17194545454545</v>
      </c>
      <c r="J168" s="133"/>
      <c r="K168" s="133"/>
      <c r="L168" s="259"/>
    </row>
    <row r="169" spans="1:12" ht="15">
      <c r="A169" s="162" t="s">
        <v>439</v>
      </c>
      <c r="B169" s="35">
        <v>9000090760</v>
      </c>
      <c r="C169" s="35"/>
      <c r="D169" s="253">
        <f t="shared" si="11"/>
        <v>911</v>
      </c>
      <c r="E169" s="253">
        <f t="shared" si="11"/>
        <v>226.27376</v>
      </c>
      <c r="F169" s="258">
        <f t="shared" si="12"/>
        <v>24.837953896816686</v>
      </c>
      <c r="G169" s="133">
        <f>G170+G171</f>
        <v>911</v>
      </c>
      <c r="H169" s="133">
        <f>H170+H171</f>
        <v>226.27376</v>
      </c>
      <c r="I169" s="259">
        <f t="shared" si="10"/>
        <v>24.837953896816686</v>
      </c>
      <c r="J169" s="133">
        <f>J170</f>
        <v>0</v>
      </c>
      <c r="K169" s="133">
        <f>K170</f>
        <v>0</v>
      </c>
      <c r="L169" s="259"/>
    </row>
    <row r="170" spans="1:12" ht="60">
      <c r="A170" s="162" t="s">
        <v>17</v>
      </c>
      <c r="B170" s="35">
        <v>9000090760</v>
      </c>
      <c r="C170" s="35">
        <v>100</v>
      </c>
      <c r="D170" s="253">
        <f t="shared" si="11"/>
        <v>898</v>
      </c>
      <c r="E170" s="253">
        <f t="shared" si="11"/>
        <v>213.48176</v>
      </c>
      <c r="F170" s="258">
        <f t="shared" si="12"/>
        <v>23.773024498886418</v>
      </c>
      <c r="G170" s="133">
        <v>898</v>
      </c>
      <c r="H170" s="133">
        <v>213.48176</v>
      </c>
      <c r="I170" s="259">
        <f t="shared" si="10"/>
        <v>23.773024498886418</v>
      </c>
      <c r="J170" s="133"/>
      <c r="K170" s="133"/>
      <c r="L170" s="259"/>
    </row>
    <row r="171" spans="1:12" ht="15">
      <c r="A171" s="162" t="s">
        <v>49</v>
      </c>
      <c r="B171" s="35">
        <v>9000090760</v>
      </c>
      <c r="C171" s="35">
        <v>300</v>
      </c>
      <c r="D171" s="253">
        <f>G171+J171</f>
        <v>13</v>
      </c>
      <c r="E171" s="253">
        <f>H171+K171</f>
        <v>12.792</v>
      </c>
      <c r="F171" s="258">
        <f>E171/D171*100</f>
        <v>98.4</v>
      </c>
      <c r="G171" s="133">
        <v>13</v>
      </c>
      <c r="H171" s="133">
        <v>12.792</v>
      </c>
      <c r="I171" s="259">
        <f t="shared" si="10"/>
        <v>98.4</v>
      </c>
      <c r="J171" s="133"/>
      <c r="K171" s="133"/>
      <c r="L171" s="259"/>
    </row>
    <row r="172" spans="1:12" ht="60">
      <c r="A172" s="201" t="s">
        <v>537</v>
      </c>
      <c r="B172" s="202" t="s">
        <v>536</v>
      </c>
      <c r="C172" s="35"/>
      <c r="D172" s="253">
        <f t="shared" si="11"/>
        <v>1000</v>
      </c>
      <c r="E172" s="253">
        <f t="shared" si="11"/>
        <v>0</v>
      </c>
      <c r="F172" s="258">
        <f t="shared" si="12"/>
        <v>0</v>
      </c>
      <c r="G172" s="225">
        <f>G173+G174</f>
        <v>1000</v>
      </c>
      <c r="H172" s="225">
        <f>H173+H174</f>
        <v>0</v>
      </c>
      <c r="I172" s="259">
        <f t="shared" si="10"/>
        <v>0</v>
      </c>
      <c r="J172" s="225">
        <f>J173+J174</f>
        <v>0</v>
      </c>
      <c r="K172" s="225">
        <f>K173+K174</f>
        <v>0</v>
      </c>
      <c r="L172" s="259"/>
    </row>
    <row r="173" spans="1:12" ht="30">
      <c r="A173" s="4" t="s">
        <v>172</v>
      </c>
      <c r="B173" s="202" t="s">
        <v>536</v>
      </c>
      <c r="C173" s="35">
        <v>400</v>
      </c>
      <c r="D173" s="253">
        <f t="shared" si="11"/>
        <v>1000</v>
      </c>
      <c r="E173" s="253">
        <f t="shared" si="11"/>
        <v>0</v>
      </c>
      <c r="F173" s="258">
        <f t="shared" si="12"/>
        <v>0</v>
      </c>
      <c r="G173" s="225">
        <v>1000</v>
      </c>
      <c r="H173" s="225"/>
      <c r="I173" s="259">
        <f t="shared" si="10"/>
        <v>0</v>
      </c>
      <c r="J173" s="133"/>
      <c r="K173" s="133"/>
      <c r="L173" s="259"/>
    </row>
    <row r="174" spans="1:12" ht="30" hidden="1">
      <c r="A174" s="4" t="s">
        <v>46</v>
      </c>
      <c r="B174" s="202" t="s">
        <v>536</v>
      </c>
      <c r="C174" s="35">
        <v>600</v>
      </c>
      <c r="D174" s="253">
        <f t="shared" si="11"/>
        <v>0</v>
      </c>
      <c r="E174" s="253">
        <f t="shared" si="11"/>
        <v>0</v>
      </c>
      <c r="F174" s="258" t="e">
        <f t="shared" si="12"/>
        <v>#DIV/0!</v>
      </c>
      <c r="G174" s="45"/>
      <c r="H174" s="45"/>
      <c r="I174" s="259" t="e">
        <f t="shared" si="10"/>
        <v>#DIV/0!</v>
      </c>
      <c r="J174" s="133"/>
      <c r="K174" s="133"/>
      <c r="L174" s="259"/>
    </row>
    <row r="175" spans="1:12" ht="30">
      <c r="A175" s="162" t="s">
        <v>437</v>
      </c>
      <c r="B175" s="35">
        <v>9000090810</v>
      </c>
      <c r="C175" s="35"/>
      <c r="D175" s="253">
        <f t="shared" si="11"/>
        <v>2000</v>
      </c>
      <c r="E175" s="253">
        <f t="shared" si="11"/>
        <v>853.8</v>
      </c>
      <c r="F175" s="258">
        <f t="shared" si="12"/>
        <v>42.69</v>
      </c>
      <c r="G175" s="133">
        <f>G176</f>
        <v>2000</v>
      </c>
      <c r="H175" s="133">
        <f>H176</f>
        <v>853.8</v>
      </c>
      <c r="I175" s="259">
        <f t="shared" si="10"/>
        <v>42.69</v>
      </c>
      <c r="J175" s="133">
        <f>J176</f>
        <v>0</v>
      </c>
      <c r="K175" s="133">
        <f>K176</f>
        <v>0</v>
      </c>
      <c r="L175" s="259"/>
    </row>
    <row r="176" spans="1:12" ht="30">
      <c r="A176" s="162" t="s">
        <v>46</v>
      </c>
      <c r="B176" s="35">
        <v>9000090810</v>
      </c>
      <c r="C176" s="35">
        <v>600</v>
      </c>
      <c r="D176" s="253">
        <f t="shared" si="11"/>
        <v>2000</v>
      </c>
      <c r="E176" s="253">
        <f t="shared" si="11"/>
        <v>853.8</v>
      </c>
      <c r="F176" s="258">
        <f t="shared" si="12"/>
        <v>42.69</v>
      </c>
      <c r="G176" s="133">
        <v>2000</v>
      </c>
      <c r="H176" s="133">
        <v>853.8</v>
      </c>
      <c r="I176" s="259">
        <f t="shared" si="10"/>
        <v>42.69</v>
      </c>
      <c r="J176" s="133"/>
      <c r="K176" s="133"/>
      <c r="L176" s="259"/>
    </row>
    <row r="177" spans="1:12" ht="30">
      <c r="A177" s="162" t="s">
        <v>437</v>
      </c>
      <c r="B177" s="35">
        <v>9000090820</v>
      </c>
      <c r="C177" s="35"/>
      <c r="D177" s="253">
        <f t="shared" si="11"/>
        <v>906.42826</v>
      </c>
      <c r="E177" s="253">
        <f t="shared" si="11"/>
        <v>258.334</v>
      </c>
      <c r="F177" s="258">
        <f t="shared" si="12"/>
        <v>28.500214677772735</v>
      </c>
      <c r="G177" s="133">
        <f>G178</f>
        <v>0</v>
      </c>
      <c r="H177" s="133">
        <f>H178</f>
        <v>0</v>
      </c>
      <c r="I177" s="259"/>
      <c r="J177" s="133">
        <f>J178</f>
        <v>906.42826</v>
      </c>
      <c r="K177" s="133">
        <f>K178</f>
        <v>258.334</v>
      </c>
      <c r="L177" s="259">
        <f>K177/J177*100</f>
        <v>28.500214677772735</v>
      </c>
    </row>
    <row r="178" spans="1:12" ht="30">
      <c r="A178" s="162" t="s">
        <v>46</v>
      </c>
      <c r="B178" s="35">
        <v>9000090820</v>
      </c>
      <c r="C178" s="35">
        <v>600</v>
      </c>
      <c r="D178" s="253">
        <f t="shared" si="11"/>
        <v>906.42826</v>
      </c>
      <c r="E178" s="253">
        <f t="shared" si="11"/>
        <v>258.334</v>
      </c>
      <c r="F178" s="258">
        <f t="shared" si="12"/>
        <v>28.500214677772735</v>
      </c>
      <c r="G178" s="133"/>
      <c r="H178" s="133"/>
      <c r="I178" s="259"/>
      <c r="J178" s="133">
        <v>906.42826</v>
      </c>
      <c r="K178" s="133">
        <v>258.334</v>
      </c>
      <c r="L178" s="259">
        <f>K178/J178*100</f>
        <v>28.500214677772735</v>
      </c>
    </row>
    <row r="179" spans="1:12" ht="15">
      <c r="A179" s="162" t="s">
        <v>438</v>
      </c>
      <c r="B179" s="35">
        <v>9000090830</v>
      </c>
      <c r="C179" s="35"/>
      <c r="D179" s="253">
        <f t="shared" si="11"/>
        <v>4000</v>
      </c>
      <c r="E179" s="253">
        <f t="shared" si="11"/>
        <v>1027.3</v>
      </c>
      <c r="F179" s="258">
        <f t="shared" si="12"/>
        <v>25.682499999999997</v>
      </c>
      <c r="G179" s="133">
        <f>G180</f>
        <v>4000</v>
      </c>
      <c r="H179" s="133">
        <f>H180</f>
        <v>1027.3</v>
      </c>
      <c r="I179" s="259">
        <f t="shared" si="10"/>
        <v>25.682499999999997</v>
      </c>
      <c r="J179" s="133">
        <f>J180</f>
        <v>0</v>
      </c>
      <c r="K179" s="133">
        <f>K180</f>
        <v>0</v>
      </c>
      <c r="L179" s="259"/>
    </row>
    <row r="180" spans="1:12" ht="30">
      <c r="A180" s="162" t="s">
        <v>46</v>
      </c>
      <c r="B180" s="35">
        <v>9000090830</v>
      </c>
      <c r="C180" s="35">
        <v>600</v>
      </c>
      <c r="D180" s="253">
        <f t="shared" si="11"/>
        <v>4000</v>
      </c>
      <c r="E180" s="253">
        <f t="shared" si="11"/>
        <v>1027.3</v>
      </c>
      <c r="F180" s="258">
        <f t="shared" si="12"/>
        <v>25.682499999999997</v>
      </c>
      <c r="G180" s="133">
        <v>4000</v>
      </c>
      <c r="H180" s="133">
        <v>1027.3</v>
      </c>
      <c r="I180" s="259">
        <f t="shared" si="10"/>
        <v>25.682499999999997</v>
      </c>
      <c r="J180" s="133"/>
      <c r="K180" s="133"/>
      <c r="L180" s="259"/>
    </row>
    <row r="181" spans="1:12" ht="15">
      <c r="A181" s="162" t="s">
        <v>455</v>
      </c>
      <c r="B181" s="35">
        <v>9000090910</v>
      </c>
      <c r="C181" s="35"/>
      <c r="D181" s="253">
        <f t="shared" si="11"/>
        <v>1000</v>
      </c>
      <c r="E181" s="253">
        <f t="shared" si="11"/>
        <v>434.84068</v>
      </c>
      <c r="F181" s="258">
        <f t="shared" si="12"/>
        <v>43.484068</v>
      </c>
      <c r="G181" s="133">
        <f>G182</f>
        <v>1000</v>
      </c>
      <c r="H181" s="133">
        <f>H182</f>
        <v>434.84068</v>
      </c>
      <c r="I181" s="259">
        <f t="shared" si="10"/>
        <v>43.484068</v>
      </c>
      <c r="J181" s="133">
        <f>J182</f>
        <v>0</v>
      </c>
      <c r="K181" s="133">
        <f>K182</f>
        <v>0</v>
      </c>
      <c r="L181" s="259"/>
    </row>
    <row r="182" spans="1:12" ht="15">
      <c r="A182" s="162" t="s">
        <v>49</v>
      </c>
      <c r="B182" s="35">
        <v>9000090910</v>
      </c>
      <c r="C182" s="35">
        <v>300</v>
      </c>
      <c r="D182" s="253">
        <f t="shared" si="11"/>
        <v>1000</v>
      </c>
      <c r="E182" s="253">
        <f t="shared" si="11"/>
        <v>434.84068</v>
      </c>
      <c r="F182" s="258">
        <f t="shared" si="12"/>
        <v>43.484068</v>
      </c>
      <c r="G182" s="133">
        <v>1000</v>
      </c>
      <c r="H182" s="133">
        <v>434.84068</v>
      </c>
      <c r="I182" s="259">
        <f t="shared" si="10"/>
        <v>43.484068</v>
      </c>
      <c r="J182" s="133"/>
      <c r="K182" s="133"/>
      <c r="L182" s="259"/>
    </row>
    <row r="183" spans="1:12" ht="30">
      <c r="A183" s="162" t="s">
        <v>463</v>
      </c>
      <c r="B183" s="35">
        <v>9000090920</v>
      </c>
      <c r="C183" s="35"/>
      <c r="D183" s="253">
        <f t="shared" si="11"/>
        <v>700</v>
      </c>
      <c r="E183" s="253">
        <f t="shared" si="11"/>
        <v>177</v>
      </c>
      <c r="F183" s="258">
        <f t="shared" si="12"/>
        <v>25.285714285714285</v>
      </c>
      <c r="G183" s="133">
        <f>G184</f>
        <v>700</v>
      </c>
      <c r="H183" s="133">
        <f>H184</f>
        <v>177</v>
      </c>
      <c r="I183" s="259">
        <f aca="true" t="shared" si="13" ref="I183:I190">H183/G183*100</f>
        <v>25.285714285714285</v>
      </c>
      <c r="J183" s="133">
        <f>J184</f>
        <v>0</v>
      </c>
      <c r="K183" s="133">
        <f>K184</f>
        <v>0</v>
      </c>
      <c r="L183" s="259"/>
    </row>
    <row r="184" spans="1:12" ht="15">
      <c r="A184" s="162" t="s">
        <v>27</v>
      </c>
      <c r="B184" s="35">
        <v>9000090920</v>
      </c>
      <c r="C184" s="35">
        <v>500</v>
      </c>
      <c r="D184" s="253">
        <f t="shared" si="11"/>
        <v>700</v>
      </c>
      <c r="E184" s="253">
        <f t="shared" si="11"/>
        <v>177</v>
      </c>
      <c r="F184" s="258">
        <f t="shared" si="12"/>
        <v>25.285714285714285</v>
      </c>
      <c r="G184" s="133">
        <v>700</v>
      </c>
      <c r="H184" s="133">
        <v>177</v>
      </c>
      <c r="I184" s="259">
        <f t="shared" si="13"/>
        <v>25.285714285714285</v>
      </c>
      <c r="J184" s="133"/>
      <c r="K184" s="133"/>
      <c r="L184" s="259"/>
    </row>
    <row r="185" spans="1:12" ht="30">
      <c r="A185" s="150" t="s">
        <v>444</v>
      </c>
      <c r="B185" s="35">
        <v>9000090930</v>
      </c>
      <c r="C185" s="35"/>
      <c r="D185" s="253">
        <f t="shared" si="11"/>
        <v>7419.3</v>
      </c>
      <c r="E185" s="253">
        <f t="shared" si="11"/>
        <v>1237.4</v>
      </c>
      <c r="F185" s="258">
        <f t="shared" si="12"/>
        <v>16.678123273085063</v>
      </c>
      <c r="G185" s="133">
        <f>G186</f>
        <v>7419.3</v>
      </c>
      <c r="H185" s="133">
        <f>H186</f>
        <v>1237.4</v>
      </c>
      <c r="I185" s="259">
        <f t="shared" si="13"/>
        <v>16.678123273085063</v>
      </c>
      <c r="J185" s="133">
        <f>J186</f>
        <v>0</v>
      </c>
      <c r="K185" s="133">
        <f>K186</f>
        <v>0</v>
      </c>
      <c r="L185" s="259"/>
    </row>
    <row r="186" spans="1:12" ht="15">
      <c r="A186" s="162" t="s">
        <v>27</v>
      </c>
      <c r="B186" s="35">
        <v>9000090930</v>
      </c>
      <c r="C186" s="35">
        <v>500</v>
      </c>
      <c r="D186" s="253">
        <f t="shared" si="11"/>
        <v>7419.3</v>
      </c>
      <c r="E186" s="253">
        <f t="shared" si="11"/>
        <v>1237.4</v>
      </c>
      <c r="F186" s="258">
        <f t="shared" si="12"/>
        <v>16.678123273085063</v>
      </c>
      <c r="G186" s="133">
        <v>7419.3</v>
      </c>
      <c r="H186" s="133">
        <v>1237.4</v>
      </c>
      <c r="I186" s="259">
        <f t="shared" si="13"/>
        <v>16.678123273085063</v>
      </c>
      <c r="J186" s="133"/>
      <c r="K186" s="133"/>
      <c r="L186" s="259"/>
    </row>
    <row r="187" spans="1:12" ht="45">
      <c r="A187" s="144" t="s">
        <v>228</v>
      </c>
      <c r="B187" s="35">
        <v>9000090940</v>
      </c>
      <c r="C187" s="35"/>
      <c r="D187" s="253">
        <f t="shared" si="11"/>
        <v>200</v>
      </c>
      <c r="E187" s="253">
        <f t="shared" si="11"/>
        <v>54.792</v>
      </c>
      <c r="F187" s="258">
        <f t="shared" si="12"/>
        <v>27.395999999999997</v>
      </c>
      <c r="G187" s="133">
        <f>G188</f>
        <v>200</v>
      </c>
      <c r="H187" s="133">
        <f>H188</f>
        <v>54.792</v>
      </c>
      <c r="I187" s="259">
        <f t="shared" si="13"/>
        <v>27.395999999999997</v>
      </c>
      <c r="J187" s="133">
        <f>J188</f>
        <v>0</v>
      </c>
      <c r="K187" s="133">
        <f>K188</f>
        <v>0</v>
      </c>
      <c r="L187" s="259"/>
    </row>
    <row r="188" spans="1:12" ht="15">
      <c r="A188" s="162" t="s">
        <v>49</v>
      </c>
      <c r="B188" s="35">
        <v>9000090940</v>
      </c>
      <c r="C188" s="35">
        <v>300</v>
      </c>
      <c r="D188" s="253">
        <f t="shared" si="11"/>
        <v>200</v>
      </c>
      <c r="E188" s="253">
        <f t="shared" si="11"/>
        <v>54.792</v>
      </c>
      <c r="F188" s="258">
        <f t="shared" si="12"/>
        <v>27.395999999999997</v>
      </c>
      <c r="G188" s="133">
        <v>200</v>
      </c>
      <c r="H188" s="133">
        <v>54.792</v>
      </c>
      <c r="I188" s="259">
        <f t="shared" si="13"/>
        <v>27.395999999999997</v>
      </c>
      <c r="J188" s="133"/>
      <c r="K188" s="133"/>
      <c r="L188" s="259"/>
    </row>
    <row r="189" spans="1:12" ht="15">
      <c r="A189" s="145" t="s">
        <v>301</v>
      </c>
      <c r="B189" s="35">
        <v>9000091300</v>
      </c>
      <c r="C189" s="35"/>
      <c r="D189" s="253">
        <f t="shared" si="11"/>
        <v>700</v>
      </c>
      <c r="E189" s="253">
        <f t="shared" si="11"/>
        <v>97.24748</v>
      </c>
      <c r="F189" s="258">
        <f t="shared" si="12"/>
        <v>13.892497142857144</v>
      </c>
      <c r="G189" s="133">
        <f>G190</f>
        <v>700</v>
      </c>
      <c r="H189" s="133">
        <f>H190</f>
        <v>97.24748</v>
      </c>
      <c r="I189" s="259">
        <f t="shared" si="13"/>
        <v>13.892497142857144</v>
      </c>
      <c r="J189" s="133">
        <f>J190</f>
        <v>0</v>
      </c>
      <c r="K189" s="133">
        <f>K190</f>
        <v>0</v>
      </c>
      <c r="L189" s="259"/>
    </row>
    <row r="190" spans="1:12" ht="15">
      <c r="A190" s="145" t="s">
        <v>299</v>
      </c>
      <c r="B190" s="35">
        <v>9000091300</v>
      </c>
      <c r="C190" s="35">
        <v>700</v>
      </c>
      <c r="D190" s="253">
        <f t="shared" si="11"/>
        <v>700</v>
      </c>
      <c r="E190" s="253">
        <f t="shared" si="11"/>
        <v>97.24748</v>
      </c>
      <c r="F190" s="258">
        <f t="shared" si="12"/>
        <v>13.892497142857144</v>
      </c>
      <c r="G190" s="133">
        <v>700</v>
      </c>
      <c r="H190" s="133">
        <v>97.24748</v>
      </c>
      <c r="I190" s="259">
        <f t="shared" si="13"/>
        <v>13.892497142857144</v>
      </c>
      <c r="J190" s="133"/>
      <c r="K190" s="133"/>
      <c r="L190" s="259"/>
    </row>
    <row r="191" spans="1:12" ht="15" hidden="1">
      <c r="A191" s="149" t="s">
        <v>284</v>
      </c>
      <c r="B191" s="35">
        <v>9000099990</v>
      </c>
      <c r="C191" s="35"/>
      <c r="D191" s="253">
        <f t="shared" si="11"/>
        <v>0</v>
      </c>
      <c r="E191" s="253">
        <f t="shared" si="11"/>
        <v>0</v>
      </c>
      <c r="F191" s="258" t="e">
        <f t="shared" si="12"/>
        <v>#DIV/0!</v>
      </c>
      <c r="G191" s="224">
        <f>G192</f>
        <v>0</v>
      </c>
      <c r="H191" s="224">
        <f>H192</f>
        <v>0</v>
      </c>
      <c r="I191" s="224"/>
      <c r="J191" s="224">
        <f>J192</f>
        <v>0</v>
      </c>
      <c r="K191" s="224">
        <f>K192</f>
        <v>0</v>
      </c>
      <c r="L191" s="224"/>
    </row>
    <row r="192" spans="1:12" ht="15" hidden="1">
      <c r="A192" s="149" t="s">
        <v>21</v>
      </c>
      <c r="B192" s="35">
        <v>9000099990</v>
      </c>
      <c r="C192" s="35"/>
      <c r="D192" s="253">
        <f t="shared" si="11"/>
        <v>0</v>
      </c>
      <c r="E192" s="253">
        <f t="shared" si="11"/>
        <v>0</v>
      </c>
      <c r="F192" s="258" t="e">
        <f t="shared" si="12"/>
        <v>#DIV/0!</v>
      </c>
      <c r="G192" s="133"/>
      <c r="H192" s="133"/>
      <c r="I192" s="133"/>
      <c r="J192" s="133"/>
      <c r="K192" s="133"/>
      <c r="L192" s="133"/>
    </row>
  </sheetData>
  <sheetProtection/>
  <mergeCells count="17">
    <mergeCell ref="G6:I6"/>
    <mergeCell ref="J6:L6"/>
    <mergeCell ref="A3:L3"/>
    <mergeCell ref="A1:L1"/>
    <mergeCell ref="A2:L2"/>
    <mergeCell ref="I4:L4"/>
    <mergeCell ref="A5:L5"/>
    <mergeCell ref="G7:G8"/>
    <mergeCell ref="H7:I7"/>
    <mergeCell ref="J7:J8"/>
    <mergeCell ref="K7:L7"/>
    <mergeCell ref="A6:A8"/>
    <mergeCell ref="B6:B8"/>
    <mergeCell ref="C6:C8"/>
    <mergeCell ref="D7:D8"/>
    <mergeCell ref="E7:F7"/>
    <mergeCell ref="D6:F6"/>
  </mergeCells>
  <printOptions/>
  <pageMargins left="0" right="0" top="0.7480314960629921" bottom="0.3937007874015748" header="0" footer="0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SheetLayoutView="100" zoomScalePageLayoutView="0" workbookViewId="0" topLeftCell="A1">
      <selection activeCell="A2" sqref="A2:E2"/>
    </sheetView>
  </sheetViews>
  <sheetFormatPr defaultColWidth="9.140625" defaultRowHeight="15"/>
  <cols>
    <col min="2" max="2" width="54.00390625" style="0" customWidth="1"/>
    <col min="3" max="5" width="13.57421875" style="0" customWidth="1"/>
  </cols>
  <sheetData>
    <row r="1" spans="1:6" ht="15">
      <c r="A1" s="271" t="s">
        <v>243</v>
      </c>
      <c r="B1" s="271"/>
      <c r="C1" s="271"/>
      <c r="D1" s="271"/>
      <c r="E1" s="271"/>
      <c r="F1" s="210"/>
    </row>
    <row r="2" spans="1:12" s="124" customFormat="1" ht="23.25" customHeight="1">
      <c r="A2" s="270" t="s">
        <v>612</v>
      </c>
      <c r="B2" s="270"/>
      <c r="C2" s="270"/>
      <c r="D2" s="270"/>
      <c r="E2" s="270"/>
      <c r="F2" s="113"/>
      <c r="G2" s="113"/>
      <c r="H2" s="113"/>
      <c r="I2" s="113"/>
      <c r="J2" s="113"/>
      <c r="K2" s="113"/>
      <c r="L2" s="113"/>
    </row>
    <row r="3" spans="1:12" s="124" customFormat="1" ht="23.25" customHeight="1">
      <c r="A3" s="248"/>
      <c r="B3" s="248"/>
      <c r="C3" s="248"/>
      <c r="D3" s="248"/>
      <c r="E3" s="248"/>
      <c r="F3" s="113"/>
      <c r="G3" s="113"/>
      <c r="H3" s="113"/>
      <c r="I3" s="113"/>
      <c r="J3" s="113"/>
      <c r="K3" s="113"/>
      <c r="L3" s="113"/>
    </row>
    <row r="4" spans="1:5" ht="33.75" customHeight="1">
      <c r="A4" s="313" t="s">
        <v>625</v>
      </c>
      <c r="B4" s="313"/>
      <c r="C4" s="313"/>
      <c r="D4" s="313"/>
      <c r="E4" s="313"/>
    </row>
    <row r="6" spans="2:5" ht="15" customHeight="1">
      <c r="B6" s="314" t="s">
        <v>139</v>
      </c>
      <c r="C6" s="276" t="s">
        <v>227</v>
      </c>
      <c r="D6" s="278" t="s">
        <v>610</v>
      </c>
      <c r="E6" s="278" t="s">
        <v>611</v>
      </c>
    </row>
    <row r="7" spans="2:5" s="211" customFormat="1" ht="15">
      <c r="B7" s="314"/>
      <c r="C7" s="277"/>
      <c r="D7" s="278"/>
      <c r="E7" s="278"/>
    </row>
    <row r="8" spans="2:5" ht="15.75">
      <c r="B8" s="212" t="s">
        <v>140</v>
      </c>
      <c r="C8" s="260">
        <f>C9</f>
        <v>12490</v>
      </c>
      <c r="D8" s="260">
        <f>D9</f>
        <v>2800.44406</v>
      </c>
      <c r="E8" s="217">
        <f>D8/C8*100</f>
        <v>22.421489671737387</v>
      </c>
    </row>
    <row r="9" spans="2:5" ht="48" customHeight="1">
      <c r="B9" s="213" t="s">
        <v>567</v>
      </c>
      <c r="C9" s="261">
        <f>C11</f>
        <v>12490</v>
      </c>
      <c r="D9" s="261">
        <v>2800.44406</v>
      </c>
      <c r="E9" s="217">
        <f>D9/C9*100</f>
        <v>22.421489671737387</v>
      </c>
    </row>
    <row r="10" spans="2:5" ht="94.5" hidden="1">
      <c r="B10" s="213" t="s">
        <v>568</v>
      </c>
      <c r="C10" s="261"/>
      <c r="D10" s="261"/>
      <c r="E10" s="217" t="e">
        <f>D10/C10*100</f>
        <v>#DIV/0!</v>
      </c>
    </row>
    <row r="11" spans="2:5" ht="15.75">
      <c r="B11" s="212" t="s">
        <v>569</v>
      </c>
      <c r="C11" s="260">
        <f>C12</f>
        <v>12490</v>
      </c>
      <c r="D11" s="260">
        <f>D12</f>
        <v>1502.651</v>
      </c>
      <c r="E11" s="217">
        <f>D11/C11*100</f>
        <v>12.030832666132907</v>
      </c>
    </row>
    <row r="12" spans="2:5" ht="47.25">
      <c r="B12" s="213" t="s">
        <v>570</v>
      </c>
      <c r="C12" s="261">
        <v>12490</v>
      </c>
      <c r="D12" s="261">
        <v>1502.651</v>
      </c>
      <c r="E12" s="217">
        <f>D12/C12*100</f>
        <v>12.030832666132907</v>
      </c>
    </row>
  </sheetData>
  <sheetProtection/>
  <mergeCells count="7">
    <mergeCell ref="A1:E1"/>
    <mergeCell ref="A2:E2"/>
    <mergeCell ref="A4:E4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scale="84" r:id="rId1"/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140625" defaultRowHeight="15"/>
  <cols>
    <col min="2" max="2" width="9.28125" style="0" customWidth="1"/>
    <col min="3" max="3" width="41.28125" style="0" customWidth="1"/>
    <col min="4" max="4" width="14.421875" style="0" customWidth="1"/>
    <col min="5" max="6" width="12.7109375" style="0" customWidth="1"/>
  </cols>
  <sheetData>
    <row r="1" spans="1:12" s="124" customFormat="1" ht="15">
      <c r="A1" s="269" t="s">
        <v>615</v>
      </c>
      <c r="B1" s="269"/>
      <c r="C1" s="269"/>
      <c r="D1" s="269"/>
      <c r="E1" s="269"/>
      <c r="F1" s="269"/>
      <c r="G1" s="125"/>
      <c r="H1" s="125"/>
      <c r="I1" s="125"/>
      <c r="J1" s="125"/>
      <c r="K1" s="125"/>
      <c r="L1" s="125"/>
    </row>
    <row r="2" spans="1:12" s="124" customFormat="1" ht="23.25" customHeight="1">
      <c r="A2" s="270" t="s">
        <v>631</v>
      </c>
      <c r="B2" s="270"/>
      <c r="C2" s="270"/>
      <c r="D2" s="270"/>
      <c r="E2" s="270"/>
      <c r="F2" s="270"/>
      <c r="G2" s="113"/>
      <c r="H2" s="113"/>
      <c r="I2" s="113"/>
      <c r="J2" s="113"/>
      <c r="K2" s="113"/>
      <c r="L2" s="113"/>
    </row>
    <row r="3" spans="2:4" ht="15">
      <c r="B3" s="214"/>
      <c r="C3" s="214"/>
      <c r="D3" s="214"/>
    </row>
    <row r="4" spans="1:6" ht="33" customHeight="1">
      <c r="A4" s="317" t="s">
        <v>619</v>
      </c>
      <c r="B4" s="317"/>
      <c r="C4" s="317"/>
      <c r="D4" s="317"/>
      <c r="E4" s="317"/>
      <c r="F4" s="317"/>
    </row>
    <row r="5" spans="2:4" ht="15">
      <c r="B5" s="204"/>
      <c r="C5" s="204"/>
      <c r="D5" s="204"/>
    </row>
    <row r="6" spans="2:6" ht="15" customHeight="1">
      <c r="B6" s="318" t="s">
        <v>539</v>
      </c>
      <c r="C6" s="318" t="s">
        <v>540</v>
      </c>
      <c r="D6" s="276" t="s">
        <v>227</v>
      </c>
      <c r="E6" s="278" t="s">
        <v>610</v>
      </c>
      <c r="F6" s="278" t="s">
        <v>611</v>
      </c>
    </row>
    <row r="7" spans="2:6" ht="15">
      <c r="B7" s="319"/>
      <c r="C7" s="319"/>
      <c r="D7" s="277"/>
      <c r="E7" s="278"/>
      <c r="F7" s="278"/>
    </row>
    <row r="8" spans="2:6" ht="15.75">
      <c r="B8" s="205">
        <v>1</v>
      </c>
      <c r="C8" s="206" t="s">
        <v>541</v>
      </c>
      <c r="D8" s="207">
        <v>0</v>
      </c>
      <c r="E8" s="207">
        <v>0</v>
      </c>
      <c r="F8" s="208"/>
    </row>
    <row r="9" spans="2:6" ht="15.75">
      <c r="B9" s="205">
        <v>2</v>
      </c>
      <c r="C9" s="206" t="s">
        <v>542</v>
      </c>
      <c r="D9" s="207">
        <v>1223.3</v>
      </c>
      <c r="E9" s="207">
        <v>306.9</v>
      </c>
      <c r="F9" s="208">
        <f aca="true" t="shared" si="0" ref="F9:F19">E9/D9*100</f>
        <v>25.087877053870677</v>
      </c>
    </row>
    <row r="10" spans="2:6" ht="15.75">
      <c r="B10" s="205">
        <v>3</v>
      </c>
      <c r="C10" s="206" t="s">
        <v>543</v>
      </c>
      <c r="D10" s="207">
        <v>45.2</v>
      </c>
      <c r="E10" s="207">
        <v>11.4</v>
      </c>
      <c r="F10" s="208">
        <f t="shared" si="0"/>
        <v>25.221238938053098</v>
      </c>
    </row>
    <row r="11" spans="2:6" ht="15.75">
      <c r="B11" s="205">
        <v>4</v>
      </c>
      <c r="C11" s="206" t="s">
        <v>544</v>
      </c>
      <c r="D11" s="207">
        <v>0</v>
      </c>
      <c r="E11" s="207">
        <v>0</v>
      </c>
      <c r="F11" s="208"/>
    </row>
    <row r="12" spans="2:6" ht="15.75">
      <c r="B12" s="205">
        <v>5</v>
      </c>
      <c r="C12" s="206" t="s">
        <v>545</v>
      </c>
      <c r="D12" s="207">
        <v>0</v>
      </c>
      <c r="E12" s="207">
        <v>0</v>
      </c>
      <c r="F12" s="208"/>
    </row>
    <row r="13" spans="2:6" ht="15.75">
      <c r="B13" s="205">
        <v>6</v>
      </c>
      <c r="C13" s="206" t="s">
        <v>546</v>
      </c>
      <c r="D13" s="207">
        <v>0</v>
      </c>
      <c r="E13" s="207">
        <v>0</v>
      </c>
      <c r="F13" s="208"/>
    </row>
    <row r="14" spans="2:6" ht="15.75">
      <c r="B14" s="205">
        <v>7</v>
      </c>
      <c r="C14" s="206" t="s">
        <v>547</v>
      </c>
      <c r="D14" s="207">
        <v>1101.7</v>
      </c>
      <c r="E14" s="207">
        <v>276</v>
      </c>
      <c r="F14" s="208">
        <f t="shared" si="0"/>
        <v>25.052192066805844</v>
      </c>
    </row>
    <row r="15" spans="2:6" ht="15.75">
      <c r="B15" s="205">
        <v>8</v>
      </c>
      <c r="C15" s="206" t="s">
        <v>548</v>
      </c>
      <c r="D15" s="207">
        <v>73</v>
      </c>
      <c r="E15" s="207">
        <v>18</v>
      </c>
      <c r="F15" s="208">
        <f t="shared" si="0"/>
        <v>24.65753424657534</v>
      </c>
    </row>
    <row r="16" spans="2:6" ht="15.75">
      <c r="B16" s="205">
        <v>9</v>
      </c>
      <c r="C16" s="206" t="s">
        <v>549</v>
      </c>
      <c r="D16" s="207">
        <v>338.7</v>
      </c>
      <c r="E16" s="207">
        <v>84</v>
      </c>
      <c r="F16" s="208">
        <f t="shared" si="0"/>
        <v>24.80070859167405</v>
      </c>
    </row>
    <row r="17" spans="2:6" ht="15.75">
      <c r="B17" s="205">
        <v>10</v>
      </c>
      <c r="C17" s="206" t="s">
        <v>550</v>
      </c>
      <c r="D17" s="207">
        <v>636.9</v>
      </c>
      <c r="E17" s="207">
        <v>159</v>
      </c>
      <c r="F17" s="208">
        <f t="shared" si="0"/>
        <v>24.964672633066417</v>
      </c>
    </row>
    <row r="18" spans="2:6" ht="15.75">
      <c r="B18" s="205">
        <v>11</v>
      </c>
      <c r="C18" s="206" t="s">
        <v>598</v>
      </c>
      <c r="D18" s="207">
        <v>1153.8</v>
      </c>
      <c r="E18" s="207">
        <v>288</v>
      </c>
      <c r="F18" s="208">
        <f t="shared" si="0"/>
        <v>24.960998439937597</v>
      </c>
    </row>
    <row r="19" spans="2:6" ht="15.75">
      <c r="B19" s="315" t="s">
        <v>413</v>
      </c>
      <c r="C19" s="316"/>
      <c r="D19" s="208">
        <f>SUM(D8:D18)</f>
        <v>4572.599999999999</v>
      </c>
      <c r="E19" s="208">
        <f>SUM(E8:E18)</f>
        <v>1143.3</v>
      </c>
      <c r="F19" s="208">
        <f t="shared" si="0"/>
        <v>25.003280409395096</v>
      </c>
    </row>
  </sheetData>
  <sheetProtection/>
  <mergeCells count="9">
    <mergeCell ref="B19:C19"/>
    <mergeCell ref="A1:F1"/>
    <mergeCell ref="A2:F2"/>
    <mergeCell ref="A4:F4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scale="87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SheetLayoutView="100" zoomScalePageLayoutView="0" workbookViewId="0" topLeftCell="A1">
      <selection activeCell="F12" sqref="F12:F17"/>
    </sheetView>
  </sheetViews>
  <sheetFormatPr defaultColWidth="9.140625" defaultRowHeight="15"/>
  <cols>
    <col min="1" max="1" width="6.8515625" style="47" customWidth="1"/>
    <col min="2" max="2" width="10.28125" style="47" customWidth="1"/>
    <col min="3" max="3" width="42.28125" style="47" customWidth="1"/>
    <col min="4" max="6" width="14.7109375" style="47" customWidth="1"/>
    <col min="7" max="16384" width="9.140625" style="47" customWidth="1"/>
  </cols>
  <sheetData>
    <row r="1" spans="1:12" s="124" customFormat="1" ht="18" customHeight="1">
      <c r="A1" s="203"/>
      <c r="B1" s="203"/>
      <c r="C1" s="203"/>
      <c r="D1" s="203"/>
      <c r="E1" s="203"/>
      <c r="F1" s="203"/>
      <c r="G1" s="203"/>
      <c r="H1" s="113"/>
      <c r="I1" s="113"/>
      <c r="J1" s="113"/>
      <c r="K1" s="113"/>
      <c r="L1" s="113"/>
    </row>
    <row r="2" spans="1:12" s="124" customFormat="1" ht="15.75" customHeight="1">
      <c r="A2" s="269" t="s">
        <v>286</v>
      </c>
      <c r="B2" s="269"/>
      <c r="C2" s="269"/>
      <c r="D2" s="269"/>
      <c r="E2" s="269"/>
      <c r="F2" s="269"/>
      <c r="G2" s="269"/>
      <c r="H2" s="125"/>
      <c r="I2" s="125"/>
      <c r="J2" s="125"/>
      <c r="K2" s="125"/>
      <c r="L2" s="125"/>
    </row>
    <row r="3" spans="1:12" s="124" customFormat="1" ht="23.25" customHeight="1">
      <c r="A3" s="270" t="s">
        <v>612</v>
      </c>
      <c r="B3" s="270"/>
      <c r="C3" s="270"/>
      <c r="D3" s="270"/>
      <c r="E3" s="270"/>
      <c r="F3" s="270"/>
      <c r="G3" s="270"/>
      <c r="H3" s="113"/>
      <c r="I3" s="113"/>
      <c r="J3" s="113"/>
      <c r="K3" s="113"/>
      <c r="L3" s="113"/>
    </row>
    <row r="6" spans="1:6" ht="49.5" customHeight="1">
      <c r="A6" s="320" t="s">
        <v>620</v>
      </c>
      <c r="B6" s="320"/>
      <c r="C6" s="320"/>
      <c r="D6" s="320"/>
      <c r="E6" s="320"/>
      <c r="F6" s="320"/>
    </row>
    <row r="7" spans="2:4" ht="15">
      <c r="B7" s="204"/>
      <c r="C7" s="204"/>
      <c r="D7" s="204"/>
    </row>
    <row r="8" spans="2:6" ht="15" customHeight="1">
      <c r="B8" s="318" t="s">
        <v>539</v>
      </c>
      <c r="C8" s="318" t="s">
        <v>540</v>
      </c>
      <c r="D8" s="276" t="s">
        <v>227</v>
      </c>
      <c r="E8" s="278" t="s">
        <v>610</v>
      </c>
      <c r="F8" s="278" t="s">
        <v>611</v>
      </c>
    </row>
    <row r="9" spans="2:6" ht="15">
      <c r="B9" s="319"/>
      <c r="C9" s="319"/>
      <c r="D9" s="277"/>
      <c r="E9" s="278"/>
      <c r="F9" s="278"/>
    </row>
    <row r="10" spans="2:6" ht="15.75">
      <c r="B10" s="205">
        <v>1</v>
      </c>
      <c r="C10" s="206" t="s">
        <v>541</v>
      </c>
      <c r="D10" s="207"/>
      <c r="E10" s="207"/>
      <c r="F10" s="207"/>
    </row>
    <row r="11" spans="2:6" ht="15.75">
      <c r="B11" s="205">
        <v>2</v>
      </c>
      <c r="C11" s="206" t="s">
        <v>542</v>
      </c>
      <c r="D11" s="207"/>
      <c r="E11" s="207"/>
      <c r="F11" s="207"/>
    </row>
    <row r="12" spans="2:6" ht="15.75">
      <c r="B12" s="205">
        <v>3</v>
      </c>
      <c r="C12" s="206" t="s">
        <v>543</v>
      </c>
      <c r="D12" s="207">
        <v>175</v>
      </c>
      <c r="E12" s="207">
        <v>45</v>
      </c>
      <c r="F12" s="208">
        <f>E12/D12*100</f>
        <v>25.71428571428571</v>
      </c>
    </row>
    <row r="13" spans="2:6" ht="15.75">
      <c r="B13" s="205">
        <v>4</v>
      </c>
      <c r="C13" s="206" t="s">
        <v>544</v>
      </c>
      <c r="D13" s="207">
        <v>100</v>
      </c>
      <c r="E13" s="207">
        <v>24</v>
      </c>
      <c r="F13" s="208">
        <f>E13/D13*100</f>
        <v>24</v>
      </c>
    </row>
    <row r="14" spans="2:6" ht="15.75">
      <c r="B14" s="205">
        <v>5</v>
      </c>
      <c r="C14" s="206" t="s">
        <v>545</v>
      </c>
      <c r="D14" s="207">
        <v>150</v>
      </c>
      <c r="E14" s="207">
        <v>39</v>
      </c>
      <c r="F14" s="208">
        <f>E14/D14*100</f>
        <v>26</v>
      </c>
    </row>
    <row r="15" spans="2:6" ht="15.75">
      <c r="B15" s="205">
        <v>6</v>
      </c>
      <c r="C15" s="206" t="s">
        <v>546</v>
      </c>
      <c r="D15" s="207">
        <v>175</v>
      </c>
      <c r="E15" s="207">
        <v>45</v>
      </c>
      <c r="F15" s="208">
        <f>E15/D15*100</f>
        <v>25.71428571428571</v>
      </c>
    </row>
    <row r="16" spans="2:6" ht="15.75">
      <c r="B16" s="205">
        <v>7</v>
      </c>
      <c r="C16" s="206" t="s">
        <v>547</v>
      </c>
      <c r="D16" s="207"/>
      <c r="E16" s="207"/>
      <c r="F16" s="208"/>
    </row>
    <row r="17" spans="2:6" ht="15.75">
      <c r="B17" s="205">
        <v>8</v>
      </c>
      <c r="C17" s="206" t="s">
        <v>548</v>
      </c>
      <c r="D17" s="207">
        <v>100</v>
      </c>
      <c r="E17" s="207">
        <v>24</v>
      </c>
      <c r="F17" s="208">
        <f>E17/D17*100</f>
        <v>24</v>
      </c>
    </row>
    <row r="18" spans="2:6" ht="15.75">
      <c r="B18" s="205">
        <v>9</v>
      </c>
      <c r="C18" s="206" t="s">
        <v>549</v>
      </c>
      <c r="D18" s="207"/>
      <c r="E18" s="207"/>
      <c r="F18" s="207"/>
    </row>
    <row r="19" spans="2:6" ht="15.75">
      <c r="B19" s="205">
        <v>10</v>
      </c>
      <c r="C19" s="206" t="s">
        <v>550</v>
      </c>
      <c r="D19" s="207"/>
      <c r="E19" s="207"/>
      <c r="F19" s="207"/>
    </row>
    <row r="20" spans="2:6" ht="15.75">
      <c r="B20" s="205">
        <v>11</v>
      </c>
      <c r="C20" s="206" t="s">
        <v>566</v>
      </c>
      <c r="D20" s="207"/>
      <c r="E20" s="207"/>
      <c r="F20" s="207"/>
    </row>
    <row r="21" spans="2:6" ht="15.75">
      <c r="B21" s="315" t="s">
        <v>413</v>
      </c>
      <c r="C21" s="316"/>
      <c r="D21" s="208">
        <f>SUM(D10:D20)</f>
        <v>700</v>
      </c>
      <c r="E21" s="208">
        <f>SUM(E10:E20)</f>
        <v>177</v>
      </c>
      <c r="F21" s="208">
        <f>SUM(F10:F20)</f>
        <v>125.42857142857142</v>
      </c>
    </row>
    <row r="22" spans="1:2" ht="165" hidden="1">
      <c r="A22" s="130" t="s">
        <v>414</v>
      </c>
      <c r="B22" s="321">
        <v>29282.3</v>
      </c>
    </row>
    <row r="23" spans="1:2" ht="75" hidden="1">
      <c r="A23" s="130" t="s">
        <v>415</v>
      </c>
      <c r="B23" s="322"/>
    </row>
    <row r="24" spans="1:2" ht="165" hidden="1">
      <c r="A24" s="128" t="s">
        <v>414</v>
      </c>
      <c r="B24" s="323">
        <v>28773.2</v>
      </c>
    </row>
    <row r="25" spans="1:2" ht="75" hidden="1">
      <c r="A25" s="129" t="s">
        <v>416</v>
      </c>
      <c r="B25" s="323"/>
    </row>
    <row r="26" spans="1:2" ht="270" hidden="1">
      <c r="A26" s="126" t="s">
        <v>417</v>
      </c>
      <c r="B26" s="126">
        <v>2000000</v>
      </c>
    </row>
    <row r="27" spans="1:2" ht="255" hidden="1">
      <c r="A27" s="126" t="s">
        <v>418</v>
      </c>
      <c r="B27" s="127">
        <v>2000000</v>
      </c>
    </row>
  </sheetData>
  <sheetProtection/>
  <mergeCells count="11">
    <mergeCell ref="E8:E9"/>
    <mergeCell ref="F8:F9"/>
    <mergeCell ref="A6:F6"/>
    <mergeCell ref="A3:G3"/>
    <mergeCell ref="A2:G2"/>
    <mergeCell ref="B22:B23"/>
    <mergeCell ref="B24:B25"/>
    <mergeCell ref="B8:B9"/>
    <mergeCell ref="C8:C9"/>
    <mergeCell ref="B21:C21"/>
    <mergeCell ref="D8:D9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SheetLayoutView="100" zoomScalePageLayoutView="0" workbookViewId="0" topLeftCell="A1">
      <selection activeCell="J13" sqref="J13"/>
    </sheetView>
  </sheetViews>
  <sheetFormatPr defaultColWidth="9.140625" defaultRowHeight="15"/>
  <cols>
    <col min="1" max="1" width="6.8515625" style="47" customWidth="1"/>
    <col min="2" max="2" width="10.28125" style="47" customWidth="1"/>
    <col min="3" max="3" width="42.28125" style="47" customWidth="1"/>
    <col min="4" max="6" width="14.7109375" style="47" customWidth="1"/>
    <col min="7" max="16384" width="9.140625" style="47" customWidth="1"/>
  </cols>
  <sheetData>
    <row r="1" spans="1:12" s="124" customFormat="1" ht="18" customHeight="1">
      <c r="A1" s="234"/>
      <c r="B1" s="234"/>
      <c r="C1" s="234"/>
      <c r="D1" s="234"/>
      <c r="E1" s="234"/>
      <c r="F1" s="234"/>
      <c r="G1" s="234"/>
      <c r="H1" s="113"/>
      <c r="I1" s="113"/>
      <c r="J1" s="113"/>
      <c r="K1" s="113"/>
      <c r="L1" s="113"/>
    </row>
    <row r="2" spans="1:12" s="124" customFormat="1" ht="15.75" customHeight="1">
      <c r="A2" s="269" t="s">
        <v>351</v>
      </c>
      <c r="B2" s="269"/>
      <c r="C2" s="269"/>
      <c r="D2" s="269"/>
      <c r="E2" s="269"/>
      <c r="F2" s="269"/>
      <c r="G2" s="269"/>
      <c r="H2" s="125"/>
      <c r="I2" s="125"/>
      <c r="J2" s="125"/>
      <c r="K2" s="125"/>
      <c r="L2" s="125"/>
    </row>
    <row r="3" spans="1:12" s="124" customFormat="1" ht="23.25" customHeight="1">
      <c r="A3" s="270" t="s">
        <v>612</v>
      </c>
      <c r="B3" s="270"/>
      <c r="C3" s="270"/>
      <c r="D3" s="270"/>
      <c r="E3" s="270"/>
      <c r="F3" s="270"/>
      <c r="G3" s="270"/>
      <c r="H3" s="113"/>
      <c r="I3" s="113"/>
      <c r="J3" s="113"/>
      <c r="K3" s="113"/>
      <c r="L3" s="113"/>
    </row>
    <row r="6" spans="1:6" ht="49.5" customHeight="1">
      <c r="A6" s="320" t="s">
        <v>621</v>
      </c>
      <c r="B6" s="320"/>
      <c r="C6" s="320"/>
      <c r="D6" s="320"/>
      <c r="E6" s="320"/>
      <c r="F6" s="320"/>
    </row>
    <row r="7" spans="2:4" ht="15">
      <c r="B7" s="204"/>
      <c r="C7" s="204"/>
      <c r="D7" s="204"/>
    </row>
    <row r="8" spans="2:6" ht="15" customHeight="1">
      <c r="B8" s="318" t="s">
        <v>539</v>
      </c>
      <c r="C8" s="318" t="s">
        <v>540</v>
      </c>
      <c r="D8" s="276" t="s">
        <v>227</v>
      </c>
      <c r="E8" s="278" t="s">
        <v>610</v>
      </c>
      <c r="F8" s="278" t="s">
        <v>611</v>
      </c>
    </row>
    <row r="9" spans="2:6" ht="15">
      <c r="B9" s="319"/>
      <c r="C9" s="319"/>
      <c r="D9" s="277"/>
      <c r="E9" s="278"/>
      <c r="F9" s="278"/>
    </row>
    <row r="10" spans="2:6" ht="16.5">
      <c r="B10" s="205">
        <v>1</v>
      </c>
      <c r="C10" s="206" t="s">
        <v>541</v>
      </c>
      <c r="D10" s="262">
        <v>92.5</v>
      </c>
      <c r="E10" s="262">
        <v>23.125</v>
      </c>
      <c r="F10" s="265">
        <f>E10/D10*100</f>
        <v>25</v>
      </c>
    </row>
    <row r="11" spans="2:6" ht="16.5">
      <c r="B11" s="205">
        <v>2</v>
      </c>
      <c r="C11" s="206" t="s">
        <v>542</v>
      </c>
      <c r="D11" s="263">
        <v>252.7</v>
      </c>
      <c r="E11" s="263">
        <v>63.175</v>
      </c>
      <c r="F11" s="265">
        <f aca="true" t="shared" si="0" ref="F11:F21">E11/D11*100</f>
        <v>25</v>
      </c>
    </row>
    <row r="12" spans="2:6" ht="16.5">
      <c r="B12" s="205">
        <v>3</v>
      </c>
      <c r="C12" s="206" t="s">
        <v>543</v>
      </c>
      <c r="D12" s="263">
        <v>30.3</v>
      </c>
      <c r="E12" s="263">
        <v>7.575</v>
      </c>
      <c r="F12" s="265">
        <f t="shared" si="0"/>
        <v>25</v>
      </c>
    </row>
    <row r="13" spans="2:6" ht="16.5">
      <c r="B13" s="205">
        <v>4</v>
      </c>
      <c r="C13" s="206" t="s">
        <v>544</v>
      </c>
      <c r="D13" s="263">
        <v>64.7</v>
      </c>
      <c r="E13" s="263">
        <v>16.175</v>
      </c>
      <c r="F13" s="265">
        <f t="shared" si="0"/>
        <v>25</v>
      </c>
    </row>
    <row r="14" spans="2:6" ht="16.5">
      <c r="B14" s="205">
        <v>5</v>
      </c>
      <c r="C14" s="206" t="s">
        <v>545</v>
      </c>
      <c r="D14" s="263">
        <v>34.4</v>
      </c>
      <c r="E14" s="263">
        <v>8.6</v>
      </c>
      <c r="F14" s="265">
        <f t="shared" si="0"/>
        <v>25</v>
      </c>
    </row>
    <row r="15" spans="2:6" ht="16.5">
      <c r="B15" s="205">
        <v>6</v>
      </c>
      <c r="C15" s="206" t="s">
        <v>546</v>
      </c>
      <c r="D15" s="263">
        <v>26.3</v>
      </c>
      <c r="E15" s="263">
        <v>6.575</v>
      </c>
      <c r="F15" s="265">
        <f t="shared" si="0"/>
        <v>25</v>
      </c>
    </row>
    <row r="16" spans="2:6" ht="16.5">
      <c r="B16" s="205">
        <v>7</v>
      </c>
      <c r="C16" s="206" t="s">
        <v>547</v>
      </c>
      <c r="D16" s="263">
        <v>252.7</v>
      </c>
      <c r="E16" s="263">
        <v>63.175</v>
      </c>
      <c r="F16" s="265">
        <f t="shared" si="0"/>
        <v>25</v>
      </c>
    </row>
    <row r="17" spans="2:6" ht="16.5">
      <c r="B17" s="205">
        <v>8</v>
      </c>
      <c r="C17" s="206" t="s">
        <v>548</v>
      </c>
      <c r="D17" s="263">
        <v>40.4</v>
      </c>
      <c r="E17" s="263">
        <v>10.1</v>
      </c>
      <c r="F17" s="265">
        <f t="shared" si="0"/>
        <v>25</v>
      </c>
    </row>
    <row r="18" spans="2:6" ht="16.5">
      <c r="B18" s="205">
        <v>9</v>
      </c>
      <c r="C18" s="206" t="s">
        <v>549</v>
      </c>
      <c r="D18" s="263">
        <v>126.3</v>
      </c>
      <c r="E18" s="263">
        <v>31.575</v>
      </c>
      <c r="F18" s="265">
        <f t="shared" si="0"/>
        <v>25</v>
      </c>
    </row>
    <row r="19" spans="2:6" ht="16.5">
      <c r="B19" s="205">
        <v>10</v>
      </c>
      <c r="C19" s="206" t="s">
        <v>550</v>
      </c>
      <c r="D19" s="263">
        <v>91.5</v>
      </c>
      <c r="E19" s="263">
        <v>22.875</v>
      </c>
      <c r="F19" s="265">
        <f t="shared" si="0"/>
        <v>25</v>
      </c>
    </row>
    <row r="20" spans="2:6" ht="16.5">
      <c r="B20" s="205">
        <v>11</v>
      </c>
      <c r="C20" s="206" t="s">
        <v>566</v>
      </c>
      <c r="D20" s="264"/>
      <c r="E20" s="264"/>
      <c r="F20" s="265"/>
    </row>
    <row r="21" spans="2:6" ht="16.5">
      <c r="B21" s="315" t="s">
        <v>413</v>
      </c>
      <c r="C21" s="316"/>
      <c r="D21" s="266">
        <f>SUM(D10:D20)</f>
        <v>1011.7999999999998</v>
      </c>
      <c r="E21" s="266">
        <f>SUM(E10:E20)</f>
        <v>252.94999999999996</v>
      </c>
      <c r="F21" s="265">
        <f t="shared" si="0"/>
        <v>25</v>
      </c>
    </row>
    <row r="22" spans="1:2" ht="165" hidden="1">
      <c r="A22" s="130" t="s">
        <v>414</v>
      </c>
      <c r="B22" s="321">
        <v>29282.3</v>
      </c>
    </row>
    <row r="23" spans="1:2" ht="75" hidden="1">
      <c r="A23" s="130" t="s">
        <v>415</v>
      </c>
      <c r="B23" s="322"/>
    </row>
    <row r="24" spans="1:2" ht="165" hidden="1">
      <c r="A24" s="128" t="s">
        <v>414</v>
      </c>
      <c r="B24" s="323">
        <v>28773.2</v>
      </c>
    </row>
    <row r="25" spans="1:2" ht="75" hidden="1">
      <c r="A25" s="129" t="s">
        <v>416</v>
      </c>
      <c r="B25" s="323"/>
    </row>
    <row r="26" spans="1:2" ht="270" hidden="1">
      <c r="A26" s="126" t="s">
        <v>417</v>
      </c>
      <c r="B26" s="126">
        <v>2000000</v>
      </c>
    </row>
    <row r="27" spans="1:2" ht="255" hidden="1">
      <c r="A27" s="126" t="s">
        <v>418</v>
      </c>
      <c r="B27" s="235">
        <v>2000000</v>
      </c>
    </row>
  </sheetData>
  <sheetProtection/>
  <mergeCells count="11">
    <mergeCell ref="D8:D9"/>
    <mergeCell ref="E8:E9"/>
    <mergeCell ref="F8:F9"/>
    <mergeCell ref="B21:C21"/>
    <mergeCell ref="B22:B23"/>
    <mergeCell ref="B24:B25"/>
    <mergeCell ref="A2:G2"/>
    <mergeCell ref="A3:G3"/>
    <mergeCell ref="A6:F6"/>
    <mergeCell ref="B8:B9"/>
    <mergeCell ref="C8:C9"/>
  </mergeCells>
  <printOptions/>
  <pageMargins left="0.7" right="0.7" top="0.75" bottom="0.75" header="0.3" footer="0.3"/>
  <pageSetup horizontalDpi="600" verticalDpi="600" orientation="portrait" paperSize="9" scale="77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Fin1</cp:lastModifiedBy>
  <cp:lastPrinted>2021-08-06T07:42:43Z</cp:lastPrinted>
  <dcterms:created xsi:type="dcterms:W3CDTF">2014-10-28T05:10:58Z</dcterms:created>
  <dcterms:modified xsi:type="dcterms:W3CDTF">2021-08-06T07:42:52Z</dcterms:modified>
  <cp:category/>
  <cp:version/>
  <cp:contentType/>
  <cp:contentStatus/>
</cp:coreProperties>
</file>