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'Лист1'!$A$1:$G$4</definedName>
  </definedNames>
  <calcPr fullCalcOnLoad="1"/>
</workbook>
</file>

<file path=xl/sharedStrings.xml><?xml version="1.0" encoding="utf-8"?>
<sst xmlns="http://schemas.openxmlformats.org/spreadsheetml/2006/main" count="1782" uniqueCount="465">
  <si>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</si>
  <si>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</si>
  <si>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</si>
  <si>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</si>
  <si>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</si>
  <si>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</si>
  <si>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</si>
  <si>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</si>
  <si>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Промышленность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</si>
  <si>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</si>
  <si>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</si>
  <si>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</si>
  <si>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</si>
  <si>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</si>
  <si>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</si>
  <si>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</si>
  <si>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</si>
  <si>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</si>
  <si>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</si>
  <si>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</si>
  <si>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</si>
  <si>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</si>
  <si>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</si>
  <si>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</si>
  <si>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</si>
  <si>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</si>
  <si>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</si>
  <si>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 xml:space="preserve">Производство сельскохозяйственной продукции </t>
  </si>
  <si>
    <t>Все категории хозяйств</t>
  </si>
  <si>
    <t xml:space="preserve">     зерно</t>
  </si>
  <si>
    <t xml:space="preserve">     сахарная свекла</t>
  </si>
  <si>
    <t xml:space="preserve">     картофель</t>
  </si>
  <si>
    <t xml:space="preserve">     овощи</t>
  </si>
  <si>
    <t xml:space="preserve">     плоды и ягоды</t>
  </si>
  <si>
    <t xml:space="preserve">     мясо (в живом весе)</t>
  </si>
  <si>
    <t xml:space="preserve">     молоко</t>
  </si>
  <si>
    <t xml:space="preserve">     яйца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</si>
  <si>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</si>
  <si>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</si>
  <si>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</si>
  <si>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</si>
  <si>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</si>
  <si>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</si>
  <si>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</si>
  <si>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</si>
  <si>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 xml:space="preserve">     зерновые - всего</t>
  </si>
  <si>
    <t xml:space="preserve">         из них:</t>
  </si>
  <si>
    <t xml:space="preserve">         озимые</t>
  </si>
  <si>
    <t xml:space="preserve">         яровые</t>
  </si>
  <si>
    <t>Посевные площади</t>
  </si>
  <si>
    <t>вся посевная площадь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</si>
  <si>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</si>
  <si>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</si>
  <si>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</si>
  <si>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</si>
  <si>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</si>
  <si>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Финансовые результаты деятельности предприятий и организаций</t>
  </si>
  <si>
    <t>тыс. руб.</t>
  </si>
  <si>
    <t>Потребительский рынок</t>
  </si>
  <si>
    <t xml:space="preserve">     картофель </t>
  </si>
  <si>
    <t xml:space="preserve">     мясо(в живом весе)</t>
  </si>
  <si>
    <t>Крестьянские(фермерские хозяйства)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</si>
  <si>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</si>
  <si>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</si>
  <si>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</si>
  <si>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</si>
  <si>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</si>
  <si>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r>
      <t>Поголовье скота и птицы</t>
    </r>
    <r>
      <rPr>
        <sz val="11"/>
        <rFont val="Times New Roman Cyr"/>
        <family val="1"/>
      </rPr>
      <t xml:space="preserve"> на конец периода</t>
    </r>
  </si>
  <si>
    <t>Медицинские услуги</t>
  </si>
  <si>
    <t>Социальные индикаторы</t>
  </si>
  <si>
    <t>Агропромышленные формирования в районе</t>
  </si>
  <si>
    <t>единиц</t>
  </si>
  <si>
    <t xml:space="preserve">Количество агрофирм - всего </t>
  </si>
  <si>
    <t>Выручка от реализации продукции</t>
  </si>
  <si>
    <t>Прибыль</t>
  </si>
  <si>
    <t xml:space="preserve">     колбасные изделия</t>
  </si>
  <si>
    <t xml:space="preserve">     прочие</t>
  </si>
  <si>
    <t xml:space="preserve">     кондитерские изделия</t>
  </si>
  <si>
    <t xml:space="preserve">Производство с/х продукции: 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</si>
  <si>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</si>
  <si>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</si>
  <si>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</si>
  <si>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</si>
  <si>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</si>
  <si>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</si>
  <si>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</si>
  <si>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</si>
  <si>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</si>
  <si>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</si>
  <si>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</si>
  <si>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</si>
  <si>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</si>
  <si>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</si>
  <si>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</si>
  <si>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</si>
  <si>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</si>
  <si>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</si>
  <si>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</si>
  <si>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</si>
  <si>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</si>
  <si>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</si>
  <si>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</si>
  <si>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</si>
  <si>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</si>
  <si>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</si>
  <si>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</si>
  <si>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</si>
  <si>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</si>
  <si>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</si>
  <si>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</si>
  <si>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</si>
  <si>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</si>
  <si>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</si>
  <si>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</si>
  <si>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</si>
  <si>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</si>
  <si>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</si>
  <si>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</si>
  <si>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</si>
  <si>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</si>
  <si>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>Производство продукции (работ, услуг) в действующих ценах каждого года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</si>
  <si>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</si>
  <si>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</si>
  <si>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</si>
  <si>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перечислить:</t>
  </si>
  <si>
    <t xml:space="preserve">     хлебобулочные изделия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</si>
  <si>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</si>
  <si>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</si>
  <si>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</si>
  <si>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</si>
  <si>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</si>
  <si>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</si>
  <si>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</si>
  <si>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</si>
  <si>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</si>
  <si>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</si>
  <si>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</si>
  <si>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Экономически обоснованные тарифы на ЖКУ по видам услуг: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</si>
  <si>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</si>
  <si>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</si>
  <si>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</si>
  <si>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</si>
  <si>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</si>
  <si>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</si>
  <si>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</si>
  <si>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</si>
  <si>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</si>
  <si>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</si>
  <si>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</si>
  <si>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</si>
  <si>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</si>
  <si>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</si>
  <si>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</si>
  <si>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</si>
  <si>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</si>
  <si>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 xml:space="preserve">   в том числе: незанятых пенсионеров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</si>
  <si>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</si>
  <si>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</si>
  <si>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</si>
  <si>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</si>
  <si>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</si>
  <si>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</si>
  <si>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</si>
  <si>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</si>
  <si>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</si>
  <si>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</si>
  <si>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</si>
  <si>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</si>
  <si>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 xml:space="preserve">     овцы и козы</t>
  </si>
  <si>
    <t>тыс. гол.</t>
  </si>
  <si>
    <t xml:space="preserve">     пшеница яровая</t>
  </si>
  <si>
    <t xml:space="preserve">     пшеница озимая</t>
  </si>
  <si>
    <t>ц/га</t>
  </si>
  <si>
    <t>Надой молока на корову</t>
  </si>
  <si>
    <t>кг</t>
  </si>
  <si>
    <t>свиней</t>
  </si>
  <si>
    <t>птицы</t>
  </si>
  <si>
    <t>Среднесуточные привесы:</t>
  </si>
  <si>
    <t>грамм</t>
  </si>
  <si>
    <t>крупного рогатого скота</t>
  </si>
  <si>
    <t>налог на прибыль организаций</t>
  </si>
  <si>
    <t>налог на добавленную стоимость</t>
  </si>
  <si>
    <t>акцизы</t>
  </si>
  <si>
    <t xml:space="preserve"> тонн</t>
  </si>
  <si>
    <t>Поголовье крупного рогатого скота</t>
  </si>
  <si>
    <t>голов</t>
  </si>
  <si>
    <t>в том числе коров</t>
  </si>
  <si>
    <t>Поголовье свиней</t>
  </si>
  <si>
    <t>Поголовье овец</t>
  </si>
  <si>
    <t>Численность птицы</t>
  </si>
  <si>
    <t>в т. ч. по предприятиям:</t>
  </si>
  <si>
    <t xml:space="preserve">       в общеобразовательных школах, школах-интернатах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</si>
  <si>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</si>
  <si>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</si>
  <si>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</si>
  <si>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</si>
  <si>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</si>
  <si>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</si>
  <si>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</si>
  <si>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</si>
  <si>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</si>
  <si>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</si>
  <si>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</si>
  <si>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</si>
  <si>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</si>
  <si>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</si>
  <si>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</si>
  <si>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</si>
  <si>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   масличные культуры - всего</t>
  </si>
  <si>
    <t>Урожайность сахарной свеклы 
в сельскохозяйственных организациях</t>
  </si>
  <si>
    <t>Надой молока на корову 
в сельскохозяйственных организациях</t>
  </si>
  <si>
    <t>Среднесуточные привесы 
в сельскохозяйственных организациях :</t>
  </si>
  <si>
    <t xml:space="preserve">    масличные культуры - всего</t>
  </si>
  <si>
    <t>Численность пенсионеров (среднегодовая) - всего</t>
  </si>
  <si>
    <r>
      <t xml:space="preserve">   Численность учащихся, используемая для определения </t>
    </r>
    <r>
      <rPr>
        <b/>
        <u val="single"/>
        <sz val="11"/>
        <rFont val="Times New Roman Cyr"/>
        <family val="0"/>
      </rPr>
      <t>объема налоговых вычетов по налогу на доходы физических лиц</t>
    </r>
    <r>
      <rPr>
        <b/>
        <sz val="11"/>
        <rFont val="Times New Roman Cyr"/>
        <family val="0"/>
      </rPr>
      <t xml:space="preserve"> всего</t>
    </r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</si>
  <si>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</si>
  <si>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</si>
  <si>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</si>
  <si>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сахарная свекла</t>
  </si>
  <si>
    <t>картофель</t>
  </si>
  <si>
    <t>масличные культуры - всего</t>
  </si>
  <si>
    <t>овощи</t>
  </si>
  <si>
    <t>кормовые культуры</t>
  </si>
  <si>
    <t>пары</t>
  </si>
  <si>
    <t xml:space="preserve">зерновые </t>
  </si>
  <si>
    <t>в том числе по отраслям:</t>
  </si>
  <si>
    <t>растениеводство</t>
  </si>
  <si>
    <t>животноводство</t>
  </si>
  <si>
    <t>Объем инвестиций, направленных на развитие сельскохозяйственного производства, в действующих ценах</t>
  </si>
  <si>
    <t>млн руб.</t>
  </si>
  <si>
    <t>Среднемесячная заработная плата в расчете на 1 работника</t>
  </si>
  <si>
    <t>Среднесписочная численность работников</t>
  </si>
  <si>
    <t>Урожайность картофеля</t>
  </si>
  <si>
    <t>Урожайность сахарной свеклы</t>
  </si>
  <si>
    <t>патентная система</t>
  </si>
  <si>
    <t>Итого численность детей и учащихся</t>
  </si>
  <si>
    <t>Приложение 2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</si>
  <si>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</si>
  <si>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</si>
  <si>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</si>
  <si>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</si>
  <si>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</si>
  <si>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</si>
  <si>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</si>
  <si>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</si>
  <si>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</si>
  <si>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</si>
  <si>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 xml:space="preserve">                            подсолнечник</t>
  </si>
  <si>
    <t xml:space="preserve">                            соя</t>
  </si>
  <si>
    <t xml:space="preserve">     в том числе: рапс озимый и яровой</t>
  </si>
  <si>
    <t>Сельскохозяйственные организации - всего</t>
  </si>
  <si>
    <t>Хозяйства населения</t>
  </si>
  <si>
    <t xml:space="preserve">     масличные культуры</t>
  </si>
  <si>
    <t>Сельскохозяйственные организации</t>
  </si>
  <si>
    <t>в т. ч. в разрезе организаций</t>
  </si>
  <si>
    <t xml:space="preserve">                           соя</t>
  </si>
  <si>
    <t>Площадь пашни</t>
  </si>
  <si>
    <t>промышленная переработка продукции</t>
  </si>
  <si>
    <t>Затраты на производство продукции</t>
  </si>
  <si>
    <t xml:space="preserve">     мука</t>
  </si>
  <si>
    <t xml:space="preserve">     мясо (в убойном весе)</t>
  </si>
  <si>
    <t>Урожайность зерновых культур 
в сельскохозяйственных организациях</t>
  </si>
  <si>
    <t>Задолженность по заработной плате</t>
  </si>
  <si>
    <t>Объем налоговых платежей - всего (уплачено)</t>
  </si>
  <si>
    <t>в том числе в областной бюджет</t>
  </si>
  <si>
    <t xml:space="preserve">     подсолнечник</t>
  </si>
  <si>
    <t xml:space="preserve">     рапс озимый и яровой</t>
  </si>
  <si>
    <t xml:space="preserve">     соя</t>
  </si>
  <si>
    <t>Урожайность зерновых культур</t>
  </si>
  <si>
    <t>Площадь сельскохозяйственных угодий</t>
  </si>
  <si>
    <t>в том числе: площадь пашни</t>
  </si>
  <si>
    <t xml:space="preserve">   Численность детей от 0 до 6 лет включительно  (на конец года)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</si>
  <si>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</si>
  <si>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</si>
  <si>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</si>
  <si>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</si>
  <si>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</si>
  <si>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</si>
  <si>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</si>
  <si>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</si>
  <si>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</si>
  <si>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</si>
  <si>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r>
      <t>Сельское, лесное хозяйство</t>
    </r>
    <r>
      <rPr>
        <sz val="11"/>
        <rFont val="Times New Roman Cyr"/>
        <family val="0"/>
      </rPr>
      <t>, охота, рыболовство и рыбоводство</t>
    </r>
    <r>
      <rPr>
        <sz val="11"/>
        <rFont val="Times New Roman Cyr"/>
        <family val="1"/>
      </rPr>
      <t xml:space="preserve"> - </t>
    </r>
    <r>
      <rPr>
        <b/>
        <sz val="11"/>
        <rFont val="Times New Roman Cyr"/>
        <family val="1"/>
      </rPr>
      <t xml:space="preserve">A 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</si>
  <si>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</si>
  <si>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>Торговля оптовая и розничная; ремонт автотранспортных средств и</t>
    </r>
    <r>
      <rPr>
        <sz val="11"/>
        <rFont val="Times New Roman Cyr"/>
        <family val="0"/>
      </rPr>
      <t xml:space="preserve"> мотоциклов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</si>
  <si>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</si>
  <si>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</si>
  <si>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</si>
  <si>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</t>
    </r>
    <r>
      <rPr>
        <sz val="11"/>
        <rFont val="Times New Roman Cyr"/>
        <family val="1"/>
      </rPr>
      <t xml:space="preserve">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</si>
  <si>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</si>
  <si>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</si>
  <si>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</si>
  <si>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0"/>
      </rPr>
      <t>P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</si>
  <si>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0"/>
      </rPr>
      <t>Q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</si>
  <si>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0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</si>
  <si>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0"/>
      </rPr>
      <t>S</t>
    </r>
  </si>
  <si>
    <r>
      <t>Добыча полезных ископаемых -</t>
    </r>
    <r>
      <rPr>
        <b/>
        <sz val="11"/>
        <rFont val="Times New Roman Cyr"/>
        <family val="0"/>
      </rPr>
      <t xml:space="preserve"> B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</si>
  <si>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</si>
  <si>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</si>
  <si>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</si>
  <si>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</si>
  <si>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</si>
  <si>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</si>
  <si>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</si>
  <si>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</si>
  <si>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</si>
  <si>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</si>
  <si>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</si>
  <si>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</si>
  <si>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</si>
  <si>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</si>
  <si>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</si>
  <si>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</si>
  <si>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</si>
  <si>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</si>
  <si>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</si>
  <si>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0"/>
      </rPr>
      <t>M</t>
    </r>
  </si>
  <si>
    <t>Добыча полезных ископаемых - В</t>
  </si>
  <si>
    <t>Продукция сельского хозяйства 
в  ценах 2016 года</t>
  </si>
  <si>
    <t xml:space="preserve">Форма представления основных показателей социально - экономического развития Верховского района </t>
  </si>
  <si>
    <t>ЗАО "Верховский МКЗ"</t>
  </si>
  <si>
    <t>ООО" Юность"</t>
  </si>
  <si>
    <t>фл АО "Газпром газораспределение Орел" в пос. Верховье</t>
  </si>
  <si>
    <t>МУП "Теплосервис" п. Верховье</t>
  </si>
  <si>
    <t>Русско-Бродское МУЭПКХ</t>
  </si>
  <si>
    <t>МУП "Жилводоканалсервис" п. Верховье</t>
  </si>
  <si>
    <t>ЗАО "Верховский МКЗ",                      Молочные консервы</t>
  </si>
  <si>
    <t>тыс.усл.банок</t>
  </si>
  <si>
    <t>ООО "Юность",                                Хлебобулочные изделия</t>
  </si>
  <si>
    <t>т</t>
  </si>
  <si>
    <t>СПК им Мичурина</t>
  </si>
  <si>
    <t>ЗАО Андреево</t>
  </si>
  <si>
    <t>ЗАО Славянское</t>
  </si>
  <si>
    <t>ООО Аввнгард Агро Орел</t>
  </si>
  <si>
    <t>ООО Викинг Агро</t>
  </si>
  <si>
    <t>ООО Родина Агро</t>
  </si>
  <si>
    <t>ООО Русское поле</t>
  </si>
  <si>
    <t>ЗАО Орелагроюг</t>
  </si>
  <si>
    <t>ООО Верховсагро</t>
  </si>
  <si>
    <t>ООО Пульс Агро</t>
  </si>
  <si>
    <t>ООО Екатериновка</t>
  </si>
  <si>
    <t>ООО Космаковка</t>
  </si>
  <si>
    <t>ООО Залегощь Агро</t>
  </si>
  <si>
    <t>ПХ</t>
  </si>
  <si>
    <t>ООО Рассвет плюс</t>
  </si>
  <si>
    <t>ООО Ливны интертехнология</t>
  </si>
  <si>
    <t>ООО Авангард Агро Орел</t>
  </si>
  <si>
    <t>ооо Викинг Агро</t>
  </si>
  <si>
    <t>Зао Орелагроюг</t>
  </si>
  <si>
    <t>ООО Верховскагро</t>
  </si>
  <si>
    <t>ООО Андреево</t>
  </si>
  <si>
    <t>ООО им. Мичурина</t>
  </si>
  <si>
    <t>ООО Корсунь</t>
  </si>
  <si>
    <t>подсолнечник</t>
  </si>
  <si>
    <t>По каждой агрофирме по следующим показателям (при отсутствии агрофирм - показатели лучшего сельхозпредприятия района): ЗАО Славянское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</si>
  <si>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1"/>
      </rPr>
      <t>в разрезе предприятий</t>
    </r>
    <r>
      <rPr>
        <i/>
        <sz val="11"/>
        <rFont val="Times New Roman Cyr"/>
        <family val="1"/>
      </rPr>
      <t>:</t>
    </r>
  </si>
  <si>
    <t xml:space="preserve"> ООО  им Мичурина</t>
  </si>
  <si>
    <t>ЗАО Верховский МКЗ</t>
  </si>
  <si>
    <t>ФЛ Верховский АО Орелоблэнерго</t>
  </si>
  <si>
    <t>ФЛ Газпром Газораспределение Орел в пос. Верховье</t>
  </si>
  <si>
    <t>МУП Теплосервис</t>
  </si>
  <si>
    <t>Верховский РЭС</t>
  </si>
  <si>
    <t>МУП Жилводоканалсервис</t>
  </si>
  <si>
    <t>ОП 2915-Пятерочка ЗАО Торговый дом Перекресток</t>
  </si>
  <si>
    <t>НПС Верховье АО Транснефть-Дружба</t>
  </si>
  <si>
    <t>АУ ОО "Редакция газеты "Наше Время"</t>
  </si>
  <si>
    <t>ФГБУ "Верховьеагрохимрадиология"</t>
  </si>
  <si>
    <t>МКУ Верховского района ХАС</t>
  </si>
  <si>
    <t>УОМПФС администрации района</t>
  </si>
  <si>
    <t>БУЗ ОО Верховская ЦРБ</t>
  </si>
  <si>
    <t>Линиии электропередачи напряжением 0,4 кВ</t>
  </si>
  <si>
    <t>Полная балансовая стоимость основных фондов на конец года с учетом переоценки - всего</t>
  </si>
  <si>
    <t xml:space="preserve"> ООО им Мичурина</t>
  </si>
  <si>
    <t>ЗАО "МКЗ"</t>
  </si>
  <si>
    <t>ОАО "Верховский Мясоптицекомбинат"</t>
  </si>
  <si>
    <t>АО"Газораспределение Орёл"</t>
  </si>
  <si>
    <t>МУП Аптека № 33 п. Верховье</t>
  </si>
  <si>
    <t>ТОСП ООО Агроторг в пгт Верховье (Пятерочка 9272;11303;11304)</t>
  </si>
  <si>
    <t>ОП ООО Альбион-2002 пгт Верховье</t>
  </si>
  <si>
    <t>Верховская дистанция пути Московской ДИЦДИОАО РЖД</t>
  </si>
  <si>
    <t>ООО Русско-Бродский элеватор</t>
  </si>
  <si>
    <t>Филиал АО Связьтранснефть-Приокское ПТУС, УС Верховье</t>
  </si>
  <si>
    <t>ТОПС Клиентский центр № 303720 ПАО Почта Банк</t>
  </si>
  <si>
    <t>ОП ФЛ ООО Транснефть-Охрана Западное МУВО Верховье</t>
  </si>
  <si>
    <t xml:space="preserve">      УПРФ</t>
  </si>
  <si>
    <t xml:space="preserve">      ОАО "Верховский Мясоптицекомбинат"</t>
  </si>
  <si>
    <t>АО "Газораспределение Орёл"</t>
  </si>
  <si>
    <t>Русско-Бродскок МУЭПКХ</t>
  </si>
  <si>
    <t xml:space="preserve">     УОМПФС администрации района</t>
  </si>
  <si>
    <t>Поступление основных фондов предприятий всех форм собственности - всего</t>
  </si>
  <si>
    <t>УПРФ</t>
  </si>
  <si>
    <t>Выбытие основных фондов в среднем за год - всего</t>
  </si>
  <si>
    <t>Учетный износ основных фондов, начисленный за год и отражаемый в бухгалтерской отчетности - всего</t>
  </si>
  <si>
    <t>ЗАО АПХ Верховье</t>
  </si>
  <si>
    <t>ОАО "Верховский мясоптицекомбинат"</t>
  </si>
  <si>
    <t>ООО им Мичурина</t>
  </si>
  <si>
    <t>ООО Иасион</t>
  </si>
  <si>
    <t xml:space="preserve">ООО Улыбка </t>
  </si>
  <si>
    <t>ОАО Верховский мясоптицекомбинат"</t>
  </si>
  <si>
    <t>ООО "Юность"</t>
  </si>
  <si>
    <t>ООО "Теплосеть"</t>
  </si>
  <si>
    <t>МУП "Теплосервис п. Верховье"</t>
  </si>
  <si>
    <t>ООО "Магистраль"</t>
  </si>
  <si>
    <t>ООО "Мастер"</t>
  </si>
  <si>
    <t>ООО "Строймастер"</t>
  </si>
  <si>
    <t>ООО "ПМК Верховскагропроммехмонтаж"</t>
  </si>
  <si>
    <t>ООО "Энергетик"</t>
  </si>
  <si>
    <t>ООО "Призма"</t>
  </si>
  <si>
    <t>ООО "Крона"</t>
  </si>
  <si>
    <t>ООО "ТД "Русское Поле"</t>
  </si>
  <si>
    <t>ООО "Нива"</t>
  </si>
  <si>
    <t>ООО "Рам-Агро"</t>
  </si>
  <si>
    <t>ООО "Центркоммерц"</t>
  </si>
  <si>
    <t>ООО "Эксимо"</t>
  </si>
  <si>
    <t>ООО "Победа"</t>
  </si>
  <si>
    <t>ООО "Новый Формат"</t>
  </si>
  <si>
    <t>ООО "Экватор"</t>
  </si>
  <si>
    <t>ООО "ТФ-Селютин Ю. Е."</t>
  </si>
  <si>
    <t>ООО "Людмила"</t>
  </si>
  <si>
    <t>ООО "Восторг"</t>
  </si>
  <si>
    <t>ООО "Терминал"</t>
  </si>
  <si>
    <t>ООО "Флора и Фауна"</t>
  </si>
  <si>
    <t>МУП "Аптека № 33п. Верховье"</t>
  </si>
  <si>
    <t>ООО фирма "Вега"</t>
  </si>
  <si>
    <t>ПО "Возрождение"</t>
  </si>
  <si>
    <t>ООО "Спарта"</t>
  </si>
  <si>
    <t>ООО "Олеся"</t>
  </si>
  <si>
    <t>ООО "Кубометр"</t>
  </si>
  <si>
    <t>ОАО "Верховский комбикормовый завод"</t>
  </si>
  <si>
    <t>ООО "Русско-Бродский элеватор"</t>
  </si>
  <si>
    <t>ООО "Вершина"</t>
  </si>
  <si>
    <t>ООО "Стройкомплект"</t>
  </si>
  <si>
    <t>ООО "Дион"</t>
  </si>
  <si>
    <t>ТСЖ "Ленина 58"</t>
  </si>
  <si>
    <t>ТСЖ "Ленина 19"</t>
  </si>
  <si>
    <t>ООО "Взаимность"</t>
  </si>
  <si>
    <t>ТСЖ "Русский Брод"</t>
  </si>
  <si>
    <t>ООО "Жилсервис"</t>
  </si>
  <si>
    <t>ООО "Диагност"</t>
  </si>
  <si>
    <t>МУП "Жилводоканалсервис п. Верховье"</t>
  </si>
  <si>
    <t>ООО "Гарант СВ"</t>
  </si>
  <si>
    <t xml:space="preserve">  Прибыль прибыльных предприятий</t>
  </si>
  <si>
    <t>ООО Магистраль</t>
  </si>
  <si>
    <t>Cреднесписочная численность работников (по годовому отчету) - всего</t>
  </si>
  <si>
    <t xml:space="preserve">Фонд оплаты труда (по годовому отчету) - всего </t>
  </si>
  <si>
    <t>Среднемесячная заработная плата (по годовому отчету) - всего</t>
  </si>
  <si>
    <t>МУП "Аптека № 33"</t>
  </si>
  <si>
    <t>ИП Поляков А. И.</t>
  </si>
  <si>
    <t>прочие</t>
  </si>
  <si>
    <t>МУП "Теплосервис"</t>
  </si>
  <si>
    <t>МУП "Жилводоканалсервис"</t>
  </si>
  <si>
    <t>Туристские услуги, услуги гостиниц</t>
  </si>
  <si>
    <t>Социальные услуги</t>
  </si>
  <si>
    <t>теплоснабжение</t>
  </si>
  <si>
    <t>руб/Гкал</t>
  </si>
  <si>
    <t>руб/м2</t>
  </si>
  <si>
    <t>горячее водоснабжение</t>
  </si>
  <si>
    <t>руб/м3</t>
  </si>
  <si>
    <t>водоснабжение</t>
  </si>
  <si>
    <t>водоотведение</t>
  </si>
  <si>
    <t>текущий ремонт и содержание ОДИ</t>
  </si>
  <si>
    <t>вывоз мусора</t>
  </si>
  <si>
    <t>руб/чел.</t>
  </si>
  <si>
    <t>ООО " ПМК Верховскагропроммехмонтаж"</t>
  </si>
  <si>
    <t xml:space="preserve">Снижение объема подрядных работ в 2017году связано со снижением количества заказов.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</si>
</sst>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</numFmts>
  <fonts count="56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i/>
      <u val="single"/>
      <sz val="11"/>
      <name val="Times New Roman Cyr"/>
      <family val="1"/>
    </font>
    <font>
      <sz val="9"/>
      <name val="Times New Roman Cyr"/>
      <family val="0"/>
    </font>
    <font>
      <i/>
      <sz val="12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0" borderId="0" applyNumberFormat="0" applyBorder="0" applyAlignment="0" applyProtection="0"/>
    <xf numFmtId="0" fontId="41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2" borderId="2" applyNumberFormat="0" applyAlignment="0" applyProtection="0"/>
    <xf numFmtId="0" fontId="45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0" borderId="7" applyNumberFormat="0" applyAlignment="0" applyProtection="0"/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0" borderId="0">
      <alignment vertical="justify"/>
      <protection/>
    </xf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3" fillId="24" borderId="0" applyNumberFormat="0" applyBorder="0" applyAlignment="0" applyProtection="0"/>
  </cellStyleXfs>
  <cellXfs count="245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0" fontId="0" fillId="2" borderId="10" xfId="0" applyFill="1" applyBorder="1" applyAlignment="1">
      <alignment vertical="justify"/>
    </xf>
    <xf numFmtId="0" fontId="4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 wrapText="1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 inden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center" wrapText="1"/>
    </xf>
    <xf numFmtId="49" fontId="12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justify"/>
    </xf>
    <xf numFmtId="0" fontId="3" fillId="0" borderId="14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indent="2"/>
    </xf>
    <xf numFmtId="0" fontId="14" fillId="0" borderId="10" xfId="0" applyFont="1" applyFill="1" applyBorder="1" applyAlignment="1">
      <alignment horizontal="left" vertical="center" indent="4"/>
    </xf>
    <xf numFmtId="0" fontId="9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0" fillId="26" borderId="0" xfId="0" applyFill="1" applyAlignment="1">
      <alignment vertical="justify"/>
    </xf>
    <xf numFmtId="0" fontId="3" fillId="26" borderId="10" xfId="0" applyFont="1" applyFill="1" applyBorder="1" applyAlignment="1">
      <alignment horizontal="left" vertical="justify" indent="2"/>
    </xf>
    <xf numFmtId="0" fontId="4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justify"/>
    </xf>
    <xf numFmtId="0" fontId="3" fillId="26" borderId="10" xfId="0" applyFont="1" applyFill="1" applyBorder="1" applyAlignment="1" applyProtection="1">
      <alignment vertical="justify" wrapText="1"/>
      <protection/>
    </xf>
    <xf numFmtId="0" fontId="3" fillId="26" borderId="11" xfId="0" applyFont="1" applyFill="1" applyBorder="1" applyAlignment="1" applyProtection="1">
      <alignment vertical="justify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1" xfId="0" applyFont="1" applyFill="1" applyBorder="1" applyAlignment="1" applyProtection="1">
      <alignment vertical="center" wrapText="1"/>
      <protection/>
    </xf>
    <xf numFmtId="0" fontId="0" fillId="26" borderId="10" xfId="0" applyFill="1" applyBorder="1" applyAlignment="1">
      <alignment vertical="justify"/>
    </xf>
    <xf numFmtId="0" fontId="4" fillId="26" borderId="10" xfId="0" applyFont="1" applyFill="1" applyBorder="1" applyAlignment="1">
      <alignment horizontal="center" vertical="justify"/>
    </xf>
    <xf numFmtId="0" fontId="8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left" vertical="center" wrapText="1" indent="2"/>
    </xf>
    <xf numFmtId="0" fontId="3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horizontal="left" vertical="center" wrapText="1" indent="2"/>
    </xf>
    <xf numFmtId="0" fontId="4" fillId="26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center" wrapText="1" indent="2"/>
    </xf>
    <xf numFmtId="0" fontId="3" fillId="0" borderId="10" xfId="0" applyFont="1" applyFill="1" applyBorder="1" applyAlignment="1">
      <alignment horizontal="left" vertical="justify" indent="2"/>
    </xf>
    <xf numFmtId="0" fontId="4" fillId="0" borderId="10" xfId="0" applyFont="1" applyFill="1" applyBorder="1" applyAlignment="1">
      <alignment vertical="justify"/>
    </xf>
    <xf numFmtId="49" fontId="8" fillId="0" borderId="10" xfId="0" applyNumberFormat="1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>
      <alignment horizontal="center" wrapText="1"/>
    </xf>
    <xf numFmtId="180" fontId="19" fillId="0" borderId="10" xfId="0" applyNumberFormat="1" applyFont="1" applyFill="1" applyBorder="1" applyAlignment="1">
      <alignment horizontal="center"/>
    </xf>
    <xf numFmtId="180" fontId="19" fillId="26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180" fontId="13" fillId="26" borderId="10" xfId="0" applyNumberFormat="1" applyFont="1" applyFill="1" applyBorder="1" applyAlignment="1">
      <alignment horizontal="center"/>
    </xf>
    <xf numFmtId="180" fontId="13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 indent="2"/>
    </xf>
    <xf numFmtId="180" fontId="10" fillId="26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0" fontId="9" fillId="26" borderId="10" xfId="0" applyNumberFormat="1" applyFont="1" applyFill="1" applyBorder="1" applyAlignment="1">
      <alignment horizontal="center"/>
    </xf>
    <xf numFmtId="180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indent="3"/>
    </xf>
    <xf numFmtId="0" fontId="1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justify" indent="1"/>
    </xf>
    <xf numFmtId="0" fontId="11" fillId="0" borderId="10" xfId="0" applyFont="1" applyFill="1" applyBorder="1" applyAlignment="1">
      <alignment horizontal="left" vertical="center" wrapText="1" indent="1"/>
    </xf>
    <xf numFmtId="180" fontId="9" fillId="26" borderId="0" xfId="0" applyNumberFormat="1" applyFont="1" applyFill="1" applyAlignment="1">
      <alignment horizontal="center"/>
    </xf>
    <xf numFmtId="0" fontId="9" fillId="0" borderId="10" xfId="0" applyFont="1" applyFill="1" applyBorder="1" applyAlignment="1">
      <alignment vertical="justify"/>
    </xf>
    <xf numFmtId="0" fontId="19" fillId="0" borderId="10" xfId="0" applyFont="1" applyFill="1" applyBorder="1" applyAlignment="1">
      <alignment horizontal="left" wrapText="1" indent="1"/>
    </xf>
    <xf numFmtId="0" fontId="14" fillId="0" borderId="11" xfId="0" applyFont="1" applyFill="1" applyBorder="1" applyAlignment="1">
      <alignment horizontal="left" wrapText="1" indent="4"/>
    </xf>
    <xf numFmtId="0" fontId="13" fillId="0" borderId="11" xfId="0" applyFont="1" applyFill="1" applyBorder="1" applyAlignment="1">
      <alignment horizontal="center" vertical="center" wrapText="1"/>
    </xf>
    <xf numFmtId="180" fontId="9" fillId="26" borderId="11" xfId="0" applyNumberFormat="1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/>
    </xf>
    <xf numFmtId="0" fontId="54" fillId="2" borderId="10" xfId="0" applyFont="1" applyFill="1" applyBorder="1" applyAlignment="1">
      <alignment horizontal="left" indent="1"/>
    </xf>
    <xf numFmtId="0" fontId="55" fillId="2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vertical="justify"/>
    </xf>
    <xf numFmtId="180" fontId="54" fillId="26" borderId="1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indent="1"/>
    </xf>
    <xf numFmtId="0" fontId="13" fillId="0" borderId="13" xfId="0" applyFont="1" applyFill="1" applyBorder="1" applyAlignment="1">
      <alignment horizontal="center" wrapText="1"/>
    </xf>
    <xf numFmtId="180" fontId="9" fillId="26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180" fontId="5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wrapText="1" indent="1"/>
    </xf>
    <xf numFmtId="3" fontId="19" fillId="0" borderId="10" xfId="0" applyNumberFormat="1" applyFont="1" applyFill="1" applyBorder="1" applyAlignment="1">
      <alignment horizontal="center"/>
    </xf>
    <xf numFmtId="3" fontId="19" fillId="26" borderId="10" xfId="0" applyNumberFormat="1" applyFont="1" applyFill="1" applyBorder="1" applyAlignment="1">
      <alignment horizontal="center"/>
    </xf>
    <xf numFmtId="3" fontId="9" fillId="26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 vertical="justify"/>
    </xf>
    <xf numFmtId="1" fontId="0" fillId="2" borderId="10" xfId="0" applyNumberFormat="1" applyFill="1" applyBorder="1" applyAlignment="1">
      <alignment horizontal="center" vertical="justify"/>
    </xf>
    <xf numFmtId="0" fontId="0" fillId="2" borderId="10" xfId="0" applyFill="1" applyBorder="1" applyAlignment="1">
      <alignment horizontal="center" vertical="justify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 indent="2"/>
    </xf>
    <xf numFmtId="0" fontId="4" fillId="0" borderId="10" xfId="0" applyFont="1" applyFill="1" applyBorder="1" applyAlignment="1">
      <alignment horizontal="left" vertical="center" wrapText="1" indent="2"/>
    </xf>
    <xf numFmtId="1" fontId="4" fillId="26" borderId="10" xfId="52" applyNumberFormat="1" applyFont="1" applyFill="1" applyBorder="1">
      <alignment vertical="justify"/>
      <protection/>
    </xf>
    <xf numFmtId="0" fontId="3" fillId="0" borderId="10" xfId="52" applyFont="1" applyFill="1" applyBorder="1">
      <alignment vertical="justify"/>
      <protection/>
    </xf>
    <xf numFmtId="1" fontId="3" fillId="26" borderId="10" xfId="52" applyNumberFormat="1" applyFont="1" applyFill="1" applyBorder="1">
      <alignment vertical="justify"/>
      <protection/>
    </xf>
    <xf numFmtId="0" fontId="0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vertical="justify"/>
    </xf>
    <xf numFmtId="49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>
      <alignment horizontal="left" vertical="justify" indent="2"/>
    </xf>
    <xf numFmtId="49" fontId="4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3"/>
    </xf>
    <xf numFmtId="0" fontId="3" fillId="26" borderId="12" xfId="0" applyFont="1" applyFill="1" applyBorder="1" applyAlignment="1">
      <alignment horizontal="left" vertical="center" wrapText="1"/>
    </xf>
    <xf numFmtId="1" fontId="4" fillId="27" borderId="10" xfId="0" applyNumberFormat="1" applyFont="1" applyFill="1" applyBorder="1" applyAlignment="1">
      <alignment vertical="justify"/>
    </xf>
    <xf numFmtId="1" fontId="3" fillId="0" borderId="10" xfId="0" applyNumberFormat="1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vertical="justify"/>
    </xf>
    <xf numFmtId="0" fontId="3" fillId="0" borderId="10" xfId="52" applyFont="1" applyFill="1" applyBorder="1">
      <alignment vertical="justify"/>
      <protection/>
    </xf>
    <xf numFmtId="1" fontId="3" fillId="0" borderId="1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justify" indent="2"/>
    </xf>
    <xf numFmtId="0" fontId="21" fillId="0" borderId="10" xfId="0" applyFont="1" applyFill="1" applyBorder="1" applyAlignment="1">
      <alignment horizontal="left" vertical="center" wrapText="1" indent="2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27" borderId="10" xfId="0" applyFont="1" applyFill="1" applyBorder="1" applyAlignment="1">
      <alignment horizontal="center"/>
    </xf>
    <xf numFmtId="1" fontId="3" fillId="0" borderId="0" xfId="0" applyNumberFormat="1" applyFont="1" applyFill="1" applyAlignment="1">
      <alignment vertical="justify"/>
    </xf>
    <xf numFmtId="1" fontId="4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" fontId="21" fillId="0" borderId="10" xfId="0" applyNumberFormat="1" applyFont="1" applyFill="1" applyBorder="1" applyAlignment="1">
      <alignment vertical="justify"/>
    </xf>
    <xf numFmtId="1" fontId="4" fillId="0" borderId="10" xfId="52" applyNumberFormat="1" applyFont="1" applyFill="1" applyBorder="1">
      <alignment vertical="justify"/>
      <protection/>
    </xf>
    <xf numFmtId="1" fontId="3" fillId="0" borderId="10" xfId="52" applyNumberFormat="1" applyFont="1" applyFill="1" applyBorder="1">
      <alignment vertical="justify"/>
      <protection/>
    </xf>
    <xf numFmtId="0" fontId="21" fillId="0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center"/>
    </xf>
    <xf numFmtId="1" fontId="3" fillId="26" borderId="10" xfId="0" applyNumberFormat="1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/>
    </xf>
    <xf numFmtId="0" fontId="0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/>
    </xf>
    <xf numFmtId="1" fontId="4" fillId="26" borderId="10" xfId="0" applyNumberFormat="1" applyFont="1" applyFill="1" applyBorder="1" applyAlignment="1">
      <alignment vertical="justify"/>
    </xf>
    <xf numFmtId="1" fontId="3" fillId="26" borderId="10" xfId="0" applyNumberFormat="1" applyFont="1" applyFill="1" applyBorder="1" applyAlignment="1">
      <alignment vertical="justify"/>
    </xf>
    <xf numFmtId="0" fontId="4" fillId="26" borderId="10" xfId="0" applyFont="1" applyFill="1" applyBorder="1" applyAlignment="1">
      <alignment horizontal="left" vertical="center" wrapText="1" indent="2"/>
    </xf>
    <xf numFmtId="0" fontId="3" fillId="0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justify"/>
      <protection/>
    </xf>
    <xf numFmtId="0" fontId="4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vertical="justify"/>
    </xf>
    <xf numFmtId="49" fontId="4" fillId="26" borderId="10" xfId="0" applyNumberFormat="1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justify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justify"/>
    </xf>
    <xf numFmtId="0" fontId="4" fillId="27" borderId="10" xfId="0" applyFont="1" applyFill="1" applyBorder="1" applyAlignment="1">
      <alignment horizontal="left" vertical="justify"/>
    </xf>
    <xf numFmtId="0" fontId="4" fillId="27" borderId="10" xfId="0" applyFont="1" applyFill="1" applyBorder="1" applyAlignment="1">
      <alignment horizontal="center" vertical="justify"/>
    </xf>
    <xf numFmtId="1" fontId="4" fillId="27" borderId="10" xfId="0" applyNumberFormat="1" applyFont="1" applyFill="1" applyBorder="1" applyAlignment="1">
      <alignment horizontal="center" vertical="justify"/>
    </xf>
    <xf numFmtId="0" fontId="5" fillId="26" borderId="10" xfId="0" applyFont="1" applyFill="1" applyBorder="1" applyAlignment="1">
      <alignment vertical="justify"/>
    </xf>
    <xf numFmtId="0" fontId="8" fillId="2" borderId="10" xfId="0" applyFont="1" applyFill="1" applyBorder="1" applyAlignment="1">
      <alignment vertical="justify"/>
    </xf>
    <xf numFmtId="0" fontId="8" fillId="26" borderId="10" xfId="0" applyFont="1" applyFill="1" applyBorder="1" applyAlignment="1">
      <alignment vertical="justify"/>
    </xf>
    <xf numFmtId="0" fontId="22" fillId="26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left" vertical="justify"/>
    </xf>
    <xf numFmtId="0" fontId="4" fillId="26" borderId="10" xfId="0" applyFont="1" applyFill="1" applyBorder="1" applyAlignment="1">
      <alignment horizontal="center" vertical="top"/>
    </xf>
    <xf numFmtId="1" fontId="5" fillId="26" borderId="10" xfId="0" applyNumberFormat="1" applyFont="1" applyFill="1" applyBorder="1" applyAlignment="1">
      <alignment vertical="justify"/>
    </xf>
    <xf numFmtId="181" fontId="5" fillId="26" borderId="10" xfId="0" applyNumberFormat="1" applyFont="1" applyFill="1" applyBorder="1" applyAlignment="1">
      <alignment vertical="justify"/>
    </xf>
    <xf numFmtId="181" fontId="8" fillId="26" borderId="10" xfId="0" applyNumberFormat="1" applyFont="1" applyFill="1" applyBorder="1" applyAlignment="1">
      <alignment horizontal="center" vertical="justify"/>
    </xf>
    <xf numFmtId="0" fontId="8" fillId="26" borderId="10" xfId="0" applyFont="1" applyFill="1" applyBorder="1" applyAlignment="1">
      <alignment horizontal="center" vertical="justify"/>
    </xf>
    <xf numFmtId="1" fontId="22" fillId="26" borderId="10" xfId="0" applyNumberFormat="1" applyFont="1" applyFill="1" applyBorder="1" applyAlignment="1">
      <alignment vertical="justify"/>
    </xf>
    <xf numFmtId="181" fontId="3" fillId="26" borderId="10" xfId="0" applyNumberFormat="1" applyFont="1" applyFill="1" applyBorder="1" applyAlignment="1">
      <alignment horizontal="center" vertical="justify"/>
    </xf>
    <xf numFmtId="0" fontId="0" fillId="26" borderId="10" xfId="0" applyFont="1" applyFill="1" applyBorder="1" applyAlignment="1">
      <alignment vertical="justify"/>
    </xf>
    <xf numFmtId="2" fontId="3" fillId="26" borderId="10" xfId="0" applyNumberFormat="1" applyFont="1" applyFill="1" applyBorder="1" applyAlignment="1">
      <alignment horizontal="center" vertical="justify"/>
    </xf>
    <xf numFmtId="181" fontId="3" fillId="26" borderId="10" xfId="0" applyNumberFormat="1" applyFont="1" applyFill="1" applyBorder="1" applyAlignment="1">
      <alignment vertical="justify"/>
    </xf>
    <xf numFmtId="0" fontId="5" fillId="26" borderId="10" xfId="0" applyFont="1" applyFill="1" applyBorder="1" applyAlignment="1">
      <alignment horizontal="left" vertical="justify"/>
    </xf>
    <xf numFmtId="181" fontId="0" fillId="2" borderId="10" xfId="0" applyNumberFormat="1" applyFill="1" applyBorder="1" applyAlignment="1">
      <alignment vertical="justify"/>
    </xf>
    <xf numFmtId="0" fontId="3" fillId="26" borderId="10" xfId="0" applyFont="1" applyFill="1" applyBorder="1" applyAlignment="1">
      <alignment vertical="justify" wrapText="1"/>
    </xf>
    <xf numFmtId="0" fontId="0" fillId="2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vertical="justify"/>
    </xf>
    <xf numFmtId="0" fontId="23" fillId="26" borderId="10" xfId="0" applyFont="1" applyFill="1" applyBorder="1" applyAlignment="1">
      <alignment vertical="justify"/>
    </xf>
    <xf numFmtId="0" fontId="6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vertical="justify"/>
    </xf>
    <xf numFmtId="0" fontId="6" fillId="26" borderId="10" xfId="0" applyFont="1" applyFill="1" applyBorder="1" applyAlignment="1">
      <alignment horizontal="center" vertical="justify"/>
    </xf>
    <xf numFmtId="0" fontId="23" fillId="26" borderId="10" xfId="0" applyFont="1" applyFill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24" fillId="26" borderId="11" xfId="0" applyFont="1" applyFill="1" applyBorder="1" applyAlignment="1">
      <alignment wrapText="1"/>
    </xf>
    <xf numFmtId="0" fontId="6" fillId="26" borderId="11" xfId="0" applyFont="1" applyFill="1" applyBorder="1" applyAlignment="1">
      <alignment horizontal="left" vertical="justify"/>
    </xf>
    <xf numFmtId="0" fontId="6" fillId="26" borderId="11" xfId="0" applyFont="1" applyFill="1" applyBorder="1" applyAlignment="1">
      <alignment horizontal="center" vertical="justify"/>
    </xf>
    <xf numFmtId="0" fontId="6" fillId="2" borderId="10" xfId="0" applyFont="1" applyFill="1" applyBorder="1" applyAlignment="1">
      <alignment horizontal="left" vertical="center" wrapText="1"/>
    </xf>
    <xf numFmtId="1" fontId="3" fillId="26" borderId="10" xfId="0" applyNumberFormat="1" applyFont="1" applyFill="1" applyBorder="1" applyAlignment="1">
      <alignment horizontal="center" vertical="justify"/>
    </xf>
    <xf numFmtId="0" fontId="0" fillId="2" borderId="15" xfId="0" applyFill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Fill="1" applyAlignment="1">
      <alignment horizontal="right" vertical="justify"/>
    </xf>
    <xf numFmtId="0" fontId="2" fillId="0" borderId="0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1" name="Line 97"/>
        <xdr:cNvSpPr>
          <a:spLocks/>
        </xdr:cNvSpPr>
      </xdr:nvSpPr>
      <xdr:spPr>
        <a:xfrm>
          <a:off x="180975" y="328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2" name="Line 98"/>
        <xdr:cNvSpPr>
          <a:spLocks/>
        </xdr:cNvSpPr>
      </xdr:nvSpPr>
      <xdr:spPr>
        <a:xfrm>
          <a:off x="161925" y="328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141</xdr:row>
      <xdr:rowOff>0</xdr:rowOff>
    </xdr:from>
    <xdr:to>
      <xdr:col>0</xdr:col>
      <xdr:colOff>2238375</xdr:colOff>
      <xdr:row>141</xdr:row>
      <xdr:rowOff>0</xdr:rowOff>
    </xdr:to>
    <xdr:sp>
      <xdr:nvSpPr>
        <xdr:cNvPr id="3" name="Line 99"/>
        <xdr:cNvSpPr>
          <a:spLocks/>
        </xdr:cNvSpPr>
      </xdr:nvSpPr>
      <xdr:spPr>
        <a:xfrm>
          <a:off x="180975" y="3248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141</xdr:row>
      <xdr:rowOff>0</xdr:rowOff>
    </xdr:from>
    <xdr:to>
      <xdr:col>0</xdr:col>
      <xdr:colOff>2238375</xdr:colOff>
      <xdr:row>141</xdr:row>
      <xdr:rowOff>0</xdr:rowOff>
    </xdr:to>
    <xdr:sp>
      <xdr:nvSpPr>
        <xdr:cNvPr id="4" name="Line 100"/>
        <xdr:cNvSpPr>
          <a:spLocks/>
        </xdr:cNvSpPr>
      </xdr:nvSpPr>
      <xdr:spPr>
        <a:xfrm>
          <a:off x="161925" y="324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135</xdr:row>
      <xdr:rowOff>0</xdr:rowOff>
    </xdr:from>
    <xdr:to>
      <xdr:col>0</xdr:col>
      <xdr:colOff>2238375</xdr:colOff>
      <xdr:row>135</xdr:row>
      <xdr:rowOff>0</xdr:rowOff>
    </xdr:to>
    <xdr:sp>
      <xdr:nvSpPr>
        <xdr:cNvPr id="5" name="Line 101"/>
        <xdr:cNvSpPr>
          <a:spLocks/>
        </xdr:cNvSpPr>
      </xdr:nvSpPr>
      <xdr:spPr>
        <a:xfrm>
          <a:off x="180975" y="312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135</xdr:row>
      <xdr:rowOff>0</xdr:rowOff>
    </xdr:from>
    <xdr:to>
      <xdr:col>0</xdr:col>
      <xdr:colOff>2238375</xdr:colOff>
      <xdr:row>135</xdr:row>
      <xdr:rowOff>0</xdr:rowOff>
    </xdr:to>
    <xdr:sp>
      <xdr:nvSpPr>
        <xdr:cNvPr id="6" name="Line 102"/>
        <xdr:cNvSpPr>
          <a:spLocks/>
        </xdr:cNvSpPr>
      </xdr:nvSpPr>
      <xdr:spPr>
        <a:xfrm>
          <a:off x="161925" y="31280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7" name="Line 103"/>
        <xdr:cNvSpPr>
          <a:spLocks/>
        </xdr:cNvSpPr>
      </xdr:nvSpPr>
      <xdr:spPr>
        <a:xfrm>
          <a:off x="180975" y="30079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8" name="Line 104"/>
        <xdr:cNvSpPr>
          <a:spLocks/>
        </xdr:cNvSpPr>
      </xdr:nvSpPr>
      <xdr:spPr>
        <a:xfrm>
          <a:off x="161925" y="30079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9" name="Line 105"/>
        <xdr:cNvSpPr>
          <a:spLocks/>
        </xdr:cNvSpPr>
      </xdr:nvSpPr>
      <xdr:spPr>
        <a:xfrm>
          <a:off x="180975" y="30079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10" name="Line 106"/>
        <xdr:cNvSpPr>
          <a:spLocks/>
        </xdr:cNvSpPr>
      </xdr:nvSpPr>
      <xdr:spPr>
        <a:xfrm>
          <a:off x="161925" y="30079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0</xdr:rowOff>
    </xdr:from>
    <xdr:to>
      <xdr:col>0</xdr:col>
      <xdr:colOff>2238375</xdr:colOff>
      <xdr:row>128</xdr:row>
      <xdr:rowOff>0</xdr:rowOff>
    </xdr:to>
    <xdr:sp>
      <xdr:nvSpPr>
        <xdr:cNvPr id="11" name="Line 107"/>
        <xdr:cNvSpPr>
          <a:spLocks/>
        </xdr:cNvSpPr>
      </xdr:nvSpPr>
      <xdr:spPr>
        <a:xfrm>
          <a:off x="180975" y="2987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128</xdr:row>
      <xdr:rowOff>0</xdr:rowOff>
    </xdr:from>
    <xdr:to>
      <xdr:col>0</xdr:col>
      <xdr:colOff>2238375</xdr:colOff>
      <xdr:row>128</xdr:row>
      <xdr:rowOff>0</xdr:rowOff>
    </xdr:to>
    <xdr:sp>
      <xdr:nvSpPr>
        <xdr:cNvPr id="12" name="Line 108"/>
        <xdr:cNvSpPr>
          <a:spLocks/>
        </xdr:cNvSpPr>
      </xdr:nvSpPr>
      <xdr:spPr>
        <a:xfrm>
          <a:off x="161925" y="2987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103</xdr:row>
      <xdr:rowOff>0</xdr:rowOff>
    </xdr:from>
    <xdr:to>
      <xdr:col>0</xdr:col>
      <xdr:colOff>2238375</xdr:colOff>
      <xdr:row>103</xdr:row>
      <xdr:rowOff>0</xdr:rowOff>
    </xdr:to>
    <xdr:sp>
      <xdr:nvSpPr>
        <xdr:cNvPr id="13" name="Line 109"/>
        <xdr:cNvSpPr>
          <a:spLocks/>
        </xdr:cNvSpPr>
      </xdr:nvSpPr>
      <xdr:spPr>
        <a:xfrm>
          <a:off x="180975" y="24879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103</xdr:row>
      <xdr:rowOff>0</xdr:rowOff>
    </xdr:from>
    <xdr:to>
      <xdr:col>0</xdr:col>
      <xdr:colOff>2238375</xdr:colOff>
      <xdr:row>103</xdr:row>
      <xdr:rowOff>0</xdr:rowOff>
    </xdr:to>
    <xdr:sp>
      <xdr:nvSpPr>
        <xdr:cNvPr id="14" name="Line 110"/>
        <xdr:cNvSpPr>
          <a:spLocks/>
        </xdr:cNvSpPr>
      </xdr:nvSpPr>
      <xdr:spPr>
        <a:xfrm>
          <a:off x="161925" y="2487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5" name="Line 111"/>
        <xdr:cNvSpPr>
          <a:spLocks/>
        </xdr:cNvSpPr>
      </xdr:nvSpPr>
      <xdr:spPr>
        <a:xfrm>
          <a:off x="180975" y="2467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6" name="Line 112"/>
        <xdr:cNvSpPr>
          <a:spLocks/>
        </xdr:cNvSpPr>
      </xdr:nvSpPr>
      <xdr:spPr>
        <a:xfrm>
          <a:off x="161925" y="2467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7" name="Line 113"/>
        <xdr:cNvSpPr>
          <a:spLocks/>
        </xdr:cNvSpPr>
      </xdr:nvSpPr>
      <xdr:spPr>
        <a:xfrm>
          <a:off x="180975" y="2467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18" name="Line 114"/>
        <xdr:cNvSpPr>
          <a:spLocks/>
        </xdr:cNvSpPr>
      </xdr:nvSpPr>
      <xdr:spPr>
        <a:xfrm>
          <a:off x="161925" y="2467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</xdr:row>
      <xdr:rowOff>0</xdr:rowOff>
    </xdr:from>
    <xdr:to>
      <xdr:col>0</xdr:col>
      <xdr:colOff>2238375</xdr:colOff>
      <xdr:row>96</xdr:row>
      <xdr:rowOff>0</xdr:rowOff>
    </xdr:to>
    <xdr:sp>
      <xdr:nvSpPr>
        <xdr:cNvPr id="19" name="Line 115"/>
        <xdr:cNvSpPr>
          <a:spLocks/>
        </xdr:cNvSpPr>
      </xdr:nvSpPr>
      <xdr:spPr>
        <a:xfrm>
          <a:off x="180975" y="2347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0</xdr:rowOff>
    </xdr:from>
    <xdr:to>
      <xdr:col>0</xdr:col>
      <xdr:colOff>2238375</xdr:colOff>
      <xdr:row>96</xdr:row>
      <xdr:rowOff>0</xdr:rowOff>
    </xdr:to>
    <xdr:sp>
      <xdr:nvSpPr>
        <xdr:cNvPr id="20" name="Line 116"/>
        <xdr:cNvSpPr>
          <a:spLocks/>
        </xdr:cNvSpPr>
      </xdr:nvSpPr>
      <xdr:spPr>
        <a:xfrm>
          <a:off x="161925" y="2347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113</xdr:row>
      <xdr:rowOff>0</xdr:rowOff>
    </xdr:from>
    <xdr:to>
      <xdr:col>0</xdr:col>
      <xdr:colOff>2238375</xdr:colOff>
      <xdr:row>113</xdr:row>
      <xdr:rowOff>0</xdr:rowOff>
    </xdr:to>
    <xdr:sp>
      <xdr:nvSpPr>
        <xdr:cNvPr id="21" name="Line 271"/>
        <xdr:cNvSpPr>
          <a:spLocks/>
        </xdr:cNvSpPr>
      </xdr:nvSpPr>
      <xdr:spPr>
        <a:xfrm>
          <a:off x="180975" y="2687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113</xdr:row>
      <xdr:rowOff>0</xdr:rowOff>
    </xdr:from>
    <xdr:to>
      <xdr:col>0</xdr:col>
      <xdr:colOff>2238375</xdr:colOff>
      <xdr:row>113</xdr:row>
      <xdr:rowOff>0</xdr:rowOff>
    </xdr:to>
    <xdr:sp>
      <xdr:nvSpPr>
        <xdr:cNvPr id="22" name="Line 272"/>
        <xdr:cNvSpPr>
          <a:spLocks/>
        </xdr:cNvSpPr>
      </xdr:nvSpPr>
      <xdr:spPr>
        <a:xfrm>
          <a:off x="161925" y="2687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127</xdr:row>
      <xdr:rowOff>0</xdr:rowOff>
    </xdr:from>
    <xdr:to>
      <xdr:col>0</xdr:col>
      <xdr:colOff>2238375</xdr:colOff>
      <xdr:row>127</xdr:row>
      <xdr:rowOff>0</xdr:rowOff>
    </xdr:to>
    <xdr:sp>
      <xdr:nvSpPr>
        <xdr:cNvPr id="23" name="Line 273"/>
        <xdr:cNvSpPr>
          <a:spLocks/>
        </xdr:cNvSpPr>
      </xdr:nvSpPr>
      <xdr:spPr>
        <a:xfrm>
          <a:off x="180975" y="2967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127</xdr:row>
      <xdr:rowOff>0</xdr:rowOff>
    </xdr:from>
    <xdr:to>
      <xdr:col>0</xdr:col>
      <xdr:colOff>2238375</xdr:colOff>
      <xdr:row>127</xdr:row>
      <xdr:rowOff>0</xdr:rowOff>
    </xdr:to>
    <xdr:sp>
      <xdr:nvSpPr>
        <xdr:cNvPr id="24" name="Line 274"/>
        <xdr:cNvSpPr>
          <a:spLocks/>
        </xdr:cNvSpPr>
      </xdr:nvSpPr>
      <xdr:spPr>
        <a:xfrm>
          <a:off x="161925" y="2967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270</xdr:row>
      <xdr:rowOff>76200</xdr:rowOff>
    </xdr:from>
    <xdr:to>
      <xdr:col>0</xdr:col>
      <xdr:colOff>2238375</xdr:colOff>
      <xdr:row>270</xdr:row>
      <xdr:rowOff>76200</xdr:rowOff>
    </xdr:to>
    <xdr:sp>
      <xdr:nvSpPr>
        <xdr:cNvPr id="25" name="Line 279"/>
        <xdr:cNvSpPr>
          <a:spLocks/>
        </xdr:cNvSpPr>
      </xdr:nvSpPr>
      <xdr:spPr>
        <a:xfrm>
          <a:off x="180975" y="59350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270</xdr:row>
      <xdr:rowOff>161925</xdr:rowOff>
    </xdr:from>
    <xdr:to>
      <xdr:col>0</xdr:col>
      <xdr:colOff>2238375</xdr:colOff>
      <xdr:row>270</xdr:row>
      <xdr:rowOff>161925</xdr:rowOff>
    </xdr:to>
    <xdr:sp>
      <xdr:nvSpPr>
        <xdr:cNvPr id="26" name="Line 280"/>
        <xdr:cNvSpPr>
          <a:spLocks/>
        </xdr:cNvSpPr>
      </xdr:nvSpPr>
      <xdr:spPr>
        <a:xfrm>
          <a:off x="161925" y="5943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271</xdr:row>
      <xdr:rowOff>76200</xdr:rowOff>
    </xdr:from>
    <xdr:to>
      <xdr:col>0</xdr:col>
      <xdr:colOff>2238375</xdr:colOff>
      <xdr:row>271</xdr:row>
      <xdr:rowOff>76200</xdr:rowOff>
    </xdr:to>
    <xdr:sp>
      <xdr:nvSpPr>
        <xdr:cNvPr id="27" name="Line 281"/>
        <xdr:cNvSpPr>
          <a:spLocks/>
        </xdr:cNvSpPr>
      </xdr:nvSpPr>
      <xdr:spPr>
        <a:xfrm>
          <a:off x="180975" y="5955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271</xdr:row>
      <xdr:rowOff>161925</xdr:rowOff>
    </xdr:from>
    <xdr:to>
      <xdr:col>0</xdr:col>
      <xdr:colOff>2238375</xdr:colOff>
      <xdr:row>271</xdr:row>
      <xdr:rowOff>161925</xdr:rowOff>
    </xdr:to>
    <xdr:sp>
      <xdr:nvSpPr>
        <xdr:cNvPr id="28" name="Line 282"/>
        <xdr:cNvSpPr>
          <a:spLocks/>
        </xdr:cNvSpPr>
      </xdr:nvSpPr>
      <xdr:spPr>
        <a:xfrm>
          <a:off x="161925" y="5963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121</xdr:row>
      <xdr:rowOff>0</xdr:rowOff>
    </xdr:from>
    <xdr:to>
      <xdr:col>0</xdr:col>
      <xdr:colOff>2238375</xdr:colOff>
      <xdr:row>121</xdr:row>
      <xdr:rowOff>0</xdr:rowOff>
    </xdr:to>
    <xdr:sp>
      <xdr:nvSpPr>
        <xdr:cNvPr id="29" name="Line 1254"/>
        <xdr:cNvSpPr>
          <a:spLocks/>
        </xdr:cNvSpPr>
      </xdr:nvSpPr>
      <xdr:spPr>
        <a:xfrm>
          <a:off x="180975" y="28479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121</xdr:row>
      <xdr:rowOff>0</xdr:rowOff>
    </xdr:from>
    <xdr:to>
      <xdr:col>0</xdr:col>
      <xdr:colOff>2238375</xdr:colOff>
      <xdr:row>121</xdr:row>
      <xdr:rowOff>0</xdr:rowOff>
    </xdr:to>
    <xdr:sp>
      <xdr:nvSpPr>
        <xdr:cNvPr id="30" name="Line 1255"/>
        <xdr:cNvSpPr>
          <a:spLocks/>
        </xdr:cNvSpPr>
      </xdr:nvSpPr>
      <xdr:spPr>
        <a:xfrm>
          <a:off x="161925" y="2847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31" name="Line 97"/>
        <xdr:cNvSpPr>
          <a:spLocks/>
        </xdr:cNvSpPr>
      </xdr:nvSpPr>
      <xdr:spPr>
        <a:xfrm>
          <a:off x="180975" y="3288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143</xdr:row>
      <xdr:rowOff>0</xdr:rowOff>
    </xdr:from>
    <xdr:to>
      <xdr:col>0</xdr:col>
      <xdr:colOff>2238375</xdr:colOff>
      <xdr:row>143</xdr:row>
      <xdr:rowOff>0</xdr:rowOff>
    </xdr:to>
    <xdr:sp>
      <xdr:nvSpPr>
        <xdr:cNvPr id="32" name="Line 98"/>
        <xdr:cNvSpPr>
          <a:spLocks/>
        </xdr:cNvSpPr>
      </xdr:nvSpPr>
      <xdr:spPr>
        <a:xfrm>
          <a:off x="161925" y="3288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141</xdr:row>
      <xdr:rowOff>0</xdr:rowOff>
    </xdr:from>
    <xdr:to>
      <xdr:col>0</xdr:col>
      <xdr:colOff>2238375</xdr:colOff>
      <xdr:row>141</xdr:row>
      <xdr:rowOff>0</xdr:rowOff>
    </xdr:to>
    <xdr:sp>
      <xdr:nvSpPr>
        <xdr:cNvPr id="33" name="Line 99"/>
        <xdr:cNvSpPr>
          <a:spLocks/>
        </xdr:cNvSpPr>
      </xdr:nvSpPr>
      <xdr:spPr>
        <a:xfrm>
          <a:off x="180975" y="32480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141</xdr:row>
      <xdr:rowOff>0</xdr:rowOff>
    </xdr:from>
    <xdr:to>
      <xdr:col>0</xdr:col>
      <xdr:colOff>2238375</xdr:colOff>
      <xdr:row>141</xdr:row>
      <xdr:rowOff>0</xdr:rowOff>
    </xdr:to>
    <xdr:sp>
      <xdr:nvSpPr>
        <xdr:cNvPr id="34" name="Line 100"/>
        <xdr:cNvSpPr>
          <a:spLocks/>
        </xdr:cNvSpPr>
      </xdr:nvSpPr>
      <xdr:spPr>
        <a:xfrm>
          <a:off x="161925" y="32480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135</xdr:row>
      <xdr:rowOff>0</xdr:rowOff>
    </xdr:from>
    <xdr:to>
      <xdr:col>0</xdr:col>
      <xdr:colOff>2238375</xdr:colOff>
      <xdr:row>135</xdr:row>
      <xdr:rowOff>0</xdr:rowOff>
    </xdr:to>
    <xdr:sp>
      <xdr:nvSpPr>
        <xdr:cNvPr id="35" name="Line 101"/>
        <xdr:cNvSpPr>
          <a:spLocks/>
        </xdr:cNvSpPr>
      </xdr:nvSpPr>
      <xdr:spPr>
        <a:xfrm>
          <a:off x="180975" y="312801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135</xdr:row>
      <xdr:rowOff>0</xdr:rowOff>
    </xdr:from>
    <xdr:to>
      <xdr:col>0</xdr:col>
      <xdr:colOff>2238375</xdr:colOff>
      <xdr:row>135</xdr:row>
      <xdr:rowOff>0</xdr:rowOff>
    </xdr:to>
    <xdr:sp>
      <xdr:nvSpPr>
        <xdr:cNvPr id="36" name="Line 102"/>
        <xdr:cNvSpPr>
          <a:spLocks/>
        </xdr:cNvSpPr>
      </xdr:nvSpPr>
      <xdr:spPr>
        <a:xfrm>
          <a:off x="161925" y="312801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37" name="Line 103"/>
        <xdr:cNvSpPr>
          <a:spLocks/>
        </xdr:cNvSpPr>
      </xdr:nvSpPr>
      <xdr:spPr>
        <a:xfrm>
          <a:off x="180975" y="30079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38" name="Line 104"/>
        <xdr:cNvSpPr>
          <a:spLocks/>
        </xdr:cNvSpPr>
      </xdr:nvSpPr>
      <xdr:spPr>
        <a:xfrm>
          <a:off x="161925" y="30079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39" name="Line 105"/>
        <xdr:cNvSpPr>
          <a:spLocks/>
        </xdr:cNvSpPr>
      </xdr:nvSpPr>
      <xdr:spPr>
        <a:xfrm>
          <a:off x="180975" y="300799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129</xdr:row>
      <xdr:rowOff>0</xdr:rowOff>
    </xdr:from>
    <xdr:to>
      <xdr:col>0</xdr:col>
      <xdr:colOff>2238375</xdr:colOff>
      <xdr:row>129</xdr:row>
      <xdr:rowOff>0</xdr:rowOff>
    </xdr:to>
    <xdr:sp>
      <xdr:nvSpPr>
        <xdr:cNvPr id="40" name="Line 106"/>
        <xdr:cNvSpPr>
          <a:spLocks/>
        </xdr:cNvSpPr>
      </xdr:nvSpPr>
      <xdr:spPr>
        <a:xfrm>
          <a:off x="161925" y="300799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128</xdr:row>
      <xdr:rowOff>0</xdr:rowOff>
    </xdr:from>
    <xdr:to>
      <xdr:col>0</xdr:col>
      <xdr:colOff>2238375</xdr:colOff>
      <xdr:row>128</xdr:row>
      <xdr:rowOff>0</xdr:rowOff>
    </xdr:to>
    <xdr:sp>
      <xdr:nvSpPr>
        <xdr:cNvPr id="41" name="Line 107"/>
        <xdr:cNvSpPr>
          <a:spLocks/>
        </xdr:cNvSpPr>
      </xdr:nvSpPr>
      <xdr:spPr>
        <a:xfrm>
          <a:off x="180975" y="29879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128</xdr:row>
      <xdr:rowOff>0</xdr:rowOff>
    </xdr:from>
    <xdr:to>
      <xdr:col>0</xdr:col>
      <xdr:colOff>2238375</xdr:colOff>
      <xdr:row>128</xdr:row>
      <xdr:rowOff>0</xdr:rowOff>
    </xdr:to>
    <xdr:sp>
      <xdr:nvSpPr>
        <xdr:cNvPr id="42" name="Line 108"/>
        <xdr:cNvSpPr>
          <a:spLocks/>
        </xdr:cNvSpPr>
      </xdr:nvSpPr>
      <xdr:spPr>
        <a:xfrm>
          <a:off x="161925" y="29879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103</xdr:row>
      <xdr:rowOff>0</xdr:rowOff>
    </xdr:from>
    <xdr:to>
      <xdr:col>0</xdr:col>
      <xdr:colOff>2238375</xdr:colOff>
      <xdr:row>103</xdr:row>
      <xdr:rowOff>0</xdr:rowOff>
    </xdr:to>
    <xdr:sp>
      <xdr:nvSpPr>
        <xdr:cNvPr id="43" name="Line 109"/>
        <xdr:cNvSpPr>
          <a:spLocks/>
        </xdr:cNvSpPr>
      </xdr:nvSpPr>
      <xdr:spPr>
        <a:xfrm>
          <a:off x="180975" y="24879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103</xdr:row>
      <xdr:rowOff>0</xdr:rowOff>
    </xdr:from>
    <xdr:to>
      <xdr:col>0</xdr:col>
      <xdr:colOff>2238375</xdr:colOff>
      <xdr:row>103</xdr:row>
      <xdr:rowOff>0</xdr:rowOff>
    </xdr:to>
    <xdr:sp>
      <xdr:nvSpPr>
        <xdr:cNvPr id="44" name="Line 110"/>
        <xdr:cNvSpPr>
          <a:spLocks/>
        </xdr:cNvSpPr>
      </xdr:nvSpPr>
      <xdr:spPr>
        <a:xfrm>
          <a:off x="161925" y="24879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45" name="Line 111"/>
        <xdr:cNvSpPr>
          <a:spLocks/>
        </xdr:cNvSpPr>
      </xdr:nvSpPr>
      <xdr:spPr>
        <a:xfrm>
          <a:off x="180975" y="2467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46" name="Line 112"/>
        <xdr:cNvSpPr>
          <a:spLocks/>
        </xdr:cNvSpPr>
      </xdr:nvSpPr>
      <xdr:spPr>
        <a:xfrm>
          <a:off x="161925" y="2467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47" name="Line 113"/>
        <xdr:cNvSpPr>
          <a:spLocks/>
        </xdr:cNvSpPr>
      </xdr:nvSpPr>
      <xdr:spPr>
        <a:xfrm>
          <a:off x="180975" y="24679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102</xdr:row>
      <xdr:rowOff>0</xdr:rowOff>
    </xdr:from>
    <xdr:to>
      <xdr:col>0</xdr:col>
      <xdr:colOff>2238375</xdr:colOff>
      <xdr:row>102</xdr:row>
      <xdr:rowOff>0</xdr:rowOff>
    </xdr:to>
    <xdr:sp>
      <xdr:nvSpPr>
        <xdr:cNvPr id="48" name="Line 114"/>
        <xdr:cNvSpPr>
          <a:spLocks/>
        </xdr:cNvSpPr>
      </xdr:nvSpPr>
      <xdr:spPr>
        <a:xfrm>
          <a:off x="161925" y="246792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96</xdr:row>
      <xdr:rowOff>0</xdr:rowOff>
    </xdr:from>
    <xdr:to>
      <xdr:col>0</xdr:col>
      <xdr:colOff>2238375</xdr:colOff>
      <xdr:row>96</xdr:row>
      <xdr:rowOff>0</xdr:rowOff>
    </xdr:to>
    <xdr:sp>
      <xdr:nvSpPr>
        <xdr:cNvPr id="49" name="Line 115"/>
        <xdr:cNvSpPr>
          <a:spLocks/>
        </xdr:cNvSpPr>
      </xdr:nvSpPr>
      <xdr:spPr>
        <a:xfrm>
          <a:off x="180975" y="234791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0</xdr:rowOff>
    </xdr:from>
    <xdr:to>
      <xdr:col>0</xdr:col>
      <xdr:colOff>2238375</xdr:colOff>
      <xdr:row>96</xdr:row>
      <xdr:rowOff>0</xdr:rowOff>
    </xdr:to>
    <xdr:sp>
      <xdr:nvSpPr>
        <xdr:cNvPr id="50" name="Line 116"/>
        <xdr:cNvSpPr>
          <a:spLocks/>
        </xdr:cNvSpPr>
      </xdr:nvSpPr>
      <xdr:spPr>
        <a:xfrm>
          <a:off x="161925" y="234791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113</xdr:row>
      <xdr:rowOff>0</xdr:rowOff>
    </xdr:from>
    <xdr:to>
      <xdr:col>0</xdr:col>
      <xdr:colOff>2238375</xdr:colOff>
      <xdr:row>113</xdr:row>
      <xdr:rowOff>0</xdr:rowOff>
    </xdr:to>
    <xdr:sp>
      <xdr:nvSpPr>
        <xdr:cNvPr id="51" name="Line 271"/>
        <xdr:cNvSpPr>
          <a:spLocks/>
        </xdr:cNvSpPr>
      </xdr:nvSpPr>
      <xdr:spPr>
        <a:xfrm>
          <a:off x="180975" y="2687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113</xdr:row>
      <xdr:rowOff>0</xdr:rowOff>
    </xdr:from>
    <xdr:to>
      <xdr:col>0</xdr:col>
      <xdr:colOff>2238375</xdr:colOff>
      <xdr:row>113</xdr:row>
      <xdr:rowOff>0</xdr:rowOff>
    </xdr:to>
    <xdr:sp>
      <xdr:nvSpPr>
        <xdr:cNvPr id="52" name="Line 272"/>
        <xdr:cNvSpPr>
          <a:spLocks/>
        </xdr:cNvSpPr>
      </xdr:nvSpPr>
      <xdr:spPr>
        <a:xfrm>
          <a:off x="161925" y="2687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127</xdr:row>
      <xdr:rowOff>0</xdr:rowOff>
    </xdr:from>
    <xdr:to>
      <xdr:col>0</xdr:col>
      <xdr:colOff>2238375</xdr:colOff>
      <xdr:row>127</xdr:row>
      <xdr:rowOff>0</xdr:rowOff>
    </xdr:to>
    <xdr:sp>
      <xdr:nvSpPr>
        <xdr:cNvPr id="53" name="Line 273"/>
        <xdr:cNvSpPr>
          <a:spLocks/>
        </xdr:cNvSpPr>
      </xdr:nvSpPr>
      <xdr:spPr>
        <a:xfrm>
          <a:off x="180975" y="29679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127</xdr:row>
      <xdr:rowOff>0</xdr:rowOff>
    </xdr:from>
    <xdr:to>
      <xdr:col>0</xdr:col>
      <xdr:colOff>2238375</xdr:colOff>
      <xdr:row>127</xdr:row>
      <xdr:rowOff>0</xdr:rowOff>
    </xdr:to>
    <xdr:sp>
      <xdr:nvSpPr>
        <xdr:cNvPr id="54" name="Line 274"/>
        <xdr:cNvSpPr>
          <a:spLocks/>
        </xdr:cNvSpPr>
      </xdr:nvSpPr>
      <xdr:spPr>
        <a:xfrm>
          <a:off x="161925" y="29679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270</xdr:row>
      <xdr:rowOff>76200</xdr:rowOff>
    </xdr:from>
    <xdr:to>
      <xdr:col>0</xdr:col>
      <xdr:colOff>2238375</xdr:colOff>
      <xdr:row>270</xdr:row>
      <xdr:rowOff>76200</xdr:rowOff>
    </xdr:to>
    <xdr:sp>
      <xdr:nvSpPr>
        <xdr:cNvPr id="55" name="Line 279"/>
        <xdr:cNvSpPr>
          <a:spLocks/>
        </xdr:cNvSpPr>
      </xdr:nvSpPr>
      <xdr:spPr>
        <a:xfrm>
          <a:off x="180975" y="59350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270</xdr:row>
      <xdr:rowOff>161925</xdr:rowOff>
    </xdr:from>
    <xdr:to>
      <xdr:col>0</xdr:col>
      <xdr:colOff>2238375</xdr:colOff>
      <xdr:row>270</xdr:row>
      <xdr:rowOff>161925</xdr:rowOff>
    </xdr:to>
    <xdr:sp>
      <xdr:nvSpPr>
        <xdr:cNvPr id="56" name="Line 280"/>
        <xdr:cNvSpPr>
          <a:spLocks/>
        </xdr:cNvSpPr>
      </xdr:nvSpPr>
      <xdr:spPr>
        <a:xfrm>
          <a:off x="161925" y="594360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271</xdr:row>
      <xdr:rowOff>76200</xdr:rowOff>
    </xdr:from>
    <xdr:to>
      <xdr:col>0</xdr:col>
      <xdr:colOff>2238375</xdr:colOff>
      <xdr:row>271</xdr:row>
      <xdr:rowOff>76200</xdr:rowOff>
    </xdr:to>
    <xdr:sp>
      <xdr:nvSpPr>
        <xdr:cNvPr id="57" name="Line 281"/>
        <xdr:cNvSpPr>
          <a:spLocks/>
        </xdr:cNvSpPr>
      </xdr:nvSpPr>
      <xdr:spPr>
        <a:xfrm>
          <a:off x="180975" y="5955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271</xdr:row>
      <xdr:rowOff>161925</xdr:rowOff>
    </xdr:from>
    <xdr:to>
      <xdr:col>0</xdr:col>
      <xdr:colOff>2238375</xdr:colOff>
      <xdr:row>271</xdr:row>
      <xdr:rowOff>161925</xdr:rowOff>
    </xdr:to>
    <xdr:sp>
      <xdr:nvSpPr>
        <xdr:cNvPr id="58" name="Line 282"/>
        <xdr:cNvSpPr>
          <a:spLocks/>
        </xdr:cNvSpPr>
      </xdr:nvSpPr>
      <xdr:spPr>
        <a:xfrm>
          <a:off x="161925" y="59636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121</xdr:row>
      <xdr:rowOff>0</xdr:rowOff>
    </xdr:from>
    <xdr:to>
      <xdr:col>0</xdr:col>
      <xdr:colOff>2238375</xdr:colOff>
      <xdr:row>121</xdr:row>
      <xdr:rowOff>0</xdr:rowOff>
    </xdr:to>
    <xdr:sp>
      <xdr:nvSpPr>
        <xdr:cNvPr id="59" name="Line 1254"/>
        <xdr:cNvSpPr>
          <a:spLocks/>
        </xdr:cNvSpPr>
      </xdr:nvSpPr>
      <xdr:spPr>
        <a:xfrm>
          <a:off x="180975" y="284797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161925</xdr:colOff>
      <xdr:row>121</xdr:row>
      <xdr:rowOff>0</xdr:rowOff>
    </xdr:from>
    <xdr:to>
      <xdr:col>0</xdr:col>
      <xdr:colOff>2238375</xdr:colOff>
      <xdr:row>121</xdr:row>
      <xdr:rowOff>0</xdr:rowOff>
    </xdr:to>
    <xdr:sp>
      <xdr:nvSpPr>
        <xdr:cNvPr id="60" name="Line 1255"/>
        <xdr:cNvSpPr>
          <a:spLocks/>
        </xdr:cNvSpPr>
      </xdr:nvSpPr>
      <xdr:spPr>
        <a:xfrm>
          <a:off x="161925" y="28479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1196</xdr:row>
      <xdr:rowOff>19050</xdr:rowOff>
    </xdr:from>
    <xdr:to>
      <xdr:col>0</xdr:col>
      <xdr:colOff>2867025</xdr:colOff>
      <xdr:row>1196</xdr:row>
      <xdr:rowOff>19050</xdr:rowOff>
    </xdr:to>
    <xdr:sp>
      <xdr:nvSpPr>
        <xdr:cNvPr id="61" name="Line 1143"/>
        <xdr:cNvSpPr>
          <a:spLocks/>
        </xdr:cNvSpPr>
      </xdr:nvSpPr>
      <xdr:spPr>
        <a:xfrm>
          <a:off x="238125" y="3133629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1196</xdr:row>
      <xdr:rowOff>142875</xdr:rowOff>
    </xdr:from>
    <xdr:to>
      <xdr:col>0</xdr:col>
      <xdr:colOff>2886075</xdr:colOff>
      <xdr:row>1196</xdr:row>
      <xdr:rowOff>142875</xdr:rowOff>
    </xdr:to>
    <xdr:sp>
      <xdr:nvSpPr>
        <xdr:cNvPr id="62" name="Line 1144"/>
        <xdr:cNvSpPr>
          <a:spLocks/>
        </xdr:cNvSpPr>
      </xdr:nvSpPr>
      <xdr:spPr>
        <a:xfrm>
          <a:off x="238125" y="3134868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1203</xdr:row>
      <xdr:rowOff>200025</xdr:rowOff>
    </xdr:from>
    <xdr:to>
      <xdr:col>0</xdr:col>
      <xdr:colOff>2905125</xdr:colOff>
      <xdr:row>1203</xdr:row>
      <xdr:rowOff>200025</xdr:rowOff>
    </xdr:to>
    <xdr:sp>
      <xdr:nvSpPr>
        <xdr:cNvPr id="63" name="Line 1142"/>
        <xdr:cNvSpPr>
          <a:spLocks/>
        </xdr:cNvSpPr>
      </xdr:nvSpPr>
      <xdr:spPr>
        <a:xfrm>
          <a:off x="257175" y="3160204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1192</xdr:row>
      <xdr:rowOff>19050</xdr:rowOff>
    </xdr:from>
    <xdr:to>
      <xdr:col>0</xdr:col>
      <xdr:colOff>2867025</xdr:colOff>
      <xdr:row>1192</xdr:row>
      <xdr:rowOff>19050</xdr:rowOff>
    </xdr:to>
    <xdr:sp>
      <xdr:nvSpPr>
        <xdr:cNvPr id="64" name="Line 1143"/>
        <xdr:cNvSpPr>
          <a:spLocks/>
        </xdr:cNvSpPr>
      </xdr:nvSpPr>
      <xdr:spPr>
        <a:xfrm>
          <a:off x="238125" y="3120104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1192</xdr:row>
      <xdr:rowOff>142875</xdr:rowOff>
    </xdr:from>
    <xdr:to>
      <xdr:col>0</xdr:col>
      <xdr:colOff>2886075</xdr:colOff>
      <xdr:row>1192</xdr:row>
      <xdr:rowOff>142875</xdr:rowOff>
    </xdr:to>
    <xdr:sp>
      <xdr:nvSpPr>
        <xdr:cNvPr id="65" name="Line 1144"/>
        <xdr:cNvSpPr>
          <a:spLocks/>
        </xdr:cNvSpPr>
      </xdr:nvSpPr>
      <xdr:spPr>
        <a:xfrm>
          <a:off x="238125" y="3121342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228600</xdr:colOff>
      <xdr:row>1248</xdr:row>
      <xdr:rowOff>0</xdr:rowOff>
    </xdr:from>
    <xdr:to>
      <xdr:col>0</xdr:col>
      <xdr:colOff>2886075</xdr:colOff>
      <xdr:row>1248</xdr:row>
      <xdr:rowOff>0</xdr:rowOff>
    </xdr:to>
    <xdr:sp>
      <xdr:nvSpPr>
        <xdr:cNvPr id="66" name="Line 1256"/>
        <xdr:cNvSpPr>
          <a:spLocks/>
        </xdr:cNvSpPr>
      </xdr:nvSpPr>
      <xdr:spPr>
        <a:xfrm>
          <a:off x="228600" y="33124140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1248</xdr:row>
      <xdr:rowOff>0</xdr:rowOff>
    </xdr:from>
    <xdr:to>
      <xdr:col>0</xdr:col>
      <xdr:colOff>2867025</xdr:colOff>
      <xdr:row>1248</xdr:row>
      <xdr:rowOff>0</xdr:rowOff>
    </xdr:to>
    <xdr:sp>
      <xdr:nvSpPr>
        <xdr:cNvPr id="67" name="Line 1257"/>
        <xdr:cNvSpPr>
          <a:spLocks/>
        </xdr:cNvSpPr>
      </xdr:nvSpPr>
      <xdr:spPr>
        <a:xfrm>
          <a:off x="238125" y="3312414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1248</xdr:row>
      <xdr:rowOff>0</xdr:rowOff>
    </xdr:from>
    <xdr:to>
      <xdr:col>0</xdr:col>
      <xdr:colOff>2886075</xdr:colOff>
      <xdr:row>1248</xdr:row>
      <xdr:rowOff>0</xdr:rowOff>
    </xdr:to>
    <xdr:sp>
      <xdr:nvSpPr>
        <xdr:cNvPr id="68" name="Line 1258"/>
        <xdr:cNvSpPr>
          <a:spLocks/>
        </xdr:cNvSpPr>
      </xdr:nvSpPr>
      <xdr:spPr>
        <a:xfrm>
          <a:off x="238125" y="3312414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1254</xdr:row>
      <xdr:rowOff>0</xdr:rowOff>
    </xdr:from>
    <xdr:to>
      <xdr:col>0</xdr:col>
      <xdr:colOff>2905125</xdr:colOff>
      <xdr:row>1254</xdr:row>
      <xdr:rowOff>0</xdr:rowOff>
    </xdr:to>
    <xdr:sp>
      <xdr:nvSpPr>
        <xdr:cNvPr id="69" name="Line 1259"/>
        <xdr:cNvSpPr>
          <a:spLocks/>
        </xdr:cNvSpPr>
      </xdr:nvSpPr>
      <xdr:spPr>
        <a:xfrm>
          <a:off x="257175" y="332622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1254</xdr:row>
      <xdr:rowOff>0</xdr:rowOff>
    </xdr:from>
    <xdr:to>
      <xdr:col>0</xdr:col>
      <xdr:colOff>2867025</xdr:colOff>
      <xdr:row>1254</xdr:row>
      <xdr:rowOff>0</xdr:rowOff>
    </xdr:to>
    <xdr:sp>
      <xdr:nvSpPr>
        <xdr:cNvPr id="70" name="Line 1260"/>
        <xdr:cNvSpPr>
          <a:spLocks/>
        </xdr:cNvSpPr>
      </xdr:nvSpPr>
      <xdr:spPr>
        <a:xfrm>
          <a:off x="238125" y="3326225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1254</xdr:row>
      <xdr:rowOff>0</xdr:rowOff>
    </xdr:from>
    <xdr:to>
      <xdr:col>0</xdr:col>
      <xdr:colOff>2886075</xdr:colOff>
      <xdr:row>1254</xdr:row>
      <xdr:rowOff>0</xdr:rowOff>
    </xdr:to>
    <xdr:sp>
      <xdr:nvSpPr>
        <xdr:cNvPr id="71" name="Line 1261"/>
        <xdr:cNvSpPr>
          <a:spLocks/>
        </xdr:cNvSpPr>
      </xdr:nvSpPr>
      <xdr:spPr>
        <a:xfrm>
          <a:off x="238125" y="33262252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3"/>
  <sheetViews>
    <sheetView tabSelected="1" zoomScale="90" zoomScaleNormal="90" zoomScalePageLayoutView="0" workbookViewId="0" topLeftCell="A1">
      <selection activeCell="L438" sqref="L438"/>
    </sheetView>
  </sheetViews>
  <sheetFormatPr defaultColWidth="7.8984375" defaultRowHeight="15"/>
  <cols>
    <col min="1" max="1" width="36.3984375" style="7" customWidth="1"/>
    <col min="2" max="2" width="10.5" style="8" customWidth="1"/>
    <col min="3" max="3" width="9.3984375" style="1" customWidth="1"/>
    <col min="4" max="4" width="9" style="1" customWidth="1"/>
    <col min="5" max="5" width="8.5" style="1" customWidth="1"/>
    <col min="6" max="7" width="8.3984375" style="1" customWidth="1"/>
    <col min="8" max="16384" width="7.8984375" style="1" customWidth="1"/>
  </cols>
  <sheetData>
    <row r="1" spans="2:7" s="27" customFormat="1" ht="31.5" customHeight="1">
      <c r="B1" s="28"/>
      <c r="F1" s="226" t="s">
        <v>236</v>
      </c>
      <c r="G1" s="226"/>
    </row>
    <row r="2" spans="1:7" s="27" customFormat="1" ht="34.5" customHeight="1">
      <c r="A2" s="227" t="s">
        <v>319</v>
      </c>
      <c r="B2" s="227"/>
      <c r="C2" s="227"/>
      <c r="D2" s="227"/>
      <c r="E2" s="227"/>
      <c r="F2" s="227"/>
      <c r="G2" s="227"/>
    </row>
    <row r="3" spans="1:7" s="27" customFormat="1" ht="15.75">
      <c r="A3" s="232" t="s">
        <v>0</v>
      </c>
      <c r="B3" s="29" t="s">
        <v>3</v>
      </c>
      <c r="C3" s="30">
        <v>2017</v>
      </c>
      <c r="D3" s="31">
        <v>2018</v>
      </c>
      <c r="E3" s="234" t="s">
        <v>13</v>
      </c>
      <c r="F3" s="234"/>
      <c r="G3" s="234"/>
    </row>
    <row r="4" spans="1:7" s="27" customFormat="1" ht="15.75">
      <c r="A4" s="233"/>
      <c r="B4" s="33" t="s">
        <v>4</v>
      </c>
      <c r="C4" s="34" t="s">
        <v>1</v>
      </c>
      <c r="D4" s="35" t="s">
        <v>2</v>
      </c>
      <c r="E4" s="36">
        <v>2019</v>
      </c>
      <c r="F4" s="36">
        <v>2020</v>
      </c>
      <c r="G4" s="36">
        <v>2021</v>
      </c>
    </row>
    <row r="5" spans="1:7" ht="15.75">
      <c r="A5" s="235" t="s">
        <v>8</v>
      </c>
      <c r="B5" s="235"/>
      <c r="C5" s="235"/>
      <c r="D5" s="235"/>
      <c r="E5" s="235"/>
      <c r="F5" s="235"/>
      <c r="G5" s="235"/>
    </row>
    <row r="6" spans="1:7" ht="85.5">
      <c r="A6" s="37" t="s">
        <v>279</v>
      </c>
      <c r="B6" s="87" t="s">
        <v>57</v>
      </c>
      <c r="C6" s="88">
        <f>C9+C13+C20+C27</f>
        <v>2000667.8</v>
      </c>
      <c r="D6" s="88">
        <f>SUM(D9,D13,D20,D27)</f>
        <v>2104623.5295249997</v>
      </c>
      <c r="E6" s="121">
        <f>SUM(E9,E13,E20,E27)</f>
        <v>2169318.9844286744</v>
      </c>
      <c r="F6" s="121">
        <f>SUM(F9,F13,F20,F27)</f>
        <v>2229523.819655054</v>
      </c>
      <c r="G6" s="121">
        <f>SUM(G9,G13,G20,G27)</f>
        <v>2297792.891202735</v>
      </c>
    </row>
    <row r="7" spans="1:7" ht="15.75">
      <c r="A7" s="37"/>
      <c r="B7" s="87" t="s">
        <v>9</v>
      </c>
      <c r="C7" s="89">
        <f>C6/2290229.6*100</f>
        <v>87.35664756057646</v>
      </c>
      <c r="D7" s="89">
        <f>D6/C6*100</f>
        <v>105.19605151464924</v>
      </c>
      <c r="E7" s="89">
        <f>E6/D6*100</f>
        <v>103.07396805158196</v>
      </c>
      <c r="F7" s="89">
        <f>F6/E6*100</f>
        <v>102.77528734402495</v>
      </c>
      <c r="G7" s="88">
        <f>G6/F6*100</f>
        <v>103.06204719347845</v>
      </c>
    </row>
    <row r="8" spans="1:7" ht="30">
      <c r="A8" s="38" t="s">
        <v>205</v>
      </c>
      <c r="B8" s="90"/>
      <c r="C8" s="91"/>
      <c r="D8" s="91"/>
      <c r="E8" s="91"/>
      <c r="F8" s="91"/>
      <c r="G8" s="92"/>
    </row>
    <row r="9" spans="1:7" ht="15.75">
      <c r="A9" s="93" t="s">
        <v>275</v>
      </c>
      <c r="B9" s="87" t="s">
        <v>57</v>
      </c>
      <c r="C9" s="89">
        <v>0</v>
      </c>
      <c r="D9" s="89">
        <v>0</v>
      </c>
      <c r="E9" s="89">
        <v>0</v>
      </c>
      <c r="F9" s="89">
        <v>0</v>
      </c>
      <c r="G9" s="88">
        <v>0</v>
      </c>
    </row>
    <row r="10" spans="1:7" ht="15.75">
      <c r="A10" s="39"/>
      <c r="B10" s="90" t="s">
        <v>9</v>
      </c>
      <c r="C10" s="91"/>
      <c r="D10" s="91"/>
      <c r="E10" s="91"/>
      <c r="F10" s="91"/>
      <c r="G10" s="92"/>
    </row>
    <row r="11" spans="1:7" ht="15.75">
      <c r="A11" s="40" t="s">
        <v>190</v>
      </c>
      <c r="B11" s="90"/>
      <c r="C11" s="91"/>
      <c r="D11" s="91"/>
      <c r="E11" s="91"/>
      <c r="F11" s="91"/>
      <c r="G11" s="92"/>
    </row>
    <row r="12" spans="1:7" ht="15.75">
      <c r="A12" s="39"/>
      <c r="B12" s="90" t="s">
        <v>57</v>
      </c>
      <c r="C12" s="91"/>
      <c r="D12" s="91"/>
      <c r="E12" s="91"/>
      <c r="F12" s="91"/>
      <c r="G12" s="92"/>
    </row>
    <row r="13" spans="1:7" ht="28.5">
      <c r="A13" s="94" t="s">
        <v>276</v>
      </c>
      <c r="B13" s="87" t="s">
        <v>57</v>
      </c>
      <c r="C13" s="89">
        <f>SUM(C16,C18)</f>
        <v>1921187</v>
      </c>
      <c r="D13" s="89">
        <f>SUM(D16,D18)</f>
        <v>2022254.998625</v>
      </c>
      <c r="E13" s="122">
        <f>SUM(E16,E18)</f>
        <v>2085436.2419724744</v>
      </c>
      <c r="F13" s="122">
        <f>SUM(F16,F18)</f>
        <v>2143747.268546923</v>
      </c>
      <c r="G13" s="121">
        <f>SUM(G16,G18)</f>
        <v>2210132.641032415</v>
      </c>
    </row>
    <row r="14" spans="1:7" ht="15.75">
      <c r="A14" s="95"/>
      <c r="B14" s="87" t="s">
        <v>9</v>
      </c>
      <c r="C14" s="96">
        <f>C13/2243009.6*100</f>
        <v>85.65219694110984</v>
      </c>
      <c r="D14" s="96">
        <f>D13/C13*100</f>
        <v>105.26070593986947</v>
      </c>
      <c r="E14" s="96">
        <f>E13/D13*100</f>
        <v>103.12429655955522</v>
      </c>
      <c r="F14" s="96">
        <f>F13/E13*100</f>
        <v>102.79610689604665</v>
      </c>
      <c r="G14" s="97">
        <f>G13/F13*100</f>
        <v>103.09669770590493</v>
      </c>
    </row>
    <row r="15" spans="1:7" ht="15.75">
      <c r="A15" s="40" t="s">
        <v>190</v>
      </c>
      <c r="B15" s="90"/>
      <c r="C15" s="98"/>
      <c r="D15" s="98"/>
      <c r="E15" s="98"/>
      <c r="F15" s="98"/>
      <c r="G15" s="99"/>
    </row>
    <row r="16" spans="1:7" ht="15.75">
      <c r="A16" s="41" t="s">
        <v>320</v>
      </c>
      <c r="B16" s="90" t="s">
        <v>57</v>
      </c>
      <c r="C16" s="123">
        <v>1841500</v>
      </c>
      <c r="D16" s="123">
        <f>C16*1.028*1.021</f>
        <v>1932816.302</v>
      </c>
      <c r="E16" s="123">
        <f>D16*1.006*1.025</f>
        <v>1993023.5298072998</v>
      </c>
      <c r="F16" s="123">
        <f>E16*1.002*1.026</f>
        <v>2048931.8258654543</v>
      </c>
      <c r="G16" s="124">
        <f>F16*1.002*1.029</f>
        <v>2112567.550513183</v>
      </c>
    </row>
    <row r="17" spans="1:7" ht="15.75">
      <c r="A17" s="100"/>
      <c r="B17" s="90" t="s">
        <v>9</v>
      </c>
      <c r="C17" s="98">
        <v>90</v>
      </c>
      <c r="D17" s="98">
        <f>D16/C16*100</f>
        <v>104.9588</v>
      </c>
      <c r="E17" s="98">
        <f>E16/D16*100</f>
        <v>103.115</v>
      </c>
      <c r="F17" s="98">
        <f>F16/E16*100</f>
        <v>102.8052</v>
      </c>
      <c r="G17" s="99">
        <f>G16/F16*100</f>
        <v>103.10579999999999</v>
      </c>
    </row>
    <row r="18" spans="1:7" ht="15.75">
      <c r="A18" s="100" t="s">
        <v>321</v>
      </c>
      <c r="B18" s="90" t="s">
        <v>57</v>
      </c>
      <c r="C18" s="98">
        <v>79687</v>
      </c>
      <c r="D18" s="98">
        <f>C18*1.095*1.025</f>
        <v>89438.696625</v>
      </c>
      <c r="E18" s="98">
        <f>D18*1.012*1.021</f>
        <v>92412.71216517448</v>
      </c>
      <c r="F18" s="98">
        <f>E18*1*1.026</f>
        <v>94815.44268146902</v>
      </c>
      <c r="G18" s="99">
        <f>F18*1*1.029</f>
        <v>97565.09051923161</v>
      </c>
    </row>
    <row r="19" spans="1:7" ht="15.75">
      <c r="A19" s="39"/>
      <c r="B19" s="90" t="s">
        <v>9</v>
      </c>
      <c r="C19" s="98">
        <v>40.5</v>
      </c>
      <c r="D19" s="98">
        <f>D18/C18*100</f>
        <v>112.23749999999998</v>
      </c>
      <c r="E19" s="98">
        <f>E18/D18*100</f>
        <v>103.32519999999998</v>
      </c>
      <c r="F19" s="98">
        <f>F18/E18*100</f>
        <v>102.60000000000001</v>
      </c>
      <c r="G19" s="99">
        <f>G18/F18*100</f>
        <v>102.89999999999999</v>
      </c>
    </row>
    <row r="20" spans="1:7" ht="42.75">
      <c r="A20" s="94" t="s">
        <v>277</v>
      </c>
      <c r="B20" s="87" t="s">
        <v>57</v>
      </c>
      <c r="C20" s="96">
        <v>40107.7</v>
      </c>
      <c r="D20" s="96">
        <f>C20*1.017</f>
        <v>40789.53089999999</v>
      </c>
      <c r="E20" s="96">
        <f>D20*1.018</f>
        <v>41523.742456199994</v>
      </c>
      <c r="F20" s="96">
        <f>E20*1.013</f>
        <v>42063.55110813059</v>
      </c>
      <c r="G20" s="97">
        <f>F20*1.011</f>
        <v>42526.25017032002</v>
      </c>
    </row>
    <row r="21" spans="1:7" ht="15.75">
      <c r="A21" s="94"/>
      <c r="B21" s="87" t="s">
        <v>9</v>
      </c>
      <c r="C21" s="96">
        <f>C20/30110*100</f>
        <v>133.2039189637994</v>
      </c>
      <c r="D21" s="96">
        <f>D20/C20*100</f>
        <v>101.69999999999999</v>
      </c>
      <c r="E21" s="96">
        <f>E20/D20*100</f>
        <v>101.8</v>
      </c>
      <c r="F21" s="96">
        <f>F20/E20*100</f>
        <v>101.29999999999998</v>
      </c>
      <c r="G21" s="97">
        <f>G20/F20*100</f>
        <v>101.1</v>
      </c>
    </row>
    <row r="22" spans="1:7" ht="15.75">
      <c r="A22" s="40" t="s">
        <v>190</v>
      </c>
      <c r="B22" s="101"/>
      <c r="C22" s="98"/>
      <c r="D22" s="98"/>
      <c r="E22" s="98"/>
      <c r="F22" s="98"/>
      <c r="G22" s="99"/>
    </row>
    <row r="23" spans="1:7" ht="30">
      <c r="A23" s="102" t="s">
        <v>322</v>
      </c>
      <c r="B23" s="90" t="s">
        <v>57</v>
      </c>
      <c r="C23" s="98">
        <v>19162.7</v>
      </c>
      <c r="D23" s="98">
        <v>17133.5</v>
      </c>
      <c r="E23" s="98">
        <v>17004.7</v>
      </c>
      <c r="F23" s="98">
        <v>16636.6</v>
      </c>
      <c r="G23" s="99">
        <v>16161.3</v>
      </c>
    </row>
    <row r="24" spans="1:7" ht="15.75">
      <c r="A24" s="103"/>
      <c r="B24" s="90" t="s">
        <v>9</v>
      </c>
      <c r="C24" s="98">
        <f>C23/20988*100</f>
        <v>91.30312559557842</v>
      </c>
      <c r="D24" s="98">
        <f>D23/C23*100</f>
        <v>89.41067803597615</v>
      </c>
      <c r="E24" s="98">
        <f>E23/D23*100</f>
        <v>99.24825633991887</v>
      </c>
      <c r="F24" s="98">
        <f>F23/E23*100</f>
        <v>97.8353043570307</v>
      </c>
      <c r="G24" s="99">
        <f>G23/F23*100</f>
        <v>97.14304605508337</v>
      </c>
    </row>
    <row r="25" spans="1:7" ht="15.75">
      <c r="A25" s="41" t="s">
        <v>323</v>
      </c>
      <c r="B25" s="90" t="s">
        <v>57</v>
      </c>
      <c r="C25" s="104">
        <v>20945</v>
      </c>
      <c r="D25" s="98">
        <v>23656</v>
      </c>
      <c r="E25" s="98">
        <v>24519</v>
      </c>
      <c r="F25" s="98">
        <v>25427</v>
      </c>
      <c r="G25" s="99">
        <v>26365</v>
      </c>
    </row>
    <row r="26" spans="1:7" ht="15.75">
      <c r="A26" s="105"/>
      <c r="B26" s="90" t="s">
        <v>9</v>
      </c>
      <c r="C26" s="98">
        <f>C25/19461*100</f>
        <v>107.62550742510662</v>
      </c>
      <c r="D26" s="98">
        <f>D25/C25*100</f>
        <v>112.94342325137264</v>
      </c>
      <c r="E26" s="98">
        <f>E25/D25*100</f>
        <v>103.64812309773419</v>
      </c>
      <c r="F26" s="98">
        <f>F25/E25*100</f>
        <v>103.70325054039724</v>
      </c>
      <c r="G26" s="99">
        <f>G25/F25*100</f>
        <v>103.68899201636057</v>
      </c>
    </row>
    <row r="27" spans="1:7" ht="57">
      <c r="A27" s="25" t="s">
        <v>278</v>
      </c>
      <c r="B27" s="106" t="s">
        <v>57</v>
      </c>
      <c r="C27" s="96">
        <v>39373.1</v>
      </c>
      <c r="D27" s="96">
        <f>D30+D32</f>
        <v>41579</v>
      </c>
      <c r="E27" s="96">
        <f>E30+E32</f>
        <v>42359</v>
      </c>
      <c r="F27" s="96">
        <f>F30+F32</f>
        <v>43713</v>
      </c>
      <c r="G27" s="97">
        <f>G30+G32</f>
        <v>45134</v>
      </c>
    </row>
    <row r="28" spans="1:7" ht="15.75">
      <c r="A28" s="25"/>
      <c r="B28" s="87" t="s">
        <v>9</v>
      </c>
      <c r="C28" s="96">
        <f>C27/17110*100</f>
        <v>230.11747516072472</v>
      </c>
      <c r="D28" s="96">
        <f>D27/C27*100</f>
        <v>105.60255605984796</v>
      </c>
      <c r="E28" s="96">
        <f>E27/D27*100</f>
        <v>101.87594699247215</v>
      </c>
      <c r="F28" s="96">
        <f>F27/E27*100</f>
        <v>103.19648716919663</v>
      </c>
      <c r="G28" s="97">
        <f>G27/F27*100</f>
        <v>103.25074920504198</v>
      </c>
    </row>
    <row r="29" spans="1:7" ht="15.75">
      <c r="A29" s="107" t="s">
        <v>190</v>
      </c>
      <c r="B29" s="108"/>
      <c r="C29" s="109"/>
      <c r="D29" s="109"/>
      <c r="E29" s="109"/>
      <c r="F29" s="109"/>
      <c r="G29" s="110"/>
    </row>
    <row r="30" spans="1:7" ht="15.75">
      <c r="A30" s="111" t="s">
        <v>324</v>
      </c>
      <c r="B30" s="112" t="s">
        <v>57</v>
      </c>
      <c r="C30" s="98">
        <v>15405.1</v>
      </c>
      <c r="D30" s="98">
        <v>15838</v>
      </c>
      <c r="E30" s="98">
        <v>15936</v>
      </c>
      <c r="F30" s="98">
        <v>15969</v>
      </c>
      <c r="G30" s="98">
        <v>16003</v>
      </c>
    </row>
    <row r="31" spans="1:7" ht="15.75">
      <c r="A31" s="111"/>
      <c r="B31" s="113"/>
      <c r="C31" s="114">
        <f>C30/14998*100</f>
        <v>102.71436191492198</v>
      </c>
      <c r="D31" s="114">
        <f>D30/C30*100</f>
        <v>102.81010834074429</v>
      </c>
      <c r="E31" s="114">
        <f>E30/D30*100</f>
        <v>100.61876499558025</v>
      </c>
      <c r="F31" s="114">
        <f>F30/E30*100</f>
        <v>100.20707831325302</v>
      </c>
      <c r="G31" s="114">
        <f>G30/F30*100</f>
        <v>100.21291251800363</v>
      </c>
    </row>
    <row r="32" spans="1:7" ht="15.75">
      <c r="A32" s="115" t="s">
        <v>325</v>
      </c>
      <c r="B32" s="116" t="s">
        <v>57</v>
      </c>
      <c r="C32" s="117">
        <v>23968</v>
      </c>
      <c r="D32" s="117">
        <v>25741</v>
      </c>
      <c r="E32" s="117">
        <v>26423</v>
      </c>
      <c r="F32" s="117">
        <v>27744</v>
      </c>
      <c r="G32" s="118">
        <v>29131</v>
      </c>
    </row>
    <row r="33" spans="1:7" ht="15.75">
      <c r="A33" s="105"/>
      <c r="B33" s="90" t="s">
        <v>9</v>
      </c>
      <c r="C33" s="98">
        <f>C32/16015*100</f>
        <v>149.65969403684045</v>
      </c>
      <c r="D33" s="98">
        <f>D32/C32*100</f>
        <v>107.39736315086783</v>
      </c>
      <c r="E33" s="98">
        <f>E32/D32*100</f>
        <v>102.64946971757118</v>
      </c>
      <c r="F33" s="98">
        <f>F32/E32*100</f>
        <v>104.99943231275783</v>
      </c>
      <c r="G33" s="99">
        <f>G32/F32*100</f>
        <v>104.99927912341407</v>
      </c>
    </row>
    <row r="34" spans="1:7" ht="15.75">
      <c r="A34" s="25"/>
      <c r="B34" s="90"/>
      <c r="C34" s="98"/>
      <c r="D34" s="98"/>
      <c r="E34" s="98"/>
      <c r="F34" s="114"/>
      <c r="G34" s="119"/>
    </row>
    <row r="35" spans="1:7" ht="57.75">
      <c r="A35" s="25" t="s">
        <v>206</v>
      </c>
      <c r="B35" s="90"/>
      <c r="C35" s="98"/>
      <c r="D35" s="98"/>
      <c r="E35" s="98"/>
      <c r="F35" s="114"/>
      <c r="G35" s="119"/>
    </row>
    <row r="36" spans="1:7" ht="30">
      <c r="A36" s="41" t="s">
        <v>326</v>
      </c>
      <c r="B36" s="90" t="s">
        <v>327</v>
      </c>
      <c r="C36" s="98">
        <v>68968</v>
      </c>
      <c r="D36" s="98">
        <v>75860</v>
      </c>
      <c r="E36" s="98">
        <v>76620</v>
      </c>
      <c r="F36" s="98">
        <v>77380</v>
      </c>
      <c r="G36" s="99">
        <v>78150</v>
      </c>
    </row>
    <row r="37" spans="1:7" ht="15.75">
      <c r="A37" s="120"/>
      <c r="B37" s="90" t="s">
        <v>9</v>
      </c>
      <c r="C37" s="99">
        <v>80.6</v>
      </c>
      <c r="D37" s="99">
        <f>D36/C36*100</f>
        <v>109.99304025055099</v>
      </c>
      <c r="E37" s="99">
        <f>E36/D36*100</f>
        <v>101.00184550487741</v>
      </c>
      <c r="F37" s="99">
        <f>F36/E36*100</f>
        <v>100.99190811798486</v>
      </c>
      <c r="G37" s="99">
        <f>G36/F36*100</f>
        <v>100.99508917032824</v>
      </c>
    </row>
    <row r="38" spans="1:7" ht="30">
      <c r="A38" s="41" t="s">
        <v>328</v>
      </c>
      <c r="B38" s="90" t="s">
        <v>329</v>
      </c>
      <c r="C38" s="99">
        <v>221</v>
      </c>
      <c r="D38" s="99">
        <v>242</v>
      </c>
      <c r="E38" s="99">
        <v>245</v>
      </c>
      <c r="F38" s="99">
        <v>245</v>
      </c>
      <c r="G38" s="99">
        <v>245</v>
      </c>
    </row>
    <row r="39" spans="1:7" ht="15.75">
      <c r="A39" s="120"/>
      <c r="B39" s="90" t="s">
        <v>9</v>
      </c>
      <c r="C39" s="99">
        <v>86.3</v>
      </c>
      <c r="D39" s="99">
        <f>D38/C38*100</f>
        <v>109.50226244343892</v>
      </c>
      <c r="E39" s="99">
        <f>E38/D38*100</f>
        <v>101.2396694214876</v>
      </c>
      <c r="F39" s="99">
        <f>F38/E38*100</f>
        <v>100</v>
      </c>
      <c r="G39" s="99">
        <f>G38/F38*100</f>
        <v>100</v>
      </c>
    </row>
    <row r="40" spans="1:7" ht="15.75">
      <c r="A40" s="236" t="s">
        <v>24</v>
      </c>
      <c r="B40" s="236"/>
      <c r="C40" s="236"/>
      <c r="D40" s="236"/>
      <c r="E40" s="236"/>
      <c r="F40" s="236"/>
      <c r="G40" s="236"/>
    </row>
    <row r="41" spans="1:7" ht="42.75">
      <c r="A41" s="9" t="s">
        <v>244</v>
      </c>
      <c r="B41" s="32"/>
      <c r="C41" s="36"/>
      <c r="D41" s="2"/>
      <c r="E41" s="2"/>
      <c r="F41" s="4"/>
      <c r="G41" s="4"/>
    </row>
    <row r="42" spans="1:7" ht="15.75">
      <c r="A42" s="73" t="s">
        <v>25</v>
      </c>
      <c r="B42" s="32" t="s">
        <v>229</v>
      </c>
      <c r="C42" s="36">
        <v>2578</v>
      </c>
      <c r="D42" s="125">
        <f>C42*1.038</f>
        <v>2675.964</v>
      </c>
      <c r="E42" s="125">
        <f>D42*1.057</f>
        <v>2828.493948</v>
      </c>
      <c r="F42" s="126">
        <f>E42*1.037</f>
        <v>2933.1482240759997</v>
      </c>
      <c r="G42" s="126">
        <f>F42*1.032</f>
        <v>3027.008967246432</v>
      </c>
    </row>
    <row r="43" spans="1:7" ht="15.75">
      <c r="A43" s="73" t="s">
        <v>44</v>
      </c>
      <c r="B43" s="32"/>
      <c r="C43" s="36"/>
      <c r="D43" s="125"/>
      <c r="E43" s="125"/>
      <c r="F43" s="126"/>
      <c r="G43" s="126"/>
    </row>
    <row r="44" spans="1:7" ht="15.75">
      <c r="A44" s="73" t="s">
        <v>165</v>
      </c>
      <c r="B44" s="32" t="s">
        <v>229</v>
      </c>
      <c r="C44" s="36">
        <v>1843</v>
      </c>
      <c r="D44" s="125">
        <f>C44*1.038</f>
        <v>1913.034</v>
      </c>
      <c r="E44" s="125">
        <f>D44*1.057</f>
        <v>2022.076938</v>
      </c>
      <c r="F44" s="126">
        <f aca="true" t="shared" si="0" ref="F44:F49">E44*1.037</f>
        <v>2096.8937847059997</v>
      </c>
      <c r="G44" s="126">
        <f>F44*1.032</f>
        <v>2163.9943858165916</v>
      </c>
    </row>
    <row r="45" spans="1:7" ht="15.75">
      <c r="A45" s="73" t="s">
        <v>166</v>
      </c>
      <c r="B45" s="32" t="s">
        <v>229</v>
      </c>
      <c r="C45" s="36">
        <v>735</v>
      </c>
      <c r="D45" s="125">
        <f>C45*1.038</f>
        <v>762.9300000000001</v>
      </c>
      <c r="E45" s="125">
        <f>D45*1.057</f>
        <v>806.41701</v>
      </c>
      <c r="F45" s="126">
        <f t="shared" si="0"/>
        <v>836.2544393699999</v>
      </c>
      <c r="G45" s="126">
        <f>F45*1.032</f>
        <v>863.01458142984</v>
      </c>
    </row>
    <row r="46" spans="1:7" ht="15.75">
      <c r="A46" s="73" t="s">
        <v>167</v>
      </c>
      <c r="B46" s="32"/>
      <c r="C46" s="36"/>
      <c r="D46" s="125"/>
      <c r="E46" s="125"/>
      <c r="F46" s="126"/>
      <c r="G46" s="126"/>
    </row>
    <row r="47" spans="1:7" ht="15.75">
      <c r="A47" s="73" t="s">
        <v>245</v>
      </c>
      <c r="B47" s="32" t="s">
        <v>229</v>
      </c>
      <c r="C47" s="36">
        <v>1707</v>
      </c>
      <c r="D47" s="125">
        <f>C47*1.038</f>
        <v>1771.866</v>
      </c>
      <c r="E47" s="125">
        <f>D47*1.057</f>
        <v>1872.8623619999998</v>
      </c>
      <c r="F47" s="126">
        <f t="shared" si="0"/>
        <v>1942.1582693939997</v>
      </c>
      <c r="G47" s="126">
        <f>F47*1.032</f>
        <v>2004.3073340146077</v>
      </c>
    </row>
    <row r="48" spans="1:7" ht="15.75">
      <c r="A48" s="73" t="s">
        <v>246</v>
      </c>
      <c r="B48" s="32" t="s">
        <v>229</v>
      </c>
      <c r="C48" s="36">
        <v>508</v>
      </c>
      <c r="D48" s="125">
        <f>C48*1.038</f>
        <v>527.304</v>
      </c>
      <c r="E48" s="125">
        <f>D48*1.057</f>
        <v>557.360328</v>
      </c>
      <c r="F48" s="126">
        <f t="shared" si="0"/>
        <v>577.9826601359999</v>
      </c>
      <c r="G48" s="126">
        <f>F48*1.032</f>
        <v>596.478105260352</v>
      </c>
    </row>
    <row r="49" spans="1:7" ht="15.75">
      <c r="A49" s="73" t="s">
        <v>26</v>
      </c>
      <c r="B49" s="32" t="s">
        <v>229</v>
      </c>
      <c r="C49" s="36">
        <v>363</v>
      </c>
      <c r="D49" s="125">
        <v>377</v>
      </c>
      <c r="E49" s="125">
        <f>D49*1.057</f>
        <v>398.489</v>
      </c>
      <c r="F49" s="126">
        <f t="shared" si="0"/>
        <v>413.23309299999994</v>
      </c>
      <c r="G49" s="126">
        <v>427</v>
      </c>
    </row>
    <row r="50" spans="1:7" ht="15.75">
      <c r="A50" s="73"/>
      <c r="B50" s="32"/>
      <c r="C50" s="36"/>
      <c r="D50" s="2"/>
      <c r="E50" s="2"/>
      <c r="F50" s="4"/>
      <c r="G50" s="4"/>
    </row>
    <row r="51" spans="1:7" ht="28.5">
      <c r="A51" s="9" t="s">
        <v>318</v>
      </c>
      <c r="B51" s="32"/>
      <c r="C51" s="36"/>
      <c r="D51" s="2"/>
      <c r="E51" s="2"/>
      <c r="F51" s="4"/>
      <c r="G51" s="4"/>
    </row>
    <row r="52" spans="1:7" ht="15.75">
      <c r="A52" s="73" t="s">
        <v>25</v>
      </c>
      <c r="B52" s="32" t="s">
        <v>229</v>
      </c>
      <c r="C52" s="36">
        <v>2578</v>
      </c>
      <c r="D52" s="125">
        <f>C52*1.001</f>
        <v>2580.5779999999995</v>
      </c>
      <c r="E52" s="125">
        <f>D52*1.041</f>
        <v>2686.3816979999992</v>
      </c>
      <c r="F52" s="126">
        <f>E52*1.051</f>
        <v>2823.387164597999</v>
      </c>
      <c r="G52" s="126">
        <f>F52*1.033</f>
        <v>2916.5589410297325</v>
      </c>
    </row>
    <row r="53" spans="1:7" ht="15.75">
      <c r="A53" s="73" t="s">
        <v>44</v>
      </c>
      <c r="B53" s="32"/>
      <c r="C53" s="36"/>
      <c r="D53" s="125"/>
      <c r="E53" s="125"/>
      <c r="F53" s="126"/>
      <c r="G53" s="126"/>
    </row>
    <row r="54" spans="1:7" ht="15.75">
      <c r="A54" s="73" t="s">
        <v>165</v>
      </c>
      <c r="B54" s="32" t="s">
        <v>229</v>
      </c>
      <c r="C54" s="36">
        <v>1843</v>
      </c>
      <c r="D54" s="125">
        <f>C54*1.001</f>
        <v>1844.8429999999998</v>
      </c>
      <c r="E54" s="125">
        <f>D54*1.041</f>
        <v>1920.4815629999996</v>
      </c>
      <c r="F54" s="126">
        <f aca="true" t="shared" si="1" ref="F54:F59">E54*1.051</f>
        <v>2018.4261227129994</v>
      </c>
      <c r="G54" s="126">
        <f aca="true" t="shared" si="2" ref="G54:G59">F54*1.033</f>
        <v>2085.034184762528</v>
      </c>
    </row>
    <row r="55" spans="1:7" ht="15.75">
      <c r="A55" s="73" t="s">
        <v>166</v>
      </c>
      <c r="B55" s="32" t="s">
        <v>229</v>
      </c>
      <c r="C55" s="36">
        <v>735</v>
      </c>
      <c r="D55" s="125">
        <f>C55*1.001</f>
        <v>735.7349999999999</v>
      </c>
      <c r="E55" s="125">
        <f>D55*1.041</f>
        <v>765.9001349999999</v>
      </c>
      <c r="F55" s="126">
        <f t="shared" si="1"/>
        <v>804.9610418849998</v>
      </c>
      <c r="G55" s="126">
        <f t="shared" si="2"/>
        <v>831.5247562672047</v>
      </c>
    </row>
    <row r="56" spans="1:7" ht="15.75">
      <c r="A56" s="73" t="s">
        <v>167</v>
      </c>
      <c r="B56" s="32"/>
      <c r="C56" s="36"/>
      <c r="D56" s="125"/>
      <c r="E56" s="125"/>
      <c r="F56" s="126"/>
      <c r="G56" s="126"/>
    </row>
    <row r="57" spans="1:7" ht="15.75">
      <c r="A57" s="73" t="s">
        <v>245</v>
      </c>
      <c r="B57" s="32" t="s">
        <v>229</v>
      </c>
      <c r="C57" s="36">
        <v>1707</v>
      </c>
      <c r="D57" s="125">
        <f>C57*1.001</f>
        <v>1708.7069999999999</v>
      </c>
      <c r="E57" s="125">
        <f>D57*1.041</f>
        <v>1778.7639869999998</v>
      </c>
      <c r="F57" s="126">
        <f t="shared" si="1"/>
        <v>1869.4809503369997</v>
      </c>
      <c r="G57" s="126">
        <f t="shared" si="2"/>
        <v>1931.1738216981205</v>
      </c>
    </row>
    <row r="58" spans="1:7" ht="15.75">
      <c r="A58" s="73" t="s">
        <v>246</v>
      </c>
      <c r="B58" s="32" t="s">
        <v>229</v>
      </c>
      <c r="C58" s="36">
        <v>508</v>
      </c>
      <c r="D58" s="125">
        <f>C58*1.001</f>
        <v>508.5079999999999</v>
      </c>
      <c r="E58" s="125">
        <f>D58*1.041</f>
        <v>529.3568279999998</v>
      </c>
      <c r="F58" s="126">
        <f t="shared" si="1"/>
        <v>556.3540262279998</v>
      </c>
      <c r="G58" s="126">
        <f t="shared" si="2"/>
        <v>574.7137090935238</v>
      </c>
    </row>
    <row r="59" spans="1:7" ht="15.75">
      <c r="A59" s="73" t="s">
        <v>26</v>
      </c>
      <c r="B59" s="32" t="s">
        <v>229</v>
      </c>
      <c r="C59" s="36">
        <v>363</v>
      </c>
      <c r="D59" s="125">
        <f>C59*1.001</f>
        <v>363.36299999999994</v>
      </c>
      <c r="E59" s="125">
        <f>D59*1.041</f>
        <v>378.2608829999999</v>
      </c>
      <c r="F59" s="126">
        <f t="shared" si="1"/>
        <v>397.5521880329999</v>
      </c>
      <c r="G59" s="126">
        <f t="shared" si="2"/>
        <v>410.67141023808887</v>
      </c>
    </row>
    <row r="60" spans="1:7" ht="15.75">
      <c r="A60" s="73"/>
      <c r="B60" s="44"/>
      <c r="C60" s="36"/>
      <c r="D60" s="2"/>
      <c r="E60" s="2"/>
      <c r="F60" s="4"/>
      <c r="G60" s="4"/>
    </row>
    <row r="61" spans="1:7" ht="28.5">
      <c r="A61" s="9" t="s">
        <v>27</v>
      </c>
      <c r="B61" s="32"/>
      <c r="C61" s="2"/>
      <c r="D61" s="2"/>
      <c r="E61" s="2"/>
      <c r="F61" s="4"/>
      <c r="G61" s="4"/>
    </row>
    <row r="62" spans="1:7" ht="15.75">
      <c r="A62" s="73" t="s">
        <v>28</v>
      </c>
      <c r="B62" s="32"/>
      <c r="C62" s="2"/>
      <c r="D62" s="2"/>
      <c r="E62" s="2"/>
      <c r="F62" s="4"/>
      <c r="G62" s="4"/>
    </row>
    <row r="63" spans="1:7" ht="15.75">
      <c r="A63" s="73" t="s">
        <v>29</v>
      </c>
      <c r="B63" s="32" t="s">
        <v>79</v>
      </c>
      <c r="C63" s="2">
        <f>C77+C153+C145</f>
        <v>124764</v>
      </c>
      <c r="D63" s="2">
        <f>D77+D153+D145</f>
        <v>113800</v>
      </c>
      <c r="E63" s="2">
        <f>E77+E153+E145</f>
        <v>122860</v>
      </c>
      <c r="F63" s="2">
        <f>F77+F153+F145</f>
        <v>126654</v>
      </c>
      <c r="G63" s="2">
        <f>G77+G153+G145</f>
        <v>132820</v>
      </c>
    </row>
    <row r="64" spans="1:7" ht="15.75">
      <c r="A64" s="73" t="s">
        <v>30</v>
      </c>
      <c r="B64" s="32" t="s">
        <v>79</v>
      </c>
      <c r="C64" s="2">
        <f>C97</f>
        <v>142812</v>
      </c>
      <c r="D64" s="2">
        <f>D97</f>
        <v>91077</v>
      </c>
      <c r="E64" s="2">
        <f>E97</f>
        <v>81700</v>
      </c>
      <c r="F64" s="2">
        <f>F97</f>
        <v>86680</v>
      </c>
      <c r="G64" s="2">
        <f>G97</f>
        <v>95400</v>
      </c>
    </row>
    <row r="65" spans="1:7" ht="15.75">
      <c r="A65" s="73" t="s">
        <v>31</v>
      </c>
      <c r="B65" s="32" t="s">
        <v>79</v>
      </c>
      <c r="C65" s="2">
        <f>C146</f>
        <v>15391</v>
      </c>
      <c r="D65" s="2">
        <v>15500</v>
      </c>
      <c r="E65" s="2">
        <v>15700</v>
      </c>
      <c r="F65" s="2">
        <v>16000</v>
      </c>
      <c r="G65" s="2">
        <v>16200</v>
      </c>
    </row>
    <row r="66" spans="1:7" ht="15.75">
      <c r="A66" s="73" t="s">
        <v>208</v>
      </c>
      <c r="B66" s="32" t="s">
        <v>79</v>
      </c>
      <c r="C66" s="2">
        <v>9112</v>
      </c>
      <c r="D66" s="2">
        <v>6980</v>
      </c>
      <c r="E66" s="2">
        <v>10330</v>
      </c>
      <c r="F66" s="127">
        <v>11495</v>
      </c>
      <c r="G66" s="127">
        <v>12245</v>
      </c>
    </row>
    <row r="67" spans="1:7" ht="15.75">
      <c r="A67" s="73" t="s">
        <v>249</v>
      </c>
      <c r="B67" s="32" t="s">
        <v>79</v>
      </c>
      <c r="C67" s="2">
        <v>2762</v>
      </c>
      <c r="D67" s="2">
        <v>1696</v>
      </c>
      <c r="E67" s="2">
        <v>3000</v>
      </c>
      <c r="F67" s="127">
        <v>3160</v>
      </c>
      <c r="G67" s="127">
        <v>3450</v>
      </c>
    </row>
    <row r="68" spans="1:7" ht="15.75">
      <c r="A68" s="73" t="s">
        <v>247</v>
      </c>
      <c r="B68" s="32" t="s">
        <v>79</v>
      </c>
      <c r="C68" s="2">
        <v>4312</v>
      </c>
      <c r="D68" s="2">
        <v>3762</v>
      </c>
      <c r="E68" s="2">
        <v>6035</v>
      </c>
      <c r="F68" s="127">
        <v>6870</v>
      </c>
      <c r="G68" s="127">
        <v>7200</v>
      </c>
    </row>
    <row r="69" spans="1:7" ht="15.75">
      <c r="A69" s="73" t="s">
        <v>248</v>
      </c>
      <c r="B69" s="44" t="s">
        <v>79</v>
      </c>
      <c r="C69" s="2">
        <v>1822</v>
      </c>
      <c r="D69" s="2">
        <v>1432</v>
      </c>
      <c r="E69" s="2">
        <f>E146</f>
        <v>15700</v>
      </c>
      <c r="F69" s="127">
        <v>1355</v>
      </c>
      <c r="G69" s="127">
        <v>1475</v>
      </c>
    </row>
    <row r="70" spans="1:7" ht="15.75">
      <c r="A70" s="73" t="s">
        <v>32</v>
      </c>
      <c r="B70" s="44" t="s">
        <v>79</v>
      </c>
      <c r="C70" s="2">
        <f>C147</f>
        <v>1772</v>
      </c>
      <c r="D70" s="2">
        <f>D147</f>
        <v>1200</v>
      </c>
      <c r="E70" s="2">
        <f>E147</f>
        <v>1300</v>
      </c>
      <c r="F70" s="2">
        <f>F147</f>
        <v>1400</v>
      </c>
      <c r="G70" s="2">
        <f>G147</f>
        <v>1500</v>
      </c>
    </row>
    <row r="71" spans="1:7" ht="15.75">
      <c r="A71" s="73" t="s">
        <v>33</v>
      </c>
      <c r="B71" s="44" t="s">
        <v>79</v>
      </c>
      <c r="C71" s="2">
        <f>C148</f>
        <v>221</v>
      </c>
      <c r="D71" s="2">
        <f>D148</f>
        <v>500</v>
      </c>
      <c r="E71" s="2">
        <f>E148</f>
        <v>550</v>
      </c>
      <c r="F71" s="2">
        <f>F148</f>
        <v>600</v>
      </c>
      <c r="G71" s="2">
        <f>G148</f>
        <v>700</v>
      </c>
    </row>
    <row r="72" spans="1:7" ht="15.75">
      <c r="A72" s="73" t="s">
        <v>34</v>
      </c>
      <c r="B72" s="44" t="s">
        <v>79</v>
      </c>
      <c r="C72" s="2">
        <f>C130+C149+C163</f>
        <v>3350</v>
      </c>
      <c r="D72" s="2">
        <f>D130+D149+D163</f>
        <v>3209</v>
      </c>
      <c r="E72" s="2">
        <f>E130+E149+E163</f>
        <v>3345</v>
      </c>
      <c r="F72" s="2">
        <f>F130+F149+F163</f>
        <v>3525</v>
      </c>
      <c r="G72" s="2">
        <f>G130+G149+G163</f>
        <v>3630</v>
      </c>
    </row>
    <row r="73" spans="1:7" ht="15.75">
      <c r="A73" s="73" t="s">
        <v>35</v>
      </c>
      <c r="B73" s="44" t="s">
        <v>79</v>
      </c>
      <c r="C73" s="2">
        <f>C136+C150+C164</f>
        <v>12180</v>
      </c>
      <c r="D73" s="2">
        <f>D136+D150+D164</f>
        <v>12110</v>
      </c>
      <c r="E73" s="2">
        <f>E136+E150+E164</f>
        <v>12465</v>
      </c>
      <c r="F73" s="2">
        <f>F136+F150+F164</f>
        <v>12817</v>
      </c>
      <c r="G73" s="2">
        <f>G136+G150+G164</f>
        <v>13170</v>
      </c>
    </row>
    <row r="74" spans="1:7" ht="15.75">
      <c r="A74" s="73" t="s">
        <v>36</v>
      </c>
      <c r="B74" s="32" t="s">
        <v>37</v>
      </c>
      <c r="C74" s="2">
        <f>C151</f>
        <v>4441</v>
      </c>
      <c r="D74" s="2">
        <f>D151</f>
        <v>4500</v>
      </c>
      <c r="E74" s="2">
        <f>E151</f>
        <v>5500</v>
      </c>
      <c r="F74" s="2">
        <f>F151</f>
        <v>6000</v>
      </c>
      <c r="G74" s="2">
        <f>G151</f>
        <v>7000</v>
      </c>
    </row>
    <row r="75" spans="1:7" ht="15.75">
      <c r="A75" s="73" t="s">
        <v>250</v>
      </c>
      <c r="B75" s="32"/>
      <c r="C75" s="2"/>
      <c r="D75" s="2"/>
      <c r="E75" s="2"/>
      <c r="F75" s="4"/>
      <c r="G75" s="4"/>
    </row>
    <row r="76" spans="1:7" ht="15.75">
      <c r="A76" s="73" t="s">
        <v>254</v>
      </c>
      <c r="B76" s="32"/>
      <c r="C76" s="2"/>
      <c r="D76" s="2"/>
      <c r="E76" s="2"/>
      <c r="F76" s="4"/>
      <c r="G76" s="4"/>
    </row>
    <row r="77" spans="1:7" ht="15.75">
      <c r="A77" s="73" t="s">
        <v>29</v>
      </c>
      <c r="B77" s="32" t="s">
        <v>79</v>
      </c>
      <c r="C77" s="2">
        <v>82034</v>
      </c>
      <c r="D77" s="2">
        <v>70850</v>
      </c>
      <c r="E77" s="2">
        <v>79360</v>
      </c>
      <c r="F77" s="4">
        <v>82104</v>
      </c>
      <c r="G77" s="4">
        <v>87220</v>
      </c>
    </row>
    <row r="78" spans="1:7" ht="15.75">
      <c r="A78" s="128" t="s">
        <v>330</v>
      </c>
      <c r="B78" s="32"/>
      <c r="C78" s="2">
        <v>6831</v>
      </c>
      <c r="D78" s="2">
        <v>6000</v>
      </c>
      <c r="E78" s="2">
        <v>7100</v>
      </c>
      <c r="F78" s="4">
        <v>7350</v>
      </c>
      <c r="G78" s="4">
        <v>8470</v>
      </c>
    </row>
    <row r="79" spans="1:7" ht="15.75">
      <c r="A79" s="128" t="s">
        <v>331</v>
      </c>
      <c r="B79" s="32"/>
      <c r="C79" s="2">
        <v>2677</v>
      </c>
      <c r="D79" s="2">
        <v>2000</v>
      </c>
      <c r="E79" s="2">
        <v>2200</v>
      </c>
      <c r="F79" s="4">
        <v>2500</v>
      </c>
      <c r="G79" s="4">
        <v>2650</v>
      </c>
    </row>
    <row r="80" spans="1:7" ht="15.75">
      <c r="A80" s="128" t="s">
        <v>332</v>
      </c>
      <c r="B80" s="32"/>
      <c r="C80" s="2">
        <v>13605</v>
      </c>
      <c r="D80" s="2">
        <v>12500</v>
      </c>
      <c r="E80" s="2">
        <v>13700</v>
      </c>
      <c r="F80" s="4">
        <v>13800</v>
      </c>
      <c r="G80" s="4">
        <v>14000</v>
      </c>
    </row>
    <row r="81" spans="1:7" ht="15.75">
      <c r="A81" s="129" t="s">
        <v>333</v>
      </c>
      <c r="B81" s="32"/>
      <c r="C81" s="2">
        <v>9224</v>
      </c>
      <c r="D81" s="2">
        <v>9000</v>
      </c>
      <c r="E81" s="2">
        <v>10000</v>
      </c>
      <c r="F81" s="4">
        <v>11000</v>
      </c>
      <c r="G81" s="4">
        <v>11500</v>
      </c>
    </row>
    <row r="82" spans="1:7" ht="15.75">
      <c r="A82" s="129" t="s">
        <v>334</v>
      </c>
      <c r="B82" s="32"/>
      <c r="C82" s="2">
        <v>7729</v>
      </c>
      <c r="D82" s="2">
        <v>7500</v>
      </c>
      <c r="E82" s="2">
        <v>8200</v>
      </c>
      <c r="F82" s="4">
        <v>8700</v>
      </c>
      <c r="G82" s="4">
        <v>9000</v>
      </c>
    </row>
    <row r="83" spans="1:7" ht="15.75">
      <c r="A83" s="129" t="s">
        <v>335</v>
      </c>
      <c r="B83" s="32"/>
      <c r="C83" s="2">
        <v>1120</v>
      </c>
      <c r="D83" s="2"/>
      <c r="E83" s="2">
        <v>600</v>
      </c>
      <c r="F83" s="4"/>
      <c r="G83" s="4">
        <v>1900</v>
      </c>
    </row>
    <row r="84" spans="1:7" ht="15.75">
      <c r="A84" s="130" t="s">
        <v>336</v>
      </c>
      <c r="B84" s="32"/>
      <c r="C84" s="2">
        <v>8503</v>
      </c>
      <c r="D84" s="2">
        <v>100</v>
      </c>
      <c r="E84" s="2">
        <v>200</v>
      </c>
      <c r="F84" s="4">
        <v>250</v>
      </c>
      <c r="G84" s="4">
        <v>300</v>
      </c>
    </row>
    <row r="85" spans="1:7" ht="15.75">
      <c r="A85" s="130" t="s">
        <v>337</v>
      </c>
      <c r="B85" s="32"/>
      <c r="C85" s="2">
        <v>6709</v>
      </c>
      <c r="D85" s="2">
        <v>6500</v>
      </c>
      <c r="E85" s="2">
        <v>7200</v>
      </c>
      <c r="F85" s="4">
        <v>7500</v>
      </c>
      <c r="G85" s="4">
        <v>8000</v>
      </c>
    </row>
    <row r="86" spans="1:7" ht="15.75">
      <c r="A86" s="128" t="s">
        <v>338</v>
      </c>
      <c r="B86" s="32"/>
      <c r="C86" s="2">
        <v>7485</v>
      </c>
      <c r="D86" s="2">
        <v>7000</v>
      </c>
      <c r="E86" s="2">
        <v>8000</v>
      </c>
      <c r="F86" s="4">
        <v>9000</v>
      </c>
      <c r="G86" s="4">
        <v>10000</v>
      </c>
    </row>
    <row r="87" spans="1:7" ht="15.75">
      <c r="A87" s="129" t="s">
        <v>339</v>
      </c>
      <c r="B87" s="32"/>
      <c r="C87" s="2">
        <v>13650</v>
      </c>
      <c r="D87" s="2">
        <v>13700</v>
      </c>
      <c r="E87" s="2">
        <v>13800</v>
      </c>
      <c r="F87" s="4">
        <v>14000</v>
      </c>
      <c r="G87" s="4">
        <v>14300</v>
      </c>
    </row>
    <row r="88" spans="1:7" ht="15.75">
      <c r="A88" s="128" t="s">
        <v>340</v>
      </c>
      <c r="B88" s="32"/>
      <c r="C88" s="2">
        <v>986</v>
      </c>
      <c r="D88" s="2">
        <v>1000</v>
      </c>
      <c r="E88" s="2">
        <v>1200</v>
      </c>
      <c r="F88" s="4">
        <v>1500</v>
      </c>
      <c r="G88" s="4">
        <v>1700</v>
      </c>
    </row>
    <row r="89" spans="1:7" ht="15.75">
      <c r="A89" s="128" t="s">
        <v>341</v>
      </c>
      <c r="B89" s="32"/>
      <c r="C89" s="2">
        <v>1103</v>
      </c>
      <c r="D89" s="2">
        <v>600</v>
      </c>
      <c r="E89" s="2">
        <v>1300</v>
      </c>
      <c r="F89" s="4">
        <v>1500</v>
      </c>
      <c r="G89" s="4">
        <v>1700</v>
      </c>
    </row>
    <row r="90" spans="1:7" ht="15.75">
      <c r="A90" s="128" t="s">
        <v>342</v>
      </c>
      <c r="B90" s="32"/>
      <c r="C90" s="2"/>
      <c r="D90" s="2">
        <v>2200</v>
      </c>
      <c r="E90" s="2">
        <v>3000</v>
      </c>
      <c r="F90" s="4">
        <v>1604</v>
      </c>
      <c r="G90" s="4"/>
    </row>
    <row r="91" spans="1:7" ht="15.75">
      <c r="A91" s="128" t="s">
        <v>343</v>
      </c>
      <c r="B91" s="32"/>
      <c r="C91" s="2">
        <v>57</v>
      </c>
      <c r="D91" s="2">
        <v>100</v>
      </c>
      <c r="E91" s="2">
        <v>100</v>
      </c>
      <c r="F91" s="4">
        <v>150</v>
      </c>
      <c r="G91" s="4">
        <v>200</v>
      </c>
    </row>
    <row r="92" spans="1:7" ht="15.75">
      <c r="A92" s="128" t="s">
        <v>344</v>
      </c>
      <c r="B92" s="32"/>
      <c r="C92" s="2">
        <v>2256</v>
      </c>
      <c r="D92" s="2">
        <v>2500</v>
      </c>
      <c r="E92" s="2">
        <v>2560</v>
      </c>
      <c r="F92" s="4">
        <v>3000</v>
      </c>
      <c r="G92" s="4">
        <v>3200</v>
      </c>
    </row>
    <row r="93" spans="1:7" ht="15.75">
      <c r="A93" s="73" t="s">
        <v>345</v>
      </c>
      <c r="B93" s="32"/>
      <c r="C93" s="2">
        <v>99</v>
      </c>
      <c r="D93" s="2">
        <v>150</v>
      </c>
      <c r="E93" s="2">
        <v>200</v>
      </c>
      <c r="F93" s="4">
        <v>250</v>
      </c>
      <c r="G93" s="4">
        <v>300</v>
      </c>
    </row>
    <row r="94" spans="1:7" ht="15.75">
      <c r="A94" s="73"/>
      <c r="B94" s="32"/>
      <c r="C94" s="2"/>
      <c r="D94" s="2"/>
      <c r="E94" s="2"/>
      <c r="F94" s="4"/>
      <c r="G94" s="4"/>
    </row>
    <row r="95" spans="1:7" ht="15.75">
      <c r="A95" s="73"/>
      <c r="B95" s="32"/>
      <c r="C95" s="2"/>
      <c r="D95" s="2"/>
      <c r="E95" s="2"/>
      <c r="F95" s="4"/>
      <c r="G95" s="4"/>
    </row>
    <row r="96" spans="1:7" ht="15.75">
      <c r="A96" s="73"/>
      <c r="B96" s="32"/>
      <c r="C96" s="2"/>
      <c r="D96" s="2"/>
      <c r="E96" s="2"/>
      <c r="F96" s="4"/>
      <c r="G96" s="4"/>
    </row>
    <row r="97" spans="1:7" ht="15.75">
      <c r="A97" s="73" t="s">
        <v>30</v>
      </c>
      <c r="B97" s="32" t="s">
        <v>79</v>
      </c>
      <c r="C97" s="2">
        <v>142812</v>
      </c>
      <c r="D97" s="2">
        <v>91077</v>
      </c>
      <c r="E97" s="2">
        <v>81700</v>
      </c>
      <c r="F97" s="4">
        <v>86680</v>
      </c>
      <c r="G97" s="4">
        <v>95400</v>
      </c>
    </row>
    <row r="98" spans="1:7" ht="15.75">
      <c r="A98" s="73" t="s">
        <v>342</v>
      </c>
      <c r="B98" s="32"/>
      <c r="C98" s="2">
        <v>91062</v>
      </c>
      <c r="D98" s="2">
        <v>85077</v>
      </c>
      <c r="E98" s="2">
        <v>56700</v>
      </c>
      <c r="F98" s="4">
        <v>77000</v>
      </c>
      <c r="G98" s="4">
        <v>65400</v>
      </c>
    </row>
    <row r="99" spans="1:7" ht="15.75">
      <c r="A99" s="73" t="s">
        <v>337</v>
      </c>
      <c r="B99" s="32"/>
      <c r="C99" s="2">
        <v>23317</v>
      </c>
      <c r="D99" s="2"/>
      <c r="E99" s="2">
        <v>15000</v>
      </c>
      <c r="F99" s="4"/>
      <c r="G99" s="4">
        <v>20000</v>
      </c>
    </row>
    <row r="100" spans="1:7" ht="15.75">
      <c r="A100" s="73" t="s">
        <v>346</v>
      </c>
      <c r="B100" s="32"/>
      <c r="C100" s="2">
        <v>28433</v>
      </c>
      <c r="D100" s="2"/>
      <c r="E100" s="2">
        <v>10000</v>
      </c>
      <c r="F100" s="4"/>
      <c r="G100" s="4">
        <v>10000</v>
      </c>
    </row>
    <row r="101" spans="1:7" ht="15.75">
      <c r="A101" s="73" t="s">
        <v>340</v>
      </c>
      <c r="B101" s="32"/>
      <c r="C101" s="2"/>
      <c r="D101" s="2">
        <v>6000</v>
      </c>
      <c r="E101" s="2"/>
      <c r="F101" s="4">
        <v>9680</v>
      </c>
      <c r="G101" s="4"/>
    </row>
    <row r="102" spans="1:7" ht="15.75">
      <c r="A102" s="73"/>
      <c r="B102" s="32"/>
      <c r="C102" s="2"/>
      <c r="D102" s="2"/>
      <c r="E102" s="2"/>
      <c r="F102" s="4"/>
      <c r="G102" s="4"/>
    </row>
    <row r="103" spans="1:7" ht="15.75">
      <c r="A103" s="73" t="s">
        <v>31</v>
      </c>
      <c r="B103" s="32" t="s">
        <v>79</v>
      </c>
      <c r="C103" s="2"/>
      <c r="D103" s="2"/>
      <c r="E103" s="2"/>
      <c r="F103" s="4"/>
      <c r="G103" s="4"/>
    </row>
    <row r="104" spans="1:7" ht="15.75">
      <c r="A104" s="12" t="s">
        <v>212</v>
      </c>
      <c r="B104" s="32" t="s">
        <v>79</v>
      </c>
      <c r="C104" s="2">
        <v>8306</v>
      </c>
      <c r="D104" s="2">
        <v>5699</v>
      </c>
      <c r="E104" s="2">
        <v>9035</v>
      </c>
      <c r="F104" s="4">
        <v>10220</v>
      </c>
      <c r="G104" s="4">
        <v>10550</v>
      </c>
    </row>
    <row r="105" spans="1:7" ht="15.75">
      <c r="A105" s="12"/>
      <c r="B105" s="32"/>
      <c r="C105" s="2"/>
      <c r="D105" s="2"/>
      <c r="E105" s="2"/>
      <c r="F105" s="4"/>
      <c r="G105" s="4"/>
    </row>
    <row r="106" spans="1:7" ht="15.75">
      <c r="A106" s="73" t="s">
        <v>249</v>
      </c>
      <c r="B106" s="32" t="s">
        <v>79</v>
      </c>
      <c r="C106" s="2">
        <v>2222</v>
      </c>
      <c r="D106" s="2">
        <v>1496</v>
      </c>
      <c r="E106" s="2">
        <v>2800</v>
      </c>
      <c r="F106" s="4">
        <v>3050</v>
      </c>
      <c r="G106" s="4">
        <v>3150</v>
      </c>
    </row>
    <row r="107" spans="1:7" ht="15.75">
      <c r="A107" s="73" t="s">
        <v>347</v>
      </c>
      <c r="B107" s="32"/>
      <c r="C107" s="2">
        <v>1907</v>
      </c>
      <c r="D107" s="2">
        <v>540</v>
      </c>
      <c r="E107" s="2">
        <v>800</v>
      </c>
      <c r="F107" s="4">
        <v>1000</v>
      </c>
      <c r="G107" s="4">
        <v>450</v>
      </c>
    </row>
    <row r="108" spans="1:7" ht="15.75">
      <c r="A108" s="73" t="s">
        <v>348</v>
      </c>
      <c r="B108" s="32"/>
      <c r="C108" s="2">
        <v>315</v>
      </c>
      <c r="D108" s="2"/>
      <c r="E108" s="2">
        <v>550</v>
      </c>
      <c r="F108" s="4">
        <v>650</v>
      </c>
      <c r="G108" s="4">
        <v>1000</v>
      </c>
    </row>
    <row r="109" spans="1:7" ht="15.75">
      <c r="A109" s="73" t="s">
        <v>349</v>
      </c>
      <c r="B109" s="32"/>
      <c r="C109" s="2"/>
      <c r="D109" s="2">
        <v>330</v>
      </c>
      <c r="E109" s="2">
        <v>400</v>
      </c>
      <c r="F109" s="4">
        <v>500</v>
      </c>
      <c r="G109" s="4">
        <v>700</v>
      </c>
    </row>
    <row r="110" spans="1:7" ht="15.75">
      <c r="A110" s="73" t="s">
        <v>335</v>
      </c>
      <c r="B110" s="32"/>
      <c r="C110" s="2"/>
      <c r="D110" s="2">
        <v>426</v>
      </c>
      <c r="E110" s="2">
        <v>850</v>
      </c>
      <c r="F110" s="4">
        <v>700</v>
      </c>
      <c r="G110" s="4">
        <v>1000</v>
      </c>
    </row>
    <row r="111" spans="1:7" ht="15.75">
      <c r="A111" s="73" t="s">
        <v>350</v>
      </c>
      <c r="B111" s="32"/>
      <c r="C111" s="2"/>
      <c r="D111" s="2">
        <v>200</v>
      </c>
      <c r="E111" s="2">
        <v>200</v>
      </c>
      <c r="F111" s="4">
        <v>200</v>
      </c>
      <c r="G111" s="4"/>
    </row>
    <row r="112" spans="1:7" ht="15.75">
      <c r="A112" s="73"/>
      <c r="B112" s="32"/>
      <c r="C112" s="2"/>
      <c r="D112" s="2"/>
      <c r="E112" s="2"/>
      <c r="F112" s="4"/>
      <c r="G112" s="4"/>
    </row>
    <row r="113" spans="1:7" ht="15.75">
      <c r="A113" s="73"/>
      <c r="B113" s="32"/>
      <c r="C113" s="2"/>
      <c r="D113" s="2"/>
      <c r="E113" s="2"/>
      <c r="F113" s="4"/>
      <c r="G113" s="4"/>
    </row>
    <row r="114" spans="1:7" ht="15.75">
      <c r="A114" s="73" t="s">
        <v>247</v>
      </c>
      <c r="B114" s="32" t="s">
        <v>79</v>
      </c>
      <c r="C114" s="2">
        <v>4046</v>
      </c>
      <c r="D114" s="2">
        <v>3562</v>
      </c>
      <c r="E114" s="2">
        <v>5385</v>
      </c>
      <c r="F114" s="4">
        <v>6170</v>
      </c>
      <c r="G114" s="4">
        <v>6300</v>
      </c>
    </row>
    <row r="115" spans="1:7" ht="15.75">
      <c r="A115" s="12" t="s">
        <v>334</v>
      </c>
      <c r="B115" s="32"/>
      <c r="C115" s="2">
        <v>1285</v>
      </c>
      <c r="D115" s="2">
        <v>313</v>
      </c>
      <c r="E115" s="2">
        <v>1585</v>
      </c>
      <c r="F115" s="4">
        <v>1670</v>
      </c>
      <c r="G115" s="4">
        <v>1700</v>
      </c>
    </row>
    <row r="116" spans="1:7" ht="15.75">
      <c r="A116" s="12" t="s">
        <v>346</v>
      </c>
      <c r="B116" s="32"/>
      <c r="C116" s="2">
        <v>73</v>
      </c>
      <c r="D116" s="2">
        <v>523</v>
      </c>
      <c r="E116" s="2">
        <v>1000</v>
      </c>
      <c r="F116" s="4">
        <v>1500</v>
      </c>
      <c r="G116" s="4">
        <v>1500</v>
      </c>
    </row>
    <row r="117" spans="1:7" ht="15.75">
      <c r="A117" s="12" t="s">
        <v>339</v>
      </c>
      <c r="B117" s="32"/>
      <c r="C117" s="2">
        <v>2272</v>
      </c>
      <c r="D117" s="2">
        <v>2074</v>
      </c>
      <c r="E117" s="2">
        <v>2800</v>
      </c>
      <c r="F117" s="4">
        <v>3000</v>
      </c>
      <c r="G117" s="4">
        <v>3100</v>
      </c>
    </row>
    <row r="118" spans="1:7" ht="15.75">
      <c r="A118" s="12" t="s">
        <v>340</v>
      </c>
      <c r="B118" s="32"/>
      <c r="C118" s="2">
        <v>416</v>
      </c>
      <c r="D118" s="2"/>
      <c r="E118" s="2"/>
      <c r="F118" s="4"/>
      <c r="G118" s="4"/>
    </row>
    <row r="119" spans="1:7" ht="15.75">
      <c r="A119" s="12" t="s">
        <v>337</v>
      </c>
      <c r="B119" s="32"/>
      <c r="C119" s="2"/>
      <c r="D119" s="2">
        <v>652</v>
      </c>
      <c r="E119" s="2"/>
      <c r="F119" s="4"/>
      <c r="G119" s="4"/>
    </row>
    <row r="120" spans="1:7" ht="15.75">
      <c r="A120" s="12"/>
      <c r="B120" s="32"/>
      <c r="C120" s="2"/>
      <c r="D120" s="2"/>
      <c r="E120" s="2"/>
      <c r="F120" s="4"/>
      <c r="G120" s="4"/>
    </row>
    <row r="121" spans="1:7" ht="15.75">
      <c r="A121" s="12"/>
      <c r="B121" s="32"/>
      <c r="C121" s="2"/>
      <c r="D121" s="2"/>
      <c r="E121" s="2"/>
      <c r="F121" s="4"/>
      <c r="G121" s="4"/>
    </row>
    <row r="122" spans="1:7" ht="15.75">
      <c r="A122" s="73" t="s">
        <v>255</v>
      </c>
      <c r="B122" s="32" t="s">
        <v>79</v>
      </c>
      <c r="C122" s="2">
        <v>1822</v>
      </c>
      <c r="D122" s="2">
        <v>641</v>
      </c>
      <c r="E122" s="2">
        <v>850</v>
      </c>
      <c r="F122" s="4">
        <v>1000</v>
      </c>
      <c r="G122" s="4">
        <v>1100</v>
      </c>
    </row>
    <row r="123" spans="1:7" ht="15.75">
      <c r="A123" s="73" t="s">
        <v>339</v>
      </c>
      <c r="B123" s="32"/>
      <c r="C123" s="2">
        <v>707</v>
      </c>
      <c r="D123" s="2">
        <v>166</v>
      </c>
      <c r="E123" s="2">
        <v>850</v>
      </c>
      <c r="F123" s="4">
        <v>1000</v>
      </c>
      <c r="G123" s="4">
        <v>1100</v>
      </c>
    </row>
    <row r="124" spans="1:7" ht="15.75">
      <c r="A124" s="73" t="s">
        <v>336</v>
      </c>
      <c r="B124" s="32"/>
      <c r="C124" s="2">
        <v>1115</v>
      </c>
      <c r="D124" s="2">
        <v>120</v>
      </c>
      <c r="E124" s="2"/>
      <c r="F124" s="4"/>
      <c r="G124" s="4"/>
    </row>
    <row r="125" spans="1:7" ht="15.75">
      <c r="A125" s="73" t="s">
        <v>337</v>
      </c>
      <c r="B125" s="32"/>
      <c r="C125" s="2"/>
      <c r="D125" s="2">
        <v>355</v>
      </c>
      <c r="E125" s="2"/>
      <c r="F125" s="4"/>
      <c r="G125" s="4"/>
    </row>
    <row r="126" spans="1:7" ht="15.75">
      <c r="A126" s="73"/>
      <c r="B126" s="32"/>
      <c r="C126" s="2"/>
      <c r="D126" s="2"/>
      <c r="E126" s="2"/>
      <c r="F126" s="4"/>
      <c r="G126" s="4"/>
    </row>
    <row r="127" spans="1:7" ht="15.75">
      <c r="A127" s="73"/>
      <c r="B127" s="32"/>
      <c r="C127" s="2"/>
      <c r="D127" s="2"/>
      <c r="E127" s="2"/>
      <c r="F127" s="4"/>
      <c r="G127" s="4"/>
    </row>
    <row r="128" spans="1:7" ht="15.75">
      <c r="A128" s="74" t="s">
        <v>32</v>
      </c>
      <c r="B128" s="32" t="s">
        <v>79</v>
      </c>
      <c r="C128" s="2"/>
      <c r="D128" s="2"/>
      <c r="E128" s="2"/>
      <c r="F128" s="4"/>
      <c r="G128" s="4"/>
    </row>
    <row r="129" spans="1:7" ht="15.75">
      <c r="A129" s="74" t="s">
        <v>33</v>
      </c>
      <c r="B129" s="32" t="s">
        <v>79</v>
      </c>
      <c r="C129" s="2"/>
      <c r="D129" s="2"/>
      <c r="E129" s="2"/>
      <c r="F129" s="4"/>
      <c r="G129" s="4"/>
    </row>
    <row r="130" spans="1:7" ht="15.75">
      <c r="A130" s="74" t="s">
        <v>34</v>
      </c>
      <c r="B130" s="44" t="s">
        <v>79</v>
      </c>
      <c r="C130" s="2">
        <v>2483</v>
      </c>
      <c r="D130" s="2">
        <v>2399</v>
      </c>
      <c r="E130" s="2">
        <v>2475</v>
      </c>
      <c r="F130" s="4">
        <v>2595</v>
      </c>
      <c r="G130" s="4">
        <v>2590</v>
      </c>
    </row>
    <row r="131" spans="1:7" ht="15.75">
      <c r="A131" s="74" t="s">
        <v>351</v>
      </c>
      <c r="B131" s="44"/>
      <c r="C131" s="2">
        <v>153</v>
      </c>
      <c r="D131" s="2">
        <v>99</v>
      </c>
      <c r="E131" s="2">
        <v>125</v>
      </c>
      <c r="F131" s="4">
        <v>135</v>
      </c>
      <c r="G131" s="4">
        <v>140</v>
      </c>
    </row>
    <row r="132" spans="1:7" ht="15.75">
      <c r="A132" s="74" t="s">
        <v>332</v>
      </c>
      <c r="B132" s="44"/>
      <c r="C132" s="2">
        <v>2204</v>
      </c>
      <c r="D132" s="2">
        <v>2300</v>
      </c>
      <c r="E132" s="2">
        <v>2350</v>
      </c>
      <c r="F132" s="4">
        <v>2400</v>
      </c>
      <c r="G132" s="4">
        <v>2450</v>
      </c>
    </row>
    <row r="133" spans="1:7" ht="15.75">
      <c r="A133" s="74" t="s">
        <v>352</v>
      </c>
      <c r="B133" s="44"/>
      <c r="C133" s="2">
        <v>126</v>
      </c>
      <c r="D133" s="2"/>
      <c r="E133" s="2"/>
      <c r="F133" s="4"/>
      <c r="G133" s="4"/>
    </row>
    <row r="134" spans="1:7" ht="15.75">
      <c r="A134" s="74"/>
      <c r="B134" s="44"/>
      <c r="C134" s="2"/>
      <c r="D134" s="2"/>
      <c r="E134" s="2"/>
      <c r="F134" s="4"/>
      <c r="G134" s="4"/>
    </row>
    <row r="135" spans="1:7" ht="15.75">
      <c r="A135" s="74"/>
      <c r="B135" s="44"/>
      <c r="C135" s="2"/>
      <c r="D135" s="2"/>
      <c r="E135" s="2"/>
      <c r="F135" s="4"/>
      <c r="G135" s="4"/>
    </row>
    <row r="136" spans="1:7" ht="15.75">
      <c r="A136" s="74" t="s">
        <v>35</v>
      </c>
      <c r="B136" s="44" t="s">
        <v>79</v>
      </c>
      <c r="C136" s="2">
        <v>9536</v>
      </c>
      <c r="D136" s="2">
        <v>9300</v>
      </c>
      <c r="E136" s="2">
        <v>9600</v>
      </c>
      <c r="F136" s="4">
        <v>9900</v>
      </c>
      <c r="G136" s="4">
        <v>10200</v>
      </c>
    </row>
    <row r="137" spans="1:7" ht="15.75">
      <c r="A137" s="74" t="s">
        <v>351</v>
      </c>
      <c r="B137" s="44"/>
      <c r="C137" s="2">
        <v>2067</v>
      </c>
      <c r="D137" s="2">
        <v>2100</v>
      </c>
      <c r="E137" s="2">
        <v>2300</v>
      </c>
      <c r="F137" s="4">
        <v>2600</v>
      </c>
      <c r="G137" s="4">
        <v>2700</v>
      </c>
    </row>
    <row r="138" spans="1:7" ht="15.75">
      <c r="A138" s="74" t="s">
        <v>332</v>
      </c>
      <c r="B138" s="44"/>
      <c r="C138" s="2">
        <v>7186</v>
      </c>
      <c r="D138" s="2">
        <v>7200</v>
      </c>
      <c r="E138" s="2">
        <v>7300</v>
      </c>
      <c r="F138" s="4">
        <v>7300</v>
      </c>
      <c r="G138" s="4">
        <v>7500</v>
      </c>
    </row>
    <row r="139" spans="1:7" ht="15.75">
      <c r="A139" s="74" t="s">
        <v>352</v>
      </c>
      <c r="B139" s="44"/>
      <c r="C139" s="2">
        <v>283</v>
      </c>
      <c r="D139" s="2"/>
      <c r="E139" s="2"/>
      <c r="F139" s="4"/>
      <c r="G139" s="4"/>
    </row>
    <row r="140" spans="1:7" ht="15.75">
      <c r="A140" s="74"/>
      <c r="B140" s="44"/>
      <c r="C140" s="2"/>
      <c r="D140" s="2"/>
      <c r="E140" s="2"/>
      <c r="F140" s="4"/>
      <c r="G140" s="4"/>
    </row>
    <row r="141" spans="1:7" ht="15.75">
      <c r="A141" s="74"/>
      <c r="B141" s="44"/>
      <c r="C141" s="2"/>
      <c r="D141" s="2"/>
      <c r="E141" s="2"/>
      <c r="F141" s="4"/>
      <c r="G141" s="4"/>
    </row>
    <row r="142" spans="1:7" ht="15.75">
      <c r="A142" s="74" t="s">
        <v>36</v>
      </c>
      <c r="B142" s="32" t="s">
        <v>37</v>
      </c>
      <c r="C142" s="2"/>
      <c r="D142" s="2"/>
      <c r="E142" s="2"/>
      <c r="F142" s="4"/>
      <c r="G142" s="4"/>
    </row>
    <row r="143" spans="1:7" ht="15.75">
      <c r="A143" s="74"/>
      <c r="B143" s="32"/>
      <c r="C143" s="2"/>
      <c r="D143" s="2"/>
      <c r="E143" s="2"/>
      <c r="F143" s="4"/>
      <c r="G143" s="4"/>
    </row>
    <row r="144" spans="1:7" ht="15.75">
      <c r="A144" s="74" t="s">
        <v>251</v>
      </c>
      <c r="B144" s="32"/>
      <c r="C144" s="2"/>
      <c r="D144" s="2"/>
      <c r="E144" s="2"/>
      <c r="F144" s="4"/>
      <c r="G144" s="4"/>
    </row>
    <row r="145" spans="1:7" ht="15.75">
      <c r="A145" s="73" t="s">
        <v>29</v>
      </c>
      <c r="B145" s="32" t="s">
        <v>79</v>
      </c>
      <c r="C145" s="2">
        <v>583</v>
      </c>
      <c r="D145" s="2">
        <v>450</v>
      </c>
      <c r="E145" s="2">
        <v>500</v>
      </c>
      <c r="F145" s="4">
        <v>550</v>
      </c>
      <c r="G145" s="4">
        <v>600</v>
      </c>
    </row>
    <row r="146" spans="1:7" ht="15.75">
      <c r="A146" s="74" t="s">
        <v>31</v>
      </c>
      <c r="B146" s="32" t="s">
        <v>79</v>
      </c>
      <c r="C146" s="2">
        <v>15391</v>
      </c>
      <c r="D146" s="2">
        <v>15500</v>
      </c>
      <c r="E146" s="2">
        <v>15700</v>
      </c>
      <c r="F146" s="4">
        <v>16000</v>
      </c>
      <c r="G146" s="4">
        <v>16200</v>
      </c>
    </row>
    <row r="147" spans="1:7" ht="15.75">
      <c r="A147" s="74" t="s">
        <v>32</v>
      </c>
      <c r="B147" s="32" t="s">
        <v>79</v>
      </c>
      <c r="C147" s="2">
        <v>1772</v>
      </c>
      <c r="D147" s="2">
        <v>1200</v>
      </c>
      <c r="E147" s="2">
        <v>1300</v>
      </c>
      <c r="F147" s="4">
        <v>1400</v>
      </c>
      <c r="G147" s="4">
        <v>1500</v>
      </c>
    </row>
    <row r="148" spans="1:7" ht="15.75">
      <c r="A148" s="74" t="s">
        <v>33</v>
      </c>
      <c r="B148" s="32" t="s">
        <v>79</v>
      </c>
      <c r="C148" s="2">
        <v>221</v>
      </c>
      <c r="D148" s="2">
        <v>500</v>
      </c>
      <c r="E148" s="2">
        <v>550</v>
      </c>
      <c r="F148" s="4">
        <v>600</v>
      </c>
      <c r="G148" s="4">
        <v>700</v>
      </c>
    </row>
    <row r="149" spans="1:7" ht="15.75">
      <c r="A149" s="74" t="s">
        <v>34</v>
      </c>
      <c r="B149" s="44" t="s">
        <v>79</v>
      </c>
      <c r="C149" s="2">
        <v>863</v>
      </c>
      <c r="D149" s="2">
        <v>800</v>
      </c>
      <c r="E149" s="2">
        <v>850</v>
      </c>
      <c r="F149" s="4">
        <v>900</v>
      </c>
      <c r="G149" s="4">
        <v>1000</v>
      </c>
    </row>
    <row r="150" spans="1:7" ht="15.75">
      <c r="A150" s="74" t="s">
        <v>35</v>
      </c>
      <c r="B150" s="44" t="s">
        <v>183</v>
      </c>
      <c r="C150" s="2">
        <v>2523</v>
      </c>
      <c r="D150" s="2">
        <v>2750</v>
      </c>
      <c r="E150" s="2">
        <v>2800</v>
      </c>
      <c r="F150" s="4">
        <v>2850</v>
      </c>
      <c r="G150" s="4">
        <v>2900</v>
      </c>
    </row>
    <row r="151" spans="1:7" ht="15.75">
      <c r="A151" s="74" t="s">
        <v>36</v>
      </c>
      <c r="B151" s="32" t="s">
        <v>37</v>
      </c>
      <c r="C151" s="2">
        <v>4441</v>
      </c>
      <c r="D151" s="2">
        <v>4500</v>
      </c>
      <c r="E151" s="2">
        <v>5500</v>
      </c>
      <c r="F151" s="4">
        <v>6000</v>
      </c>
      <c r="G151" s="4">
        <v>7000</v>
      </c>
    </row>
    <row r="152" spans="1:7" ht="15.75">
      <c r="A152" s="73" t="s">
        <v>61</v>
      </c>
      <c r="B152" s="32"/>
      <c r="C152" s="2"/>
      <c r="D152" s="2"/>
      <c r="E152" s="2"/>
      <c r="F152" s="4"/>
      <c r="G152" s="4"/>
    </row>
    <row r="153" spans="1:7" ht="15.75">
      <c r="A153" s="73" t="s">
        <v>29</v>
      </c>
      <c r="B153" s="32" t="s">
        <v>79</v>
      </c>
      <c r="C153" s="2">
        <v>42147</v>
      </c>
      <c r="D153" s="2">
        <v>42500</v>
      </c>
      <c r="E153" s="2">
        <v>43000</v>
      </c>
      <c r="F153" s="4">
        <v>44000</v>
      </c>
      <c r="G153" s="4">
        <v>45000</v>
      </c>
    </row>
    <row r="154" spans="1:7" ht="15.75">
      <c r="A154" s="73" t="s">
        <v>30</v>
      </c>
      <c r="B154" s="32" t="s">
        <v>79</v>
      </c>
      <c r="C154" s="2"/>
      <c r="D154" s="2"/>
      <c r="E154" s="2"/>
      <c r="F154" s="4"/>
      <c r="G154" s="4"/>
    </row>
    <row r="155" spans="1:7" ht="15.75">
      <c r="A155" s="73" t="s">
        <v>59</v>
      </c>
      <c r="B155" s="32" t="s">
        <v>79</v>
      </c>
      <c r="C155" s="2"/>
      <c r="D155" s="2"/>
      <c r="E155" s="2"/>
      <c r="F155" s="4"/>
      <c r="G155" s="4"/>
    </row>
    <row r="156" spans="1:7" ht="15.75">
      <c r="A156" s="73" t="s">
        <v>252</v>
      </c>
      <c r="B156" s="32"/>
      <c r="C156" s="2">
        <v>809</v>
      </c>
      <c r="D156" s="2">
        <v>1281</v>
      </c>
      <c r="E156" s="2">
        <v>1295</v>
      </c>
      <c r="F156" s="4">
        <v>1275</v>
      </c>
      <c r="G156" s="4">
        <v>1695</v>
      </c>
    </row>
    <row r="157" spans="1:7" ht="15.75">
      <c r="A157" s="73" t="s">
        <v>249</v>
      </c>
      <c r="B157" s="32" t="s">
        <v>79</v>
      </c>
      <c r="C157" s="2">
        <v>540</v>
      </c>
      <c r="D157" s="2">
        <v>200</v>
      </c>
      <c r="E157" s="2">
        <v>200</v>
      </c>
      <c r="F157" s="4">
        <v>110</v>
      </c>
      <c r="G157" s="4">
        <v>300</v>
      </c>
    </row>
    <row r="158" spans="1:7" ht="15.75">
      <c r="A158" s="131" t="s">
        <v>353</v>
      </c>
      <c r="B158" s="32"/>
      <c r="C158" s="2">
        <v>266</v>
      </c>
      <c r="D158" s="2">
        <v>200</v>
      </c>
      <c r="E158" s="2">
        <v>650</v>
      </c>
      <c r="F158" s="4">
        <v>700</v>
      </c>
      <c r="G158" s="4">
        <v>900</v>
      </c>
    </row>
    <row r="159" spans="1:7" ht="15.75">
      <c r="A159" s="73" t="s">
        <v>248</v>
      </c>
      <c r="B159" s="32" t="s">
        <v>79</v>
      </c>
      <c r="C159" s="2"/>
      <c r="D159" s="2">
        <v>791</v>
      </c>
      <c r="E159" s="2">
        <v>345</v>
      </c>
      <c r="F159" s="4">
        <v>355</v>
      </c>
      <c r="G159" s="4">
        <v>375</v>
      </c>
    </row>
    <row r="160" spans="1:7" ht="15.75">
      <c r="A160" s="73"/>
      <c r="B160" s="32"/>
      <c r="C160" s="2"/>
      <c r="D160" s="2"/>
      <c r="E160" s="2"/>
      <c r="F160" s="4"/>
      <c r="G160" s="4"/>
    </row>
    <row r="161" spans="1:7" ht="15.75">
      <c r="A161" s="73"/>
      <c r="B161" s="32"/>
      <c r="C161" s="2"/>
      <c r="D161" s="2"/>
      <c r="E161" s="2"/>
      <c r="F161" s="4"/>
      <c r="G161" s="4"/>
    </row>
    <row r="162" spans="1:7" ht="15.75">
      <c r="A162" s="73" t="s">
        <v>32</v>
      </c>
      <c r="B162" s="32" t="s">
        <v>79</v>
      </c>
      <c r="C162" s="2"/>
      <c r="D162" s="2"/>
      <c r="E162" s="2"/>
      <c r="F162" s="4"/>
      <c r="G162" s="4"/>
    </row>
    <row r="163" spans="1:7" ht="15.75">
      <c r="A163" s="73" t="s">
        <v>60</v>
      </c>
      <c r="B163" s="32" t="s">
        <v>79</v>
      </c>
      <c r="C163" s="2">
        <v>4</v>
      </c>
      <c r="D163" s="2">
        <v>10</v>
      </c>
      <c r="E163" s="2">
        <v>20</v>
      </c>
      <c r="F163" s="4">
        <v>30</v>
      </c>
      <c r="G163" s="4">
        <v>40</v>
      </c>
    </row>
    <row r="164" spans="1:7" ht="15.75">
      <c r="A164" s="73" t="s">
        <v>35</v>
      </c>
      <c r="B164" s="32" t="s">
        <v>79</v>
      </c>
      <c r="C164" s="2">
        <v>121</v>
      </c>
      <c r="D164" s="2">
        <v>60</v>
      </c>
      <c r="E164" s="2">
        <v>65</v>
      </c>
      <c r="F164" s="4">
        <v>67</v>
      </c>
      <c r="G164" s="4">
        <v>70</v>
      </c>
    </row>
    <row r="165" spans="1:7" ht="15.75">
      <c r="A165" s="73" t="s">
        <v>36</v>
      </c>
      <c r="B165" s="32" t="s">
        <v>37</v>
      </c>
      <c r="C165" s="2"/>
      <c r="D165" s="2"/>
      <c r="E165" s="2"/>
      <c r="F165" s="4"/>
      <c r="G165" s="4"/>
    </row>
    <row r="166" spans="1:7" ht="15.75">
      <c r="A166" s="73"/>
      <c r="B166" s="32"/>
      <c r="C166" s="2"/>
      <c r="D166" s="2"/>
      <c r="E166" s="2"/>
      <c r="F166" s="4"/>
      <c r="G166" s="4"/>
    </row>
    <row r="167" spans="1:7" ht="15.75">
      <c r="A167" s="75" t="s">
        <v>67</v>
      </c>
      <c r="B167" s="32"/>
      <c r="C167" s="2"/>
      <c r="D167" s="2"/>
      <c r="E167" s="2"/>
      <c r="F167" s="4"/>
      <c r="G167" s="4"/>
    </row>
    <row r="168" spans="1:7" ht="15.75">
      <c r="A168" s="74" t="s">
        <v>28</v>
      </c>
      <c r="B168" s="32"/>
      <c r="C168" s="2"/>
      <c r="D168" s="2"/>
      <c r="E168" s="2"/>
      <c r="F168" s="4"/>
      <c r="G168" s="4"/>
    </row>
    <row r="169" spans="1:7" ht="15.75">
      <c r="A169" s="74" t="s">
        <v>38</v>
      </c>
      <c r="B169" s="32" t="s">
        <v>164</v>
      </c>
      <c r="C169" s="2">
        <f>C175+C181+C187</f>
        <v>9633</v>
      </c>
      <c r="D169" s="2">
        <f>D175+D181+D187</f>
        <v>9217</v>
      </c>
      <c r="E169" s="2">
        <f>E175+E181+E187</f>
        <v>9285</v>
      </c>
      <c r="F169" s="2">
        <f>F175+F181+F187</f>
        <v>9573</v>
      </c>
      <c r="G169" s="2">
        <f>G175+G181+G187</f>
        <v>9725</v>
      </c>
    </row>
    <row r="170" spans="1:7" ht="15.75">
      <c r="A170" s="74" t="s">
        <v>39</v>
      </c>
      <c r="B170" s="32" t="s">
        <v>164</v>
      </c>
      <c r="C170" s="2">
        <f aca="true" t="shared" si="3" ref="C170:G173">C176+C182+C188</f>
        <v>1747</v>
      </c>
      <c r="D170" s="2">
        <f t="shared" si="3"/>
        <v>1757</v>
      </c>
      <c r="E170" s="2">
        <f t="shared" si="3"/>
        <v>1770</v>
      </c>
      <c r="F170" s="2">
        <f t="shared" si="3"/>
        <v>1782</v>
      </c>
      <c r="G170" s="2">
        <f t="shared" si="3"/>
        <v>1795</v>
      </c>
    </row>
    <row r="171" spans="1:7" ht="15.75">
      <c r="A171" s="74" t="s">
        <v>40</v>
      </c>
      <c r="B171" s="32" t="s">
        <v>164</v>
      </c>
      <c r="C171" s="2">
        <f t="shared" si="3"/>
        <v>1350</v>
      </c>
      <c r="D171" s="2">
        <f t="shared" si="3"/>
        <v>1310</v>
      </c>
      <c r="E171" s="2">
        <f t="shared" si="3"/>
        <v>1270</v>
      </c>
      <c r="F171" s="2">
        <f t="shared" si="3"/>
        <v>1185</v>
      </c>
      <c r="G171" s="2">
        <f t="shared" si="3"/>
        <v>1100</v>
      </c>
    </row>
    <row r="172" spans="1:7" ht="15.75">
      <c r="A172" s="74" t="s">
        <v>168</v>
      </c>
      <c r="B172" s="32" t="s">
        <v>164</v>
      </c>
      <c r="C172" s="2">
        <f t="shared" si="3"/>
        <v>2320</v>
      </c>
      <c r="D172" s="2">
        <f t="shared" si="3"/>
        <v>2410</v>
      </c>
      <c r="E172" s="2">
        <f t="shared" si="3"/>
        <v>2725</v>
      </c>
      <c r="F172" s="2">
        <f t="shared" si="3"/>
        <v>3000</v>
      </c>
      <c r="G172" s="2">
        <f t="shared" si="3"/>
        <v>3270</v>
      </c>
    </row>
    <row r="173" spans="1:7" ht="15.75">
      <c r="A173" s="74" t="s">
        <v>41</v>
      </c>
      <c r="B173" s="44" t="s">
        <v>169</v>
      </c>
      <c r="C173" s="2">
        <f t="shared" si="3"/>
        <v>27</v>
      </c>
      <c r="D173" s="2">
        <f t="shared" si="3"/>
        <v>31</v>
      </c>
      <c r="E173" s="2">
        <f t="shared" si="3"/>
        <v>34</v>
      </c>
      <c r="F173" s="2">
        <f t="shared" si="3"/>
        <v>36</v>
      </c>
      <c r="G173" s="2">
        <f t="shared" si="3"/>
        <v>37</v>
      </c>
    </row>
    <row r="174" spans="1:7" ht="15.75">
      <c r="A174" s="74" t="s">
        <v>253</v>
      </c>
      <c r="B174" s="32"/>
      <c r="C174" s="2"/>
      <c r="D174" s="2"/>
      <c r="E174" s="2"/>
      <c r="F174" s="4"/>
      <c r="G174" s="4"/>
    </row>
    <row r="175" spans="1:7" ht="15.75">
      <c r="A175" s="74" t="s">
        <v>38</v>
      </c>
      <c r="B175" s="32" t="s">
        <v>164</v>
      </c>
      <c r="C175" s="2">
        <v>8344</v>
      </c>
      <c r="D175" s="2">
        <v>7900</v>
      </c>
      <c r="E175" s="2">
        <v>7950</v>
      </c>
      <c r="F175" s="4">
        <v>8200</v>
      </c>
      <c r="G175" s="4">
        <v>8300</v>
      </c>
    </row>
    <row r="176" spans="1:7" ht="15.75">
      <c r="A176" s="74" t="s">
        <v>39</v>
      </c>
      <c r="B176" s="32" t="s">
        <v>164</v>
      </c>
      <c r="C176" s="2">
        <v>1195</v>
      </c>
      <c r="D176" s="2">
        <v>1195</v>
      </c>
      <c r="E176" s="2">
        <v>1195</v>
      </c>
      <c r="F176" s="4">
        <v>1195</v>
      </c>
      <c r="G176" s="4">
        <v>1195</v>
      </c>
    </row>
    <row r="177" spans="1:7" ht="15.75">
      <c r="A177" s="74" t="s">
        <v>40</v>
      </c>
      <c r="B177" s="32" t="s">
        <v>164</v>
      </c>
      <c r="C177" s="2"/>
      <c r="D177" s="2"/>
      <c r="E177" s="2"/>
      <c r="F177" s="4"/>
      <c r="G177" s="4"/>
    </row>
    <row r="178" spans="1:7" ht="15.75">
      <c r="A178" s="74" t="s">
        <v>168</v>
      </c>
      <c r="B178" s="32" t="s">
        <v>164</v>
      </c>
      <c r="C178" s="2"/>
      <c r="D178" s="2"/>
      <c r="E178" s="2"/>
      <c r="F178" s="4"/>
      <c r="G178" s="4"/>
    </row>
    <row r="179" spans="1:7" ht="15.75">
      <c r="A179" s="74" t="s">
        <v>41</v>
      </c>
      <c r="B179" s="44" t="s">
        <v>169</v>
      </c>
      <c r="C179" s="2"/>
      <c r="D179" s="2"/>
      <c r="E179" s="2"/>
      <c r="F179" s="4"/>
      <c r="G179" s="4"/>
    </row>
    <row r="180" spans="1:7" ht="15.75">
      <c r="A180" s="74" t="s">
        <v>251</v>
      </c>
      <c r="B180" s="32"/>
      <c r="C180" s="2"/>
      <c r="D180" s="2"/>
      <c r="E180" s="2"/>
      <c r="F180" s="4"/>
      <c r="G180" s="4"/>
    </row>
    <row r="181" spans="1:7" ht="15.75">
      <c r="A181" s="74" t="s">
        <v>38</v>
      </c>
      <c r="B181" s="32" t="s">
        <v>164</v>
      </c>
      <c r="C181" s="2">
        <v>1273</v>
      </c>
      <c r="D181" s="2">
        <v>1300</v>
      </c>
      <c r="E181" s="2">
        <v>1315</v>
      </c>
      <c r="F181" s="4">
        <v>1350</v>
      </c>
      <c r="G181" s="4">
        <v>1400</v>
      </c>
    </row>
    <row r="182" spans="1:7" ht="15.75">
      <c r="A182" s="74" t="s">
        <v>42</v>
      </c>
      <c r="B182" s="32" t="s">
        <v>164</v>
      </c>
      <c r="C182" s="2">
        <v>537</v>
      </c>
      <c r="D182" s="2">
        <v>550</v>
      </c>
      <c r="E182" s="2">
        <v>560</v>
      </c>
      <c r="F182" s="4">
        <v>570</v>
      </c>
      <c r="G182" s="4">
        <v>580</v>
      </c>
    </row>
    <row r="183" spans="1:7" ht="15.75">
      <c r="A183" s="74" t="s">
        <v>40</v>
      </c>
      <c r="B183" s="32" t="s">
        <v>164</v>
      </c>
      <c r="C183" s="2">
        <v>1290</v>
      </c>
      <c r="D183" s="2">
        <v>1250</v>
      </c>
      <c r="E183" s="2">
        <v>1200</v>
      </c>
      <c r="F183" s="4">
        <v>1100</v>
      </c>
      <c r="G183" s="4">
        <v>1000</v>
      </c>
    </row>
    <row r="184" spans="1:7" ht="15.75">
      <c r="A184" s="74" t="s">
        <v>168</v>
      </c>
      <c r="B184" s="32" t="s">
        <v>164</v>
      </c>
      <c r="C184" s="2">
        <v>1968</v>
      </c>
      <c r="D184" s="2">
        <v>2200</v>
      </c>
      <c r="E184" s="2">
        <v>2500</v>
      </c>
      <c r="F184" s="4">
        <v>2750</v>
      </c>
      <c r="G184" s="4">
        <v>3000</v>
      </c>
    </row>
    <row r="185" spans="1:7" ht="15.75">
      <c r="A185" s="74" t="s">
        <v>41</v>
      </c>
      <c r="B185" s="44" t="s">
        <v>169</v>
      </c>
      <c r="C185" s="2">
        <v>27</v>
      </c>
      <c r="D185" s="2">
        <v>30</v>
      </c>
      <c r="E185" s="2">
        <v>32</v>
      </c>
      <c r="F185" s="4">
        <v>34</v>
      </c>
      <c r="G185" s="4">
        <v>35</v>
      </c>
    </row>
    <row r="186" spans="1:7" ht="15.75">
      <c r="A186" s="73" t="s">
        <v>62</v>
      </c>
      <c r="B186" s="32"/>
      <c r="C186" s="2"/>
      <c r="D186" s="2"/>
      <c r="E186" s="2"/>
      <c r="F186" s="4"/>
      <c r="G186" s="4"/>
    </row>
    <row r="187" spans="1:7" ht="15.75">
      <c r="A187" s="74" t="s">
        <v>38</v>
      </c>
      <c r="B187" s="32" t="s">
        <v>164</v>
      </c>
      <c r="C187" s="2">
        <v>16</v>
      </c>
      <c r="D187" s="2">
        <v>17</v>
      </c>
      <c r="E187" s="2">
        <v>20</v>
      </c>
      <c r="F187" s="4">
        <v>23</v>
      </c>
      <c r="G187" s="4">
        <v>25</v>
      </c>
    </row>
    <row r="188" spans="1:7" ht="15.75">
      <c r="A188" s="74" t="s">
        <v>42</v>
      </c>
      <c r="B188" s="32" t="s">
        <v>164</v>
      </c>
      <c r="C188" s="2">
        <v>15</v>
      </c>
      <c r="D188" s="2">
        <v>12</v>
      </c>
      <c r="E188" s="2">
        <v>15</v>
      </c>
      <c r="F188" s="4">
        <v>17</v>
      </c>
      <c r="G188" s="4">
        <v>20</v>
      </c>
    </row>
    <row r="189" spans="1:7" ht="15.75">
      <c r="A189" s="74" t="s">
        <v>40</v>
      </c>
      <c r="B189" s="32" t="s">
        <v>164</v>
      </c>
      <c r="C189" s="2">
        <v>60</v>
      </c>
      <c r="D189" s="2">
        <v>60</v>
      </c>
      <c r="E189" s="2">
        <v>70</v>
      </c>
      <c r="F189" s="4">
        <v>85</v>
      </c>
      <c r="G189" s="4">
        <v>100</v>
      </c>
    </row>
    <row r="190" spans="1:7" ht="15.75">
      <c r="A190" s="74" t="s">
        <v>168</v>
      </c>
      <c r="B190" s="32" t="s">
        <v>164</v>
      </c>
      <c r="C190" s="2">
        <v>352</v>
      </c>
      <c r="D190" s="2">
        <v>210</v>
      </c>
      <c r="E190" s="2">
        <v>225</v>
      </c>
      <c r="F190" s="4">
        <v>250</v>
      </c>
      <c r="G190" s="4">
        <v>270</v>
      </c>
    </row>
    <row r="191" spans="1:7" ht="15.75">
      <c r="A191" s="74" t="s">
        <v>41</v>
      </c>
      <c r="B191" s="44" t="s">
        <v>169</v>
      </c>
      <c r="C191" s="2"/>
      <c r="D191" s="2">
        <v>1</v>
      </c>
      <c r="E191" s="2">
        <v>2</v>
      </c>
      <c r="F191" s="4">
        <v>2</v>
      </c>
      <c r="G191" s="4">
        <v>2</v>
      </c>
    </row>
    <row r="192" spans="1:7" ht="15.75">
      <c r="A192" s="74"/>
      <c r="B192" s="44"/>
      <c r="C192" s="2"/>
      <c r="D192" s="2"/>
      <c r="E192" s="2"/>
      <c r="F192" s="4"/>
      <c r="G192" s="4"/>
    </row>
    <row r="193" spans="1:7" ht="15.75">
      <c r="A193" s="76" t="s">
        <v>256</v>
      </c>
      <c r="B193" s="44" t="s">
        <v>43</v>
      </c>
      <c r="C193" s="36">
        <v>74695</v>
      </c>
      <c r="D193" s="36">
        <v>74695</v>
      </c>
      <c r="E193" s="36">
        <v>74695</v>
      </c>
      <c r="F193" s="26">
        <v>74695</v>
      </c>
      <c r="G193" s="26">
        <v>74695</v>
      </c>
    </row>
    <row r="194" spans="1:7" ht="15.75">
      <c r="A194" s="9" t="s">
        <v>49</v>
      </c>
      <c r="B194" s="32"/>
      <c r="C194" s="36"/>
      <c r="D194" s="36"/>
      <c r="E194" s="36"/>
      <c r="F194" s="26"/>
      <c r="G194" s="26"/>
    </row>
    <row r="195" spans="1:7" ht="15.75">
      <c r="A195" s="73" t="s">
        <v>28</v>
      </c>
      <c r="B195" s="32"/>
      <c r="C195" s="36"/>
      <c r="D195" s="36"/>
      <c r="E195" s="36"/>
      <c r="F195" s="26"/>
      <c r="G195" s="26"/>
    </row>
    <row r="196" spans="1:7" ht="15.75">
      <c r="A196" s="73" t="s">
        <v>50</v>
      </c>
      <c r="B196" s="32" t="s">
        <v>43</v>
      </c>
      <c r="C196" s="36">
        <v>56381</v>
      </c>
      <c r="D196" s="36">
        <v>53136</v>
      </c>
      <c r="E196" s="36">
        <v>55129</v>
      </c>
      <c r="F196" s="36">
        <v>56020</v>
      </c>
      <c r="G196" s="26">
        <v>56990</v>
      </c>
    </row>
    <row r="197" spans="1:7" ht="15.75">
      <c r="A197" s="74" t="s">
        <v>44</v>
      </c>
      <c r="B197" s="32"/>
      <c r="C197" s="36"/>
      <c r="D197" s="36"/>
      <c r="E197" s="36"/>
      <c r="F197" s="36"/>
      <c r="G197" s="26"/>
    </row>
    <row r="198" spans="1:7" ht="15.75">
      <c r="A198" s="74" t="s">
        <v>45</v>
      </c>
      <c r="B198" s="44" t="s">
        <v>14</v>
      </c>
      <c r="C198" s="36">
        <v>40835</v>
      </c>
      <c r="D198" s="36">
        <v>41845</v>
      </c>
      <c r="E198" s="36">
        <v>42335</v>
      </c>
      <c r="F198" s="36">
        <v>42680</v>
      </c>
      <c r="G198" s="26">
        <v>42920</v>
      </c>
    </row>
    <row r="199" spans="1:7" ht="15.75">
      <c r="A199" s="74" t="s">
        <v>46</v>
      </c>
      <c r="B199" s="32"/>
      <c r="C199" s="36"/>
      <c r="D199" s="36"/>
      <c r="E199" s="36"/>
      <c r="F199" s="36"/>
      <c r="G199" s="26"/>
    </row>
    <row r="200" spans="1:7" ht="15.75">
      <c r="A200" s="74" t="s">
        <v>47</v>
      </c>
      <c r="B200" s="44" t="s">
        <v>14</v>
      </c>
      <c r="C200" s="36">
        <v>19571</v>
      </c>
      <c r="D200" s="36">
        <v>22438</v>
      </c>
      <c r="E200" s="36">
        <v>22200</v>
      </c>
      <c r="F200" s="36">
        <v>22500</v>
      </c>
      <c r="G200" s="26">
        <v>23000</v>
      </c>
    </row>
    <row r="201" spans="1:7" ht="15.75">
      <c r="A201" s="74" t="s">
        <v>48</v>
      </c>
      <c r="B201" s="44" t="s">
        <v>14</v>
      </c>
      <c r="C201" s="36">
        <v>21264</v>
      </c>
      <c r="D201" s="36">
        <v>19407</v>
      </c>
      <c r="E201" s="36">
        <v>20135</v>
      </c>
      <c r="F201" s="36">
        <v>20180</v>
      </c>
      <c r="G201" s="26">
        <v>19920</v>
      </c>
    </row>
    <row r="202" spans="1:7" ht="15.75">
      <c r="A202" s="74" t="s">
        <v>44</v>
      </c>
      <c r="B202" s="44"/>
      <c r="C202" s="36"/>
      <c r="D202" s="36"/>
      <c r="E202" s="36"/>
      <c r="F202" s="36"/>
      <c r="G202" s="26"/>
    </row>
    <row r="203" spans="1:7" ht="15.75">
      <c r="A203" s="74" t="s">
        <v>171</v>
      </c>
      <c r="B203" s="44" t="s">
        <v>14</v>
      </c>
      <c r="C203" s="36">
        <v>19241</v>
      </c>
      <c r="D203" s="36">
        <v>22038</v>
      </c>
      <c r="E203" s="36">
        <v>22000</v>
      </c>
      <c r="F203" s="36">
        <v>22100</v>
      </c>
      <c r="G203" s="26">
        <v>22500</v>
      </c>
    </row>
    <row r="204" spans="1:7" ht="15.75">
      <c r="A204" s="74" t="s">
        <v>170</v>
      </c>
      <c r="B204" s="44" t="s">
        <v>14</v>
      </c>
      <c r="C204" s="36">
        <v>1327</v>
      </c>
      <c r="D204" s="36">
        <v>3450</v>
      </c>
      <c r="E204" s="36">
        <v>1800</v>
      </c>
      <c r="F204" s="36">
        <v>2100</v>
      </c>
      <c r="G204" s="26">
        <v>2300</v>
      </c>
    </row>
    <row r="205" spans="1:7" ht="15.75">
      <c r="A205" s="74" t="s">
        <v>218</v>
      </c>
      <c r="B205" s="44" t="s">
        <v>14</v>
      </c>
      <c r="C205" s="36">
        <v>3045</v>
      </c>
      <c r="D205" s="36">
        <v>2143</v>
      </c>
      <c r="E205" s="36">
        <v>1900</v>
      </c>
      <c r="F205" s="36">
        <v>1970</v>
      </c>
      <c r="G205" s="26">
        <v>2120</v>
      </c>
    </row>
    <row r="206" spans="1:7" ht="15.75">
      <c r="A206" s="74" t="s">
        <v>219</v>
      </c>
      <c r="B206" s="44" t="s">
        <v>14</v>
      </c>
      <c r="C206" s="36">
        <v>1146</v>
      </c>
      <c r="D206" s="36">
        <v>635</v>
      </c>
      <c r="E206" s="36">
        <v>650</v>
      </c>
      <c r="F206" s="36">
        <v>700</v>
      </c>
      <c r="G206" s="26">
        <v>750</v>
      </c>
    </row>
    <row r="207" spans="1:7" ht="15.75">
      <c r="A207" s="74" t="s">
        <v>220</v>
      </c>
      <c r="B207" s="44" t="s">
        <v>14</v>
      </c>
      <c r="C207" s="36">
        <v>7378</v>
      </c>
      <c r="D207" s="36">
        <v>5087</v>
      </c>
      <c r="E207" s="36">
        <v>6300</v>
      </c>
      <c r="F207" s="36">
        <v>6500</v>
      </c>
      <c r="G207" s="26">
        <v>6900</v>
      </c>
    </row>
    <row r="208" spans="1:7" ht="15.75">
      <c r="A208" s="73" t="s">
        <v>249</v>
      </c>
      <c r="B208" s="44" t="s">
        <v>14</v>
      </c>
      <c r="C208" s="36">
        <v>1304</v>
      </c>
      <c r="D208" s="36">
        <v>1213</v>
      </c>
      <c r="E208" s="36">
        <v>2200</v>
      </c>
      <c r="F208" s="36">
        <v>2200</v>
      </c>
      <c r="G208" s="26">
        <v>2300</v>
      </c>
    </row>
    <row r="209" spans="1:7" ht="15.75">
      <c r="A209" s="73" t="s">
        <v>247</v>
      </c>
      <c r="B209" s="44" t="s">
        <v>14</v>
      </c>
      <c r="C209" s="36">
        <v>3565</v>
      </c>
      <c r="D209" s="36">
        <v>2443</v>
      </c>
      <c r="E209" s="36">
        <v>3370</v>
      </c>
      <c r="F209" s="36">
        <v>3500</v>
      </c>
      <c r="G209" s="26">
        <v>3600</v>
      </c>
    </row>
    <row r="210" spans="1:7" ht="15.75">
      <c r="A210" s="73" t="s">
        <v>248</v>
      </c>
      <c r="B210" s="44" t="s">
        <v>14</v>
      </c>
      <c r="C210" s="36">
        <v>1629</v>
      </c>
      <c r="D210" s="36">
        <v>1135</v>
      </c>
      <c r="E210" s="36">
        <v>730</v>
      </c>
      <c r="F210" s="36">
        <v>800</v>
      </c>
      <c r="G210" s="26">
        <v>1000</v>
      </c>
    </row>
    <row r="211" spans="1:7" ht="15.75">
      <c r="A211" s="74" t="s">
        <v>221</v>
      </c>
      <c r="B211" s="44" t="s">
        <v>14</v>
      </c>
      <c r="C211" s="36">
        <v>94</v>
      </c>
      <c r="D211" s="36">
        <v>55</v>
      </c>
      <c r="E211" s="36">
        <v>60</v>
      </c>
      <c r="F211" s="36">
        <v>70</v>
      </c>
      <c r="G211" s="26">
        <v>80</v>
      </c>
    </row>
    <row r="212" spans="1:7" ht="15.75">
      <c r="A212" s="74" t="s">
        <v>222</v>
      </c>
      <c r="B212" s="44" t="s">
        <v>14</v>
      </c>
      <c r="C212" s="36">
        <v>3884</v>
      </c>
      <c r="D212" s="36">
        <v>3371</v>
      </c>
      <c r="E212" s="36">
        <v>3884</v>
      </c>
      <c r="F212" s="36">
        <v>4100</v>
      </c>
      <c r="G212" s="26">
        <v>4220</v>
      </c>
    </row>
    <row r="213" spans="1:7" ht="15.75">
      <c r="A213" s="74" t="s">
        <v>223</v>
      </c>
      <c r="B213" s="44" t="s">
        <v>14</v>
      </c>
      <c r="C213" s="36">
        <v>18313</v>
      </c>
      <c r="D213" s="36">
        <v>21559</v>
      </c>
      <c r="E213" s="36">
        <v>19566</v>
      </c>
      <c r="F213" s="36">
        <v>18675</v>
      </c>
      <c r="G213" s="26">
        <v>17705</v>
      </c>
    </row>
    <row r="214" spans="1:7" ht="15.75">
      <c r="A214" s="73" t="s">
        <v>253</v>
      </c>
      <c r="B214" s="44"/>
      <c r="C214" s="36"/>
      <c r="D214" s="36"/>
      <c r="E214" s="36"/>
      <c r="F214" s="36"/>
      <c r="G214" s="26"/>
    </row>
    <row r="215" spans="1:7" ht="15.75">
      <c r="A215" s="73" t="s">
        <v>50</v>
      </c>
      <c r="B215" s="44" t="s">
        <v>14</v>
      </c>
      <c r="C215" s="36">
        <v>36344</v>
      </c>
      <c r="D215" s="36">
        <v>31497</v>
      </c>
      <c r="E215" s="36">
        <v>35414</v>
      </c>
      <c r="F215" s="36">
        <v>36005</v>
      </c>
      <c r="G215" s="26">
        <v>36490</v>
      </c>
    </row>
    <row r="216" spans="1:7" ht="15.75">
      <c r="A216" s="74" t="s">
        <v>44</v>
      </c>
      <c r="B216" s="44"/>
      <c r="C216" s="36"/>
      <c r="D216" s="36"/>
      <c r="E216" s="36"/>
      <c r="F216" s="36"/>
      <c r="G216" s="26"/>
    </row>
    <row r="217" spans="1:7" ht="15.75">
      <c r="A217" s="74" t="s">
        <v>45</v>
      </c>
      <c r="B217" s="44" t="s">
        <v>14</v>
      </c>
      <c r="C217" s="36">
        <v>23035</v>
      </c>
      <c r="D217" s="36">
        <v>22400</v>
      </c>
      <c r="E217" s="36">
        <v>24800</v>
      </c>
      <c r="F217" s="36">
        <v>24880</v>
      </c>
      <c r="G217" s="26">
        <v>24920</v>
      </c>
    </row>
    <row r="218" spans="1:7" ht="15.75">
      <c r="A218" s="74" t="s">
        <v>46</v>
      </c>
      <c r="B218" s="44"/>
      <c r="C218" s="36"/>
      <c r="D218" s="36"/>
      <c r="E218" s="36"/>
      <c r="F218" s="36"/>
      <c r="G218" s="26"/>
    </row>
    <row r="219" spans="1:7" ht="15.75">
      <c r="A219" s="74" t="s">
        <v>47</v>
      </c>
      <c r="B219" s="44" t="s">
        <v>14</v>
      </c>
      <c r="C219" s="36">
        <v>9953</v>
      </c>
      <c r="D219" s="36">
        <v>11570</v>
      </c>
      <c r="E219" s="36">
        <v>11800</v>
      </c>
      <c r="F219" s="36">
        <v>12000</v>
      </c>
      <c r="G219" s="26">
        <v>12380</v>
      </c>
    </row>
    <row r="220" spans="1:7" ht="15.75">
      <c r="A220" s="74" t="s">
        <v>48</v>
      </c>
      <c r="B220" s="44" t="s">
        <v>14</v>
      </c>
      <c r="C220" s="36">
        <v>13082</v>
      </c>
      <c r="D220" s="36">
        <v>10380</v>
      </c>
      <c r="E220" s="36">
        <v>13000</v>
      </c>
      <c r="F220" s="36">
        <v>12880</v>
      </c>
      <c r="G220" s="26">
        <v>12540</v>
      </c>
    </row>
    <row r="221" spans="1:7" ht="15.75">
      <c r="A221" s="74" t="s">
        <v>44</v>
      </c>
      <c r="B221" s="44"/>
      <c r="C221" s="36"/>
      <c r="D221" s="36"/>
      <c r="E221" s="36"/>
      <c r="F221" s="36"/>
      <c r="G221" s="26"/>
    </row>
    <row r="222" spans="1:7" ht="15.75">
      <c r="A222" s="74" t="s">
        <v>171</v>
      </c>
      <c r="B222" s="44" t="s">
        <v>14</v>
      </c>
      <c r="C222" s="36">
        <v>9953</v>
      </c>
      <c r="D222" s="36">
        <v>11570</v>
      </c>
      <c r="E222" s="36">
        <v>11600</v>
      </c>
      <c r="F222" s="36">
        <v>11600</v>
      </c>
      <c r="G222" s="26">
        <v>11880</v>
      </c>
    </row>
    <row r="223" spans="1:7" ht="15.75">
      <c r="A223" s="74" t="s">
        <v>170</v>
      </c>
      <c r="B223" s="44" t="s">
        <v>14</v>
      </c>
      <c r="C223" s="36">
        <v>883</v>
      </c>
      <c r="D223" s="36">
        <v>1965</v>
      </c>
      <c r="E223" s="36">
        <v>1400</v>
      </c>
      <c r="F223" s="36">
        <v>1700</v>
      </c>
      <c r="G223" s="26">
        <v>1800</v>
      </c>
    </row>
    <row r="224" spans="1:7" ht="15.75">
      <c r="A224" s="74" t="s">
        <v>218</v>
      </c>
      <c r="B224" s="44" t="s">
        <v>14</v>
      </c>
      <c r="C224" s="36">
        <v>3045</v>
      </c>
      <c r="D224" s="36">
        <v>2143</v>
      </c>
      <c r="E224" s="36">
        <v>1900</v>
      </c>
      <c r="F224" s="36">
        <v>1970</v>
      </c>
      <c r="G224" s="26">
        <v>2120</v>
      </c>
    </row>
    <row r="225" spans="1:7" ht="15.75">
      <c r="A225" s="74" t="s">
        <v>219</v>
      </c>
      <c r="B225" s="44" t="s">
        <v>14</v>
      </c>
      <c r="C225" s="36"/>
      <c r="D225" s="36"/>
      <c r="E225" s="36"/>
      <c r="F225" s="36"/>
      <c r="G225" s="26"/>
    </row>
    <row r="226" spans="1:7" ht="15.75">
      <c r="A226" s="74" t="s">
        <v>220</v>
      </c>
      <c r="B226" s="44" t="s">
        <v>14</v>
      </c>
      <c r="C226" s="36">
        <v>6735</v>
      </c>
      <c r="D226" s="36">
        <v>3864</v>
      </c>
      <c r="E226" s="36">
        <v>5370</v>
      </c>
      <c r="F226" s="36">
        <v>5700</v>
      </c>
      <c r="G226" s="26">
        <v>5900</v>
      </c>
    </row>
    <row r="227" spans="1:7" ht="15.75">
      <c r="A227" s="73" t="s">
        <v>249</v>
      </c>
      <c r="B227" s="44" t="s">
        <v>14</v>
      </c>
      <c r="C227" s="36">
        <v>1054</v>
      </c>
      <c r="D227" s="36">
        <v>1013</v>
      </c>
      <c r="E227" s="36">
        <v>2000</v>
      </c>
      <c r="F227" s="36">
        <v>2100</v>
      </c>
      <c r="G227" s="26">
        <v>2100</v>
      </c>
    </row>
    <row r="228" spans="1:7" ht="15.75">
      <c r="A228" s="73" t="s">
        <v>247</v>
      </c>
      <c r="B228" s="44" t="s">
        <v>14</v>
      </c>
      <c r="C228" s="36">
        <v>3272</v>
      </c>
      <c r="D228" s="36">
        <v>2243</v>
      </c>
      <c r="E228" s="36">
        <v>2670</v>
      </c>
      <c r="F228" s="36">
        <v>3000</v>
      </c>
      <c r="G228" s="26">
        <v>3000</v>
      </c>
    </row>
    <row r="229" spans="1:7" ht="15.75">
      <c r="A229" s="73" t="s">
        <v>248</v>
      </c>
      <c r="B229" s="44" t="s">
        <v>14</v>
      </c>
      <c r="C229" s="36">
        <v>1529</v>
      </c>
      <c r="D229" s="36">
        <v>608</v>
      </c>
      <c r="E229" s="36">
        <v>500</v>
      </c>
      <c r="F229" s="36">
        <v>600</v>
      </c>
      <c r="G229" s="26">
        <v>800</v>
      </c>
    </row>
    <row r="230" spans="1:7" ht="15.75">
      <c r="A230" s="74" t="s">
        <v>221</v>
      </c>
      <c r="B230" s="44" t="s">
        <v>14</v>
      </c>
      <c r="C230" s="36"/>
      <c r="D230" s="36"/>
      <c r="E230" s="36"/>
      <c r="F230" s="36"/>
      <c r="G230" s="26"/>
    </row>
    <row r="231" spans="1:7" ht="15.75">
      <c r="A231" s="74" t="s">
        <v>222</v>
      </c>
      <c r="B231" s="44" t="s">
        <v>14</v>
      </c>
      <c r="C231" s="36">
        <v>3471</v>
      </c>
      <c r="D231" s="36">
        <v>3090</v>
      </c>
      <c r="E231" s="36">
        <v>3344</v>
      </c>
      <c r="F231" s="36">
        <v>3455</v>
      </c>
      <c r="G231" s="26">
        <v>3550</v>
      </c>
    </row>
    <row r="232" spans="1:7" ht="15.75">
      <c r="A232" s="74" t="s">
        <v>223</v>
      </c>
      <c r="B232" s="44" t="s">
        <v>14</v>
      </c>
      <c r="C232" s="36">
        <v>9061</v>
      </c>
      <c r="D232" s="36">
        <v>12159</v>
      </c>
      <c r="E232" s="36">
        <v>10942</v>
      </c>
      <c r="F232" s="36">
        <v>7651</v>
      </c>
      <c r="G232" s="26">
        <v>7160</v>
      </c>
    </row>
    <row r="233" spans="1:7" ht="15.75">
      <c r="A233" s="74" t="s">
        <v>251</v>
      </c>
      <c r="B233" s="44"/>
      <c r="C233" s="36"/>
      <c r="D233" s="36"/>
      <c r="E233" s="36"/>
      <c r="F233" s="36"/>
      <c r="G233" s="26"/>
    </row>
    <row r="234" spans="1:7" ht="15.75">
      <c r="A234" s="73" t="s">
        <v>50</v>
      </c>
      <c r="B234" s="44" t="s">
        <v>14</v>
      </c>
      <c r="C234" s="36">
        <v>1788</v>
      </c>
      <c r="D234" s="36">
        <v>1255</v>
      </c>
      <c r="E234" s="36">
        <v>1445</v>
      </c>
      <c r="F234" s="36">
        <v>1670</v>
      </c>
      <c r="G234" s="26">
        <v>1830</v>
      </c>
    </row>
    <row r="235" spans="1:7" ht="15.75">
      <c r="A235" s="74" t="s">
        <v>44</v>
      </c>
      <c r="B235" s="44"/>
      <c r="C235" s="36"/>
      <c r="D235" s="36"/>
      <c r="E235" s="36"/>
      <c r="F235" s="36"/>
      <c r="G235" s="26"/>
    </row>
    <row r="236" spans="1:7" ht="15.75">
      <c r="A236" s="74" t="s">
        <v>224</v>
      </c>
      <c r="B236" s="44" t="s">
        <v>14</v>
      </c>
      <c r="C236" s="36">
        <v>210</v>
      </c>
      <c r="D236" s="36">
        <v>290</v>
      </c>
      <c r="E236" s="36">
        <v>235</v>
      </c>
      <c r="F236" s="36">
        <v>300</v>
      </c>
      <c r="G236" s="26">
        <v>380</v>
      </c>
    </row>
    <row r="237" spans="1:7" ht="15.75">
      <c r="A237" s="74" t="s">
        <v>219</v>
      </c>
      <c r="B237" s="44" t="s">
        <v>14</v>
      </c>
      <c r="C237" s="36">
        <v>1146</v>
      </c>
      <c r="D237" s="36">
        <v>635</v>
      </c>
      <c r="E237" s="36">
        <v>650</v>
      </c>
      <c r="F237" s="36">
        <v>700</v>
      </c>
      <c r="G237" s="26">
        <v>750</v>
      </c>
    </row>
    <row r="238" spans="1:7" ht="15.75">
      <c r="A238" s="74" t="s">
        <v>221</v>
      </c>
      <c r="B238" s="44" t="s">
        <v>14</v>
      </c>
      <c r="C238" s="36">
        <v>94</v>
      </c>
      <c r="D238" s="36">
        <v>55</v>
      </c>
      <c r="E238" s="36">
        <v>60</v>
      </c>
      <c r="F238" s="36">
        <v>70</v>
      </c>
      <c r="G238" s="26">
        <v>80</v>
      </c>
    </row>
    <row r="239" spans="1:7" ht="15.75">
      <c r="A239" s="74" t="s">
        <v>222</v>
      </c>
      <c r="B239" s="44"/>
      <c r="C239" s="36">
        <v>397</v>
      </c>
      <c r="D239" s="36">
        <v>275</v>
      </c>
      <c r="E239" s="36">
        <v>500</v>
      </c>
      <c r="F239" s="36">
        <v>600</v>
      </c>
      <c r="G239" s="26">
        <v>620</v>
      </c>
    </row>
    <row r="240" spans="1:7" ht="15.75">
      <c r="A240" s="74"/>
      <c r="B240" s="44"/>
      <c r="C240" s="36"/>
      <c r="D240" s="36"/>
      <c r="E240" s="36"/>
      <c r="F240" s="36"/>
      <c r="G240" s="26"/>
    </row>
    <row r="241" spans="1:7" ht="15.75">
      <c r="A241" s="74"/>
      <c r="B241" s="44"/>
      <c r="C241" s="36"/>
      <c r="D241" s="36"/>
      <c r="E241" s="36"/>
      <c r="F241" s="36"/>
      <c r="G241" s="26"/>
    </row>
    <row r="242" spans="1:7" ht="15.75">
      <c r="A242" s="73" t="s">
        <v>61</v>
      </c>
      <c r="B242" s="44"/>
      <c r="C242" s="36"/>
      <c r="D242" s="36"/>
      <c r="E242" s="36"/>
      <c r="F242" s="36"/>
      <c r="G242" s="26"/>
    </row>
    <row r="243" spans="1:7" ht="15.75">
      <c r="A243" s="73" t="s">
        <v>50</v>
      </c>
      <c r="B243" s="44" t="s">
        <v>14</v>
      </c>
      <c r="C243" s="36">
        <v>18249</v>
      </c>
      <c r="D243" s="36">
        <v>20384</v>
      </c>
      <c r="E243" s="36">
        <v>18270</v>
      </c>
      <c r="F243" s="36">
        <v>18345</v>
      </c>
      <c r="G243" s="26">
        <v>18670</v>
      </c>
    </row>
    <row r="244" spans="1:7" ht="15.75">
      <c r="A244" s="74" t="s">
        <v>44</v>
      </c>
      <c r="B244" s="44"/>
      <c r="C244" s="36"/>
      <c r="D244" s="36"/>
      <c r="E244" s="36"/>
      <c r="F244" s="36"/>
      <c r="G244" s="26"/>
    </row>
    <row r="245" spans="1:7" ht="15.75">
      <c r="A245" s="74" t="s">
        <v>45</v>
      </c>
      <c r="B245" s="44" t="s">
        <v>14</v>
      </c>
      <c r="C245" s="36">
        <v>17590</v>
      </c>
      <c r="D245" s="36">
        <v>19155</v>
      </c>
      <c r="E245" s="36">
        <v>17300</v>
      </c>
      <c r="F245" s="36">
        <v>17500</v>
      </c>
      <c r="G245" s="26">
        <v>17620</v>
      </c>
    </row>
    <row r="246" spans="1:7" ht="15.75">
      <c r="A246" s="74" t="s">
        <v>46</v>
      </c>
      <c r="B246" s="44"/>
      <c r="C246" s="36"/>
      <c r="D246" s="36"/>
      <c r="E246" s="36"/>
      <c r="F246" s="36"/>
      <c r="G246" s="26"/>
    </row>
    <row r="247" spans="1:7" ht="15.75">
      <c r="A247" s="74" t="s">
        <v>47</v>
      </c>
      <c r="B247" s="44" t="s">
        <v>14</v>
      </c>
      <c r="C247" s="36">
        <v>9613</v>
      </c>
      <c r="D247" s="36">
        <v>10757</v>
      </c>
      <c r="E247" s="36">
        <v>10200</v>
      </c>
      <c r="F247" s="36">
        <v>10300</v>
      </c>
      <c r="G247" s="26">
        <v>10420</v>
      </c>
    </row>
    <row r="248" spans="1:7" ht="15.75">
      <c r="A248" s="74" t="s">
        <v>48</v>
      </c>
      <c r="B248" s="44" t="s">
        <v>14</v>
      </c>
      <c r="C248" s="36">
        <v>7977</v>
      </c>
      <c r="D248" s="36">
        <v>8398</v>
      </c>
      <c r="E248" s="36">
        <v>7100</v>
      </c>
      <c r="F248" s="36">
        <v>7200</v>
      </c>
      <c r="G248" s="26">
        <v>7200</v>
      </c>
    </row>
    <row r="249" spans="1:7" ht="15.75">
      <c r="A249" s="74" t="s">
        <v>44</v>
      </c>
      <c r="B249" s="44"/>
      <c r="C249" s="36"/>
      <c r="D249" s="36"/>
      <c r="E249" s="36"/>
      <c r="F249" s="36"/>
      <c r="G249" s="26"/>
    </row>
    <row r="250" spans="1:7" ht="15.75">
      <c r="A250" s="74" t="s">
        <v>171</v>
      </c>
      <c r="B250" s="44" t="s">
        <v>14</v>
      </c>
      <c r="C250" s="36">
        <v>9283</v>
      </c>
      <c r="D250" s="36">
        <v>10357</v>
      </c>
      <c r="E250" s="36">
        <v>10200</v>
      </c>
      <c r="F250" s="36">
        <v>10300</v>
      </c>
      <c r="G250" s="26">
        <v>10420</v>
      </c>
    </row>
    <row r="251" spans="1:7" ht="15.75">
      <c r="A251" s="74" t="s">
        <v>170</v>
      </c>
      <c r="B251" s="44" t="s">
        <v>14</v>
      </c>
      <c r="C251" s="36">
        <v>374</v>
      </c>
      <c r="D251" s="36">
        <v>1449</v>
      </c>
      <c r="E251" s="36">
        <v>400</v>
      </c>
      <c r="F251" s="36">
        <v>400</v>
      </c>
      <c r="G251" s="26">
        <v>500</v>
      </c>
    </row>
    <row r="252" spans="1:7" ht="15.75">
      <c r="A252" s="74" t="s">
        <v>218</v>
      </c>
      <c r="B252" s="44" t="s">
        <v>14</v>
      </c>
      <c r="C252" s="36"/>
      <c r="D252" s="36"/>
      <c r="E252" s="36"/>
      <c r="F252" s="36"/>
      <c r="G252" s="26"/>
    </row>
    <row r="253" spans="1:7" ht="15.75">
      <c r="A253" s="74" t="s">
        <v>219</v>
      </c>
      <c r="B253" s="44" t="s">
        <v>14</v>
      </c>
      <c r="C253" s="36"/>
      <c r="D253" s="36"/>
      <c r="E253" s="36"/>
      <c r="F253" s="36"/>
      <c r="G253" s="26"/>
    </row>
    <row r="254" spans="1:7" ht="15.75">
      <c r="A254" s="74" t="s">
        <v>220</v>
      </c>
      <c r="B254" s="44" t="s">
        <v>14</v>
      </c>
      <c r="C254" s="36">
        <v>643</v>
      </c>
      <c r="D254" s="36">
        <v>1223</v>
      </c>
      <c r="E254" s="36">
        <v>930</v>
      </c>
      <c r="F254" s="36">
        <v>800</v>
      </c>
      <c r="G254" s="26">
        <v>1000</v>
      </c>
    </row>
    <row r="255" spans="1:7" ht="15.75">
      <c r="A255" s="73" t="s">
        <v>249</v>
      </c>
      <c r="B255" s="44" t="s">
        <v>14</v>
      </c>
      <c r="C255" s="36">
        <v>250</v>
      </c>
      <c r="D255" s="36">
        <v>200</v>
      </c>
      <c r="E255" s="36">
        <v>200</v>
      </c>
      <c r="F255" s="36">
        <v>100</v>
      </c>
      <c r="G255" s="26">
        <v>200</v>
      </c>
    </row>
    <row r="256" spans="1:7" ht="15.75">
      <c r="A256" s="73" t="s">
        <v>247</v>
      </c>
      <c r="B256" s="44" t="s">
        <v>14</v>
      </c>
      <c r="C256" s="36">
        <v>293</v>
      </c>
      <c r="D256" s="36">
        <v>200</v>
      </c>
      <c r="E256" s="36">
        <v>500</v>
      </c>
      <c r="F256" s="36">
        <v>500</v>
      </c>
      <c r="G256" s="26">
        <v>600</v>
      </c>
    </row>
    <row r="257" spans="1:7" ht="15.75">
      <c r="A257" s="73" t="s">
        <v>248</v>
      </c>
      <c r="B257" s="44" t="s">
        <v>14</v>
      </c>
      <c r="C257" s="36">
        <v>100</v>
      </c>
      <c r="D257" s="36">
        <v>527</v>
      </c>
      <c r="E257" s="36">
        <v>230</v>
      </c>
      <c r="F257" s="36">
        <v>200</v>
      </c>
      <c r="G257" s="26">
        <v>200</v>
      </c>
    </row>
    <row r="258" spans="1:7" ht="15.75">
      <c r="A258" s="74" t="s">
        <v>221</v>
      </c>
      <c r="B258" s="44" t="s">
        <v>14</v>
      </c>
      <c r="C258" s="36"/>
      <c r="D258" s="36"/>
      <c r="E258" s="36"/>
      <c r="F258" s="36"/>
      <c r="G258" s="26"/>
    </row>
    <row r="259" spans="1:7" ht="15.75">
      <c r="A259" s="74" t="s">
        <v>222</v>
      </c>
      <c r="B259" s="44" t="s">
        <v>14</v>
      </c>
      <c r="C259" s="36">
        <v>16</v>
      </c>
      <c r="D259" s="36">
        <v>6</v>
      </c>
      <c r="E259" s="36">
        <v>40</v>
      </c>
      <c r="F259" s="36">
        <v>45</v>
      </c>
      <c r="G259" s="26">
        <v>50</v>
      </c>
    </row>
    <row r="260" spans="1:7" ht="28.5">
      <c r="A260" s="9" t="s">
        <v>261</v>
      </c>
      <c r="B260" s="44" t="s">
        <v>172</v>
      </c>
      <c r="C260" s="36">
        <v>31.3</v>
      </c>
      <c r="D260" s="36">
        <v>31.6</v>
      </c>
      <c r="E260" s="36">
        <v>32</v>
      </c>
      <c r="F260" s="132">
        <v>33</v>
      </c>
      <c r="G260" s="132">
        <v>35</v>
      </c>
    </row>
    <row r="261" spans="1:7" ht="28.5">
      <c r="A261" s="9" t="s">
        <v>209</v>
      </c>
      <c r="B261" s="44" t="s">
        <v>172</v>
      </c>
      <c r="C261" s="36">
        <v>391.1</v>
      </c>
      <c r="D261" s="36">
        <v>425</v>
      </c>
      <c r="E261" s="36">
        <v>430</v>
      </c>
      <c r="F261" s="26">
        <v>440</v>
      </c>
      <c r="G261" s="26">
        <v>450</v>
      </c>
    </row>
    <row r="262" spans="1:7" ht="28.5">
      <c r="A262" s="9" t="s">
        <v>210</v>
      </c>
      <c r="B262" s="44" t="s">
        <v>174</v>
      </c>
      <c r="C262" s="36">
        <v>7980</v>
      </c>
      <c r="D262" s="36">
        <v>7782</v>
      </c>
      <c r="E262" s="36">
        <v>8033</v>
      </c>
      <c r="F262" s="26">
        <v>8285</v>
      </c>
      <c r="G262" s="26">
        <v>8535</v>
      </c>
    </row>
    <row r="263" spans="1:7" ht="42.75">
      <c r="A263" s="9" t="s">
        <v>211</v>
      </c>
      <c r="B263" s="44"/>
      <c r="C263" s="36"/>
      <c r="D263" s="36"/>
      <c r="E263" s="36"/>
      <c r="F263" s="26"/>
      <c r="G263" s="26"/>
    </row>
    <row r="264" spans="1:7" ht="15.75">
      <c r="A264" s="75" t="s">
        <v>179</v>
      </c>
      <c r="B264" s="44" t="s">
        <v>178</v>
      </c>
      <c r="C264" s="36">
        <v>745</v>
      </c>
      <c r="D264" s="36">
        <v>755</v>
      </c>
      <c r="E264" s="36">
        <v>785</v>
      </c>
      <c r="F264" s="26">
        <v>800</v>
      </c>
      <c r="G264" s="26">
        <v>850</v>
      </c>
    </row>
    <row r="265" spans="1:7" ht="15.75">
      <c r="A265" s="75" t="s">
        <v>175</v>
      </c>
      <c r="B265" s="44" t="s">
        <v>178</v>
      </c>
      <c r="C265" s="36"/>
      <c r="D265" s="36"/>
      <c r="E265" s="36"/>
      <c r="F265" s="26"/>
      <c r="G265" s="26"/>
    </row>
    <row r="266" spans="1:7" ht="15.75">
      <c r="A266" s="75" t="s">
        <v>176</v>
      </c>
      <c r="B266" s="44" t="s">
        <v>178</v>
      </c>
      <c r="C266" s="36"/>
      <c r="D266" s="36"/>
      <c r="E266" s="36"/>
      <c r="F266" s="26"/>
      <c r="G266" s="26"/>
    </row>
    <row r="267" spans="1:7" ht="15.75">
      <c r="A267" s="74"/>
      <c r="B267" s="44"/>
      <c r="C267" s="36"/>
      <c r="D267" s="36"/>
      <c r="E267" s="36"/>
      <c r="F267" s="26"/>
      <c r="G267" s="26"/>
    </row>
    <row r="268" spans="1:7" ht="28.5">
      <c r="A268" s="9" t="s">
        <v>70</v>
      </c>
      <c r="B268" s="44"/>
      <c r="C268" s="36"/>
      <c r="D268" s="36"/>
      <c r="E268" s="36"/>
      <c r="F268" s="26"/>
      <c r="G268" s="26"/>
    </row>
    <row r="269" spans="1:7" ht="15.75">
      <c r="A269" s="74" t="s">
        <v>72</v>
      </c>
      <c r="B269" s="44" t="s">
        <v>71</v>
      </c>
      <c r="C269" s="36"/>
      <c r="D269" s="36"/>
      <c r="E269" s="36"/>
      <c r="F269" s="26"/>
      <c r="G269" s="26"/>
    </row>
    <row r="270" spans="1:7" ht="15.75">
      <c r="A270" s="10" t="s">
        <v>124</v>
      </c>
      <c r="B270" s="44"/>
      <c r="C270" s="36"/>
      <c r="D270" s="36"/>
      <c r="E270" s="36"/>
      <c r="F270" s="26"/>
      <c r="G270" s="26"/>
    </row>
    <row r="271" spans="1:7" ht="15.75">
      <c r="A271" s="12"/>
      <c r="B271" s="44"/>
      <c r="C271" s="36"/>
      <c r="D271" s="36"/>
      <c r="E271" s="36"/>
      <c r="F271" s="26"/>
      <c r="G271" s="26"/>
    </row>
    <row r="272" spans="1:7" ht="15.75">
      <c r="A272" s="12"/>
      <c r="B272" s="44"/>
      <c r="C272" s="36"/>
      <c r="D272" s="36"/>
      <c r="E272" s="36"/>
      <c r="F272" s="26"/>
      <c r="G272" s="26"/>
    </row>
    <row r="273" spans="1:7" ht="15.75">
      <c r="A273" s="12"/>
      <c r="B273" s="44"/>
      <c r="C273" s="36"/>
      <c r="D273" s="36"/>
      <c r="E273" s="36"/>
      <c r="F273" s="26"/>
      <c r="G273" s="26"/>
    </row>
    <row r="274" spans="1:7" ht="75">
      <c r="A274" s="77" t="s">
        <v>354</v>
      </c>
      <c r="B274" s="44"/>
      <c r="C274" s="36"/>
      <c r="D274" s="36"/>
      <c r="E274" s="36"/>
      <c r="F274" s="26"/>
      <c r="G274" s="26"/>
    </row>
    <row r="275" spans="1:7" ht="30">
      <c r="A275" s="73" t="s">
        <v>120</v>
      </c>
      <c r="B275" s="44" t="s">
        <v>57</v>
      </c>
      <c r="C275" s="36">
        <v>546165</v>
      </c>
      <c r="D275" s="36">
        <v>558250</v>
      </c>
      <c r="E275" s="36">
        <v>566200</v>
      </c>
      <c r="F275" s="26">
        <v>572000</v>
      </c>
      <c r="G275" s="26">
        <v>586000</v>
      </c>
    </row>
    <row r="276" spans="1:7" ht="15.75">
      <c r="A276" s="73" t="s">
        <v>225</v>
      </c>
      <c r="B276" s="44"/>
      <c r="C276" s="36"/>
      <c r="D276" s="36"/>
      <c r="E276" s="36"/>
      <c r="F276" s="26"/>
      <c r="G276" s="26"/>
    </row>
    <row r="277" spans="1:7" ht="15.75">
      <c r="A277" s="73" t="s">
        <v>226</v>
      </c>
      <c r="B277" s="44" t="s">
        <v>57</v>
      </c>
      <c r="C277" s="36">
        <v>112540</v>
      </c>
      <c r="D277" s="36">
        <v>113050</v>
      </c>
      <c r="E277" s="36">
        <v>115200</v>
      </c>
      <c r="F277" s="26">
        <v>117000</v>
      </c>
      <c r="G277" s="26">
        <v>121000</v>
      </c>
    </row>
    <row r="278" spans="1:7" ht="15.75">
      <c r="A278" s="73" t="s">
        <v>227</v>
      </c>
      <c r="B278" s="44" t="s">
        <v>57</v>
      </c>
      <c r="C278" s="36">
        <v>433625</v>
      </c>
      <c r="D278" s="36">
        <v>445200</v>
      </c>
      <c r="E278" s="36">
        <v>451000</v>
      </c>
      <c r="F278" s="26">
        <v>455000</v>
      </c>
      <c r="G278" s="26">
        <v>465000</v>
      </c>
    </row>
    <row r="279" spans="1:7" ht="15.75">
      <c r="A279" s="73" t="s">
        <v>257</v>
      </c>
      <c r="B279" s="44" t="s">
        <v>57</v>
      </c>
      <c r="C279" s="36"/>
      <c r="D279" s="36"/>
      <c r="E279" s="36"/>
      <c r="F279" s="26"/>
      <c r="G279" s="26"/>
    </row>
    <row r="280" spans="1:7" ht="15.75">
      <c r="A280" s="73" t="s">
        <v>73</v>
      </c>
      <c r="B280" s="44" t="s">
        <v>57</v>
      </c>
      <c r="C280" s="36">
        <v>435477</v>
      </c>
      <c r="D280" s="36">
        <v>451500</v>
      </c>
      <c r="E280" s="36">
        <v>482750</v>
      </c>
      <c r="F280" s="26">
        <v>498500</v>
      </c>
      <c r="G280" s="26">
        <v>515500</v>
      </c>
    </row>
    <row r="281" spans="1:7" ht="15.75">
      <c r="A281" s="73" t="s">
        <v>225</v>
      </c>
      <c r="B281" s="44"/>
      <c r="C281" s="36"/>
      <c r="D281" s="36"/>
      <c r="E281" s="36"/>
      <c r="F281" s="26"/>
      <c r="G281" s="26"/>
    </row>
    <row r="282" spans="1:7" ht="15.75">
      <c r="A282" s="73" t="s">
        <v>226</v>
      </c>
      <c r="B282" s="44" t="s">
        <v>57</v>
      </c>
      <c r="C282" s="36">
        <v>5229</v>
      </c>
      <c r="D282" s="36">
        <v>6500</v>
      </c>
      <c r="E282" s="36">
        <v>7500</v>
      </c>
      <c r="F282" s="26">
        <v>10200</v>
      </c>
      <c r="G282" s="26">
        <v>15500</v>
      </c>
    </row>
    <row r="283" spans="1:7" ht="15.75">
      <c r="A283" s="73" t="s">
        <v>227</v>
      </c>
      <c r="B283" s="44" t="s">
        <v>57</v>
      </c>
      <c r="C283" s="36">
        <v>421823</v>
      </c>
      <c r="D283" s="36">
        <v>445000</v>
      </c>
      <c r="E283" s="36">
        <v>475250</v>
      </c>
      <c r="F283" s="26">
        <v>488300</v>
      </c>
      <c r="G283" s="26">
        <v>500000</v>
      </c>
    </row>
    <row r="284" spans="1:7" ht="15.75">
      <c r="A284" s="73" t="s">
        <v>257</v>
      </c>
      <c r="B284" s="44" t="s">
        <v>57</v>
      </c>
      <c r="C284" s="36"/>
      <c r="D284" s="36"/>
      <c r="E284" s="36"/>
      <c r="F284" s="26"/>
      <c r="G284" s="26"/>
    </row>
    <row r="285" spans="1:7" ht="15.75">
      <c r="A285" s="73" t="s">
        <v>258</v>
      </c>
      <c r="B285" s="44" t="s">
        <v>57</v>
      </c>
      <c r="C285" s="36">
        <v>340758</v>
      </c>
      <c r="D285" s="36">
        <v>335500</v>
      </c>
      <c r="E285" s="36">
        <v>364250</v>
      </c>
      <c r="F285" s="26">
        <v>379500</v>
      </c>
      <c r="G285" s="26">
        <v>390500</v>
      </c>
    </row>
    <row r="286" spans="1:7" ht="15.75">
      <c r="A286" s="73" t="s">
        <v>225</v>
      </c>
      <c r="B286" s="44"/>
      <c r="C286" s="36"/>
      <c r="D286" s="36"/>
      <c r="E286" s="36"/>
      <c r="F286" s="26"/>
      <c r="G286" s="26"/>
    </row>
    <row r="287" spans="1:7" ht="15.75">
      <c r="A287" s="73" t="s">
        <v>226</v>
      </c>
      <c r="B287" s="44" t="s">
        <v>57</v>
      </c>
      <c r="C287" s="36">
        <v>2904</v>
      </c>
      <c r="D287" s="36">
        <v>3500</v>
      </c>
      <c r="E287" s="36">
        <v>4000</v>
      </c>
      <c r="F287" s="26">
        <v>5200</v>
      </c>
      <c r="G287" s="26">
        <v>5500</v>
      </c>
    </row>
    <row r="288" spans="1:7" ht="15.75">
      <c r="A288" s="73" t="s">
        <v>227</v>
      </c>
      <c r="B288" s="44" t="s">
        <v>57</v>
      </c>
      <c r="C288" s="36">
        <v>306075</v>
      </c>
      <c r="D288" s="36">
        <v>338800</v>
      </c>
      <c r="E288" s="36">
        <v>358250</v>
      </c>
      <c r="F288" s="26">
        <v>370300</v>
      </c>
      <c r="G288" s="26">
        <v>381000</v>
      </c>
    </row>
    <row r="289" spans="1:7" ht="15.75">
      <c r="A289" s="73" t="s">
        <v>257</v>
      </c>
      <c r="B289" s="44" t="s">
        <v>57</v>
      </c>
      <c r="C289" s="36"/>
      <c r="D289" s="36"/>
      <c r="E289" s="36"/>
      <c r="F289" s="26"/>
      <c r="G289" s="26"/>
    </row>
    <row r="290" spans="1:7" ht="15.75">
      <c r="A290" s="73" t="s">
        <v>74</v>
      </c>
      <c r="B290" s="44" t="s">
        <v>57</v>
      </c>
      <c r="C290" s="36">
        <v>115572</v>
      </c>
      <c r="D290" s="36">
        <v>116000</v>
      </c>
      <c r="E290" s="36">
        <v>118500</v>
      </c>
      <c r="F290" s="26">
        <v>119000</v>
      </c>
      <c r="G290" s="26">
        <v>125000</v>
      </c>
    </row>
    <row r="291" spans="1:7" ht="15.75">
      <c r="A291" s="73" t="s">
        <v>225</v>
      </c>
      <c r="B291" s="44"/>
      <c r="C291" s="36"/>
      <c r="D291" s="36"/>
      <c r="E291" s="36"/>
      <c r="F291" s="26"/>
      <c r="G291" s="26"/>
    </row>
    <row r="292" spans="1:7" ht="15.75">
      <c r="A292" s="73" t="s">
        <v>226</v>
      </c>
      <c r="B292" s="44" t="s">
        <v>57</v>
      </c>
      <c r="C292" s="36">
        <v>2325</v>
      </c>
      <c r="D292" s="36">
        <v>3000</v>
      </c>
      <c r="E292" s="36">
        <v>3500</v>
      </c>
      <c r="F292" s="26">
        <v>5000</v>
      </c>
      <c r="G292" s="26">
        <v>10000</v>
      </c>
    </row>
    <row r="293" spans="1:7" ht="15.75">
      <c r="A293" s="73" t="s">
        <v>227</v>
      </c>
      <c r="B293" s="44" t="s">
        <v>57</v>
      </c>
      <c r="C293" s="36">
        <v>115748</v>
      </c>
      <c r="D293" s="36">
        <v>116200</v>
      </c>
      <c r="E293" s="36">
        <v>117000</v>
      </c>
      <c r="F293" s="26">
        <v>118000</v>
      </c>
      <c r="G293" s="26">
        <v>119000</v>
      </c>
    </row>
    <row r="294" spans="1:7" ht="15.75">
      <c r="A294" s="73" t="s">
        <v>257</v>
      </c>
      <c r="B294" s="44" t="s">
        <v>57</v>
      </c>
      <c r="C294" s="36"/>
      <c r="D294" s="36"/>
      <c r="E294" s="36"/>
      <c r="F294" s="26"/>
      <c r="G294" s="26"/>
    </row>
    <row r="295" spans="1:7" ht="45">
      <c r="A295" s="73" t="s">
        <v>228</v>
      </c>
      <c r="B295" s="44" t="s">
        <v>229</v>
      </c>
      <c r="C295" s="36">
        <v>79</v>
      </c>
      <c r="D295" s="36">
        <v>85</v>
      </c>
      <c r="E295" s="36">
        <v>90</v>
      </c>
      <c r="F295" s="26">
        <v>100</v>
      </c>
      <c r="G295" s="26">
        <v>105</v>
      </c>
    </row>
    <row r="296" spans="1:7" ht="15.75">
      <c r="A296" s="73" t="s">
        <v>225</v>
      </c>
      <c r="B296" s="44"/>
      <c r="C296" s="36"/>
      <c r="D296" s="36"/>
      <c r="E296" s="36"/>
      <c r="F296" s="26"/>
      <c r="G296" s="26"/>
    </row>
    <row r="297" spans="1:7" ht="15.75">
      <c r="A297" s="73" t="s">
        <v>226</v>
      </c>
      <c r="B297" s="44" t="s">
        <v>229</v>
      </c>
      <c r="C297" s="36">
        <v>47</v>
      </c>
      <c r="D297" s="36">
        <v>51</v>
      </c>
      <c r="E297" s="36">
        <v>54</v>
      </c>
      <c r="F297" s="26">
        <v>60</v>
      </c>
      <c r="G297" s="26">
        <v>63</v>
      </c>
    </row>
    <row r="298" spans="1:7" ht="15.75">
      <c r="A298" s="73" t="s">
        <v>227</v>
      </c>
      <c r="B298" s="44" t="s">
        <v>229</v>
      </c>
      <c r="C298" s="36">
        <v>35</v>
      </c>
      <c r="D298" s="36">
        <v>33</v>
      </c>
      <c r="E298" s="36">
        <v>36</v>
      </c>
      <c r="F298" s="26">
        <v>40</v>
      </c>
      <c r="G298" s="26">
        <v>42</v>
      </c>
    </row>
    <row r="299" spans="1:7" ht="15.75">
      <c r="A299" s="73" t="s">
        <v>257</v>
      </c>
      <c r="B299" s="44" t="s">
        <v>229</v>
      </c>
      <c r="C299" s="36"/>
      <c r="D299" s="36"/>
      <c r="E299" s="36"/>
      <c r="F299" s="26"/>
      <c r="G299" s="26"/>
    </row>
    <row r="300" spans="1:7" ht="30">
      <c r="A300" s="73" t="s">
        <v>230</v>
      </c>
      <c r="B300" s="44" t="s">
        <v>7</v>
      </c>
      <c r="C300" s="36">
        <v>34705</v>
      </c>
      <c r="D300" s="36">
        <v>35746</v>
      </c>
      <c r="E300" s="36">
        <v>37700</v>
      </c>
      <c r="F300" s="26">
        <v>41000</v>
      </c>
      <c r="G300" s="26">
        <v>43000</v>
      </c>
    </row>
    <row r="301" spans="1:7" ht="15.75">
      <c r="A301" s="73" t="s">
        <v>231</v>
      </c>
      <c r="B301" s="44" t="s">
        <v>5</v>
      </c>
      <c r="C301" s="36">
        <v>138</v>
      </c>
      <c r="D301" s="36">
        <v>138</v>
      </c>
      <c r="E301" s="36">
        <v>139</v>
      </c>
      <c r="F301" s="26">
        <v>139</v>
      </c>
      <c r="G301" s="26">
        <v>140</v>
      </c>
    </row>
    <row r="302" spans="1:7" ht="15.75">
      <c r="A302" s="73" t="s">
        <v>262</v>
      </c>
      <c r="B302" s="44" t="s">
        <v>57</v>
      </c>
      <c r="C302" s="36"/>
      <c r="D302" s="36"/>
      <c r="E302" s="36"/>
      <c r="F302" s="26"/>
      <c r="G302" s="26"/>
    </row>
    <row r="303" spans="1:7" ht="30">
      <c r="A303" s="73" t="s">
        <v>263</v>
      </c>
      <c r="B303" s="44" t="s">
        <v>229</v>
      </c>
      <c r="C303" s="36">
        <v>10</v>
      </c>
      <c r="D303" s="36">
        <v>11</v>
      </c>
      <c r="E303" s="36">
        <v>11.5</v>
      </c>
      <c r="F303" s="26">
        <v>12</v>
      </c>
      <c r="G303" s="26">
        <v>13</v>
      </c>
    </row>
    <row r="304" spans="1:7" ht="15.75">
      <c r="A304" s="73" t="s">
        <v>264</v>
      </c>
      <c r="B304" s="44" t="s">
        <v>229</v>
      </c>
      <c r="C304" s="36">
        <v>3.6</v>
      </c>
      <c r="D304" s="36">
        <v>4</v>
      </c>
      <c r="E304" s="36">
        <v>4.2</v>
      </c>
      <c r="F304" s="26">
        <v>4.5</v>
      </c>
      <c r="G304" s="26">
        <v>4.7</v>
      </c>
    </row>
    <row r="305" spans="1:7" ht="15.75">
      <c r="A305" s="73" t="s">
        <v>184</v>
      </c>
      <c r="B305" s="44" t="s">
        <v>185</v>
      </c>
      <c r="C305" s="36">
        <v>7312</v>
      </c>
      <c r="D305" s="36">
        <v>7050</v>
      </c>
      <c r="E305" s="36">
        <v>7150</v>
      </c>
      <c r="F305" s="26">
        <v>7200</v>
      </c>
      <c r="G305" s="26">
        <v>7350</v>
      </c>
    </row>
    <row r="306" spans="1:7" ht="15.75">
      <c r="A306" s="73" t="s">
        <v>186</v>
      </c>
      <c r="B306" s="44" t="s">
        <v>185</v>
      </c>
      <c r="C306" s="36">
        <v>730</v>
      </c>
      <c r="D306" s="36">
        <v>730</v>
      </c>
      <c r="E306" s="36">
        <v>730</v>
      </c>
      <c r="F306" s="26">
        <v>740</v>
      </c>
      <c r="G306" s="26">
        <v>750</v>
      </c>
    </row>
    <row r="307" spans="1:7" ht="15.75">
      <c r="A307" s="73" t="s">
        <v>187</v>
      </c>
      <c r="B307" s="44" t="s">
        <v>185</v>
      </c>
      <c r="C307" s="36"/>
      <c r="D307" s="36"/>
      <c r="E307" s="36"/>
      <c r="F307" s="26"/>
      <c r="G307" s="26"/>
    </row>
    <row r="308" spans="1:7" ht="15.75">
      <c r="A308" s="73" t="s">
        <v>188</v>
      </c>
      <c r="B308" s="44" t="s">
        <v>185</v>
      </c>
      <c r="C308" s="36"/>
      <c r="D308" s="36"/>
      <c r="E308" s="36"/>
      <c r="F308" s="26"/>
      <c r="G308" s="26"/>
    </row>
    <row r="309" spans="1:7" ht="15.75">
      <c r="A309" s="73" t="s">
        <v>189</v>
      </c>
      <c r="B309" s="44" t="s">
        <v>169</v>
      </c>
      <c r="C309" s="36"/>
      <c r="D309" s="36"/>
      <c r="E309" s="36"/>
      <c r="F309" s="26"/>
      <c r="G309" s="26"/>
    </row>
    <row r="310" spans="1:7" ht="15.75">
      <c r="A310" s="73" t="s">
        <v>78</v>
      </c>
      <c r="B310" s="44"/>
      <c r="C310" s="36"/>
      <c r="D310" s="36"/>
      <c r="E310" s="36"/>
      <c r="F310" s="26"/>
      <c r="G310" s="26"/>
    </row>
    <row r="311" spans="1:7" ht="15.75">
      <c r="A311" s="73" t="s">
        <v>29</v>
      </c>
      <c r="B311" s="44" t="s">
        <v>79</v>
      </c>
      <c r="C311" s="36">
        <v>13605</v>
      </c>
      <c r="D311" s="36">
        <v>13694</v>
      </c>
      <c r="E311" s="36">
        <v>13776</v>
      </c>
      <c r="F311" s="26">
        <v>13776</v>
      </c>
      <c r="G311" s="26">
        <v>13940</v>
      </c>
    </row>
    <row r="312" spans="1:7" ht="15.75">
      <c r="A312" s="73" t="s">
        <v>30</v>
      </c>
      <c r="B312" s="44" t="s">
        <v>14</v>
      </c>
      <c r="C312" s="36"/>
      <c r="D312" s="36"/>
      <c r="E312" s="36"/>
      <c r="F312" s="26"/>
      <c r="G312" s="26"/>
    </row>
    <row r="313" spans="1:7" ht="15.75">
      <c r="A313" s="73" t="s">
        <v>31</v>
      </c>
      <c r="B313" s="44" t="s">
        <v>14</v>
      </c>
      <c r="C313" s="36"/>
      <c r="D313" s="36"/>
      <c r="E313" s="36"/>
      <c r="F313" s="26"/>
      <c r="G313" s="26"/>
    </row>
    <row r="314" spans="1:7" ht="15.75">
      <c r="A314" s="73" t="s">
        <v>32</v>
      </c>
      <c r="B314" s="44" t="s">
        <v>14</v>
      </c>
      <c r="C314" s="36"/>
      <c r="D314" s="36"/>
      <c r="E314" s="36"/>
      <c r="F314" s="26"/>
      <c r="G314" s="26"/>
    </row>
    <row r="315" spans="1:7" ht="15.75">
      <c r="A315" s="73" t="s">
        <v>265</v>
      </c>
      <c r="B315" s="44" t="s">
        <v>14</v>
      </c>
      <c r="C315" s="36"/>
      <c r="D315" s="36"/>
      <c r="E315" s="36"/>
      <c r="F315" s="26"/>
      <c r="G315" s="26"/>
    </row>
    <row r="316" spans="1:7" ht="15.75">
      <c r="A316" s="73" t="s">
        <v>266</v>
      </c>
      <c r="B316" s="44" t="s">
        <v>14</v>
      </c>
      <c r="C316" s="36"/>
      <c r="D316" s="36"/>
      <c r="E316" s="36"/>
      <c r="F316" s="26"/>
      <c r="G316" s="26"/>
    </row>
    <row r="317" spans="1:7" ht="15.75">
      <c r="A317" s="73" t="s">
        <v>267</v>
      </c>
      <c r="B317" s="44" t="s">
        <v>14</v>
      </c>
      <c r="C317" s="36"/>
      <c r="D317" s="36"/>
      <c r="E317" s="36"/>
      <c r="F317" s="26"/>
      <c r="G317" s="26"/>
    </row>
    <row r="318" spans="1:7" ht="15.75">
      <c r="A318" s="74" t="s">
        <v>35</v>
      </c>
      <c r="B318" s="44" t="s">
        <v>14</v>
      </c>
      <c r="C318" s="36">
        <v>7186</v>
      </c>
      <c r="D318" s="36">
        <v>7271</v>
      </c>
      <c r="E318" s="36">
        <v>7282</v>
      </c>
      <c r="F318" s="26">
        <v>7385</v>
      </c>
      <c r="G318" s="26">
        <v>7500</v>
      </c>
    </row>
    <row r="319" spans="1:7" ht="15.75">
      <c r="A319" s="74" t="s">
        <v>34</v>
      </c>
      <c r="B319" s="44" t="s">
        <v>14</v>
      </c>
      <c r="C319" s="36">
        <v>2204</v>
      </c>
      <c r="D319" s="36">
        <v>2230</v>
      </c>
      <c r="E319" s="36">
        <v>2235</v>
      </c>
      <c r="F319" s="26">
        <v>2240</v>
      </c>
      <c r="G319" s="26">
        <v>2250</v>
      </c>
    </row>
    <row r="320" spans="1:7" ht="15.75">
      <c r="A320" s="74" t="s">
        <v>75</v>
      </c>
      <c r="B320" s="44" t="s">
        <v>14</v>
      </c>
      <c r="C320" s="36"/>
      <c r="D320" s="36"/>
      <c r="E320" s="36"/>
      <c r="F320" s="26"/>
      <c r="G320" s="26"/>
    </row>
    <row r="321" spans="1:7" ht="15.75">
      <c r="A321" s="74" t="s">
        <v>260</v>
      </c>
      <c r="B321" s="44" t="s">
        <v>14</v>
      </c>
      <c r="C321" s="36"/>
      <c r="D321" s="36"/>
      <c r="E321" s="36"/>
      <c r="F321" s="26"/>
      <c r="G321" s="26"/>
    </row>
    <row r="322" spans="1:7" ht="15.75">
      <c r="A322" s="74" t="s">
        <v>125</v>
      </c>
      <c r="B322" s="44" t="s">
        <v>14</v>
      </c>
      <c r="C322" s="36"/>
      <c r="D322" s="36"/>
      <c r="E322" s="36"/>
      <c r="F322" s="26"/>
      <c r="G322" s="26"/>
    </row>
    <row r="323" spans="1:7" ht="15.75">
      <c r="A323" s="74" t="s">
        <v>77</v>
      </c>
      <c r="B323" s="44" t="s">
        <v>14</v>
      </c>
      <c r="C323" s="36"/>
      <c r="D323" s="36"/>
      <c r="E323" s="36"/>
      <c r="F323" s="26"/>
      <c r="G323" s="26"/>
    </row>
    <row r="324" spans="1:7" ht="15.75">
      <c r="A324" s="74" t="s">
        <v>259</v>
      </c>
      <c r="B324" s="44" t="s">
        <v>14</v>
      </c>
      <c r="C324" s="36"/>
      <c r="D324" s="36"/>
      <c r="E324" s="36"/>
      <c r="F324" s="26"/>
      <c r="G324" s="26"/>
    </row>
    <row r="325" spans="1:7" ht="15.75">
      <c r="A325" s="74" t="s">
        <v>76</v>
      </c>
      <c r="B325" s="44" t="s">
        <v>14</v>
      </c>
      <c r="C325" s="36"/>
      <c r="D325" s="36"/>
      <c r="E325" s="36"/>
      <c r="F325" s="26"/>
      <c r="G325" s="26"/>
    </row>
    <row r="326" spans="1:7" ht="15.75">
      <c r="A326" s="74" t="s">
        <v>268</v>
      </c>
      <c r="B326" s="44" t="s">
        <v>172</v>
      </c>
      <c r="C326" s="36">
        <v>83</v>
      </c>
      <c r="D326" s="36">
        <v>83.5</v>
      </c>
      <c r="E326" s="36">
        <v>84</v>
      </c>
      <c r="F326" s="26">
        <v>84</v>
      </c>
      <c r="G326" s="26">
        <v>85</v>
      </c>
    </row>
    <row r="327" spans="1:7" ht="15.75">
      <c r="A327" s="74" t="s">
        <v>233</v>
      </c>
      <c r="B327" s="44" t="s">
        <v>172</v>
      </c>
      <c r="C327" s="36"/>
      <c r="D327" s="36"/>
      <c r="E327" s="36"/>
      <c r="F327" s="26"/>
      <c r="G327" s="26"/>
    </row>
    <row r="328" spans="1:7" ht="15.75">
      <c r="A328" s="74" t="s">
        <v>232</v>
      </c>
      <c r="B328" s="44" t="s">
        <v>172</v>
      </c>
      <c r="C328" s="36"/>
      <c r="D328" s="36"/>
      <c r="E328" s="36"/>
      <c r="F328" s="26"/>
      <c r="G328" s="26"/>
    </row>
    <row r="329" spans="1:7" ht="15.75">
      <c r="A329" s="74" t="s">
        <v>173</v>
      </c>
      <c r="B329" s="44" t="s">
        <v>174</v>
      </c>
      <c r="C329" s="36">
        <v>9952</v>
      </c>
      <c r="D329" s="36">
        <v>9960</v>
      </c>
      <c r="E329" s="36">
        <v>9975</v>
      </c>
      <c r="F329" s="26">
        <v>9980</v>
      </c>
      <c r="G329" s="26">
        <v>10000</v>
      </c>
    </row>
    <row r="330" spans="1:7" ht="15.75">
      <c r="A330" s="74" t="s">
        <v>177</v>
      </c>
      <c r="B330" s="44"/>
      <c r="C330" s="36"/>
      <c r="D330" s="36"/>
      <c r="E330" s="36"/>
      <c r="F330" s="26"/>
      <c r="G330" s="26"/>
    </row>
    <row r="331" spans="1:7" ht="15.75">
      <c r="A331" s="74" t="s">
        <v>179</v>
      </c>
      <c r="B331" s="44" t="s">
        <v>178</v>
      </c>
      <c r="C331" s="36">
        <v>761</v>
      </c>
      <c r="D331" s="36">
        <v>835</v>
      </c>
      <c r="E331" s="36">
        <v>840</v>
      </c>
      <c r="F331" s="26">
        <v>840</v>
      </c>
      <c r="G331" s="26">
        <v>840</v>
      </c>
    </row>
    <row r="332" spans="1:7" ht="15.75">
      <c r="A332" s="74" t="s">
        <v>175</v>
      </c>
      <c r="B332" s="44" t="s">
        <v>178</v>
      </c>
      <c r="C332" s="36"/>
      <c r="D332" s="36"/>
      <c r="E332" s="36"/>
      <c r="F332" s="26"/>
      <c r="G332" s="26"/>
    </row>
    <row r="333" spans="1:7" ht="15.75">
      <c r="A333" s="74" t="s">
        <v>176</v>
      </c>
      <c r="B333" s="44" t="s">
        <v>178</v>
      </c>
      <c r="C333" s="36"/>
      <c r="D333" s="36"/>
      <c r="E333" s="36"/>
      <c r="F333" s="26"/>
      <c r="G333" s="26"/>
    </row>
    <row r="334" spans="1:7" ht="15.75">
      <c r="A334" s="73" t="s">
        <v>269</v>
      </c>
      <c r="B334" s="44" t="s">
        <v>43</v>
      </c>
      <c r="C334" s="36">
        <v>4139</v>
      </c>
      <c r="D334" s="36">
        <v>4139</v>
      </c>
      <c r="E334" s="36">
        <v>4139</v>
      </c>
      <c r="F334" s="36">
        <v>4139</v>
      </c>
      <c r="G334" s="36">
        <v>4139</v>
      </c>
    </row>
    <row r="335" spans="1:7" ht="15.75">
      <c r="A335" s="73" t="s">
        <v>270</v>
      </c>
      <c r="B335" s="44" t="s">
        <v>43</v>
      </c>
      <c r="C335" s="36">
        <v>3603</v>
      </c>
      <c r="D335" s="36">
        <v>3603</v>
      </c>
      <c r="E335" s="36">
        <v>3603</v>
      </c>
      <c r="F335" s="36">
        <v>3603</v>
      </c>
      <c r="G335" s="36">
        <v>3603</v>
      </c>
    </row>
    <row r="336" spans="1:7" ht="15.75">
      <c r="A336" s="74" t="s">
        <v>49</v>
      </c>
      <c r="B336" s="44" t="s">
        <v>43</v>
      </c>
      <c r="C336" s="36">
        <v>3320</v>
      </c>
      <c r="D336" s="36">
        <v>3320</v>
      </c>
      <c r="E336" s="36">
        <v>3320</v>
      </c>
      <c r="F336" s="36">
        <v>3320</v>
      </c>
      <c r="G336" s="36">
        <v>3320</v>
      </c>
    </row>
    <row r="337" spans="1:7" ht="15.75">
      <c r="A337" s="74" t="s">
        <v>17</v>
      </c>
      <c r="B337" s="44"/>
      <c r="C337" s="36"/>
      <c r="D337" s="36"/>
      <c r="E337" s="36"/>
      <c r="F337" s="36"/>
      <c r="G337" s="36"/>
    </row>
    <row r="338" spans="1:7" ht="15.75">
      <c r="A338" s="74" t="s">
        <v>45</v>
      </c>
      <c r="B338" s="44" t="s">
        <v>43</v>
      </c>
      <c r="C338" s="36">
        <v>1640</v>
      </c>
      <c r="D338" s="36">
        <v>1640</v>
      </c>
      <c r="E338" s="36">
        <v>1640</v>
      </c>
      <c r="F338" s="36">
        <v>1640</v>
      </c>
      <c r="G338" s="36">
        <v>1640</v>
      </c>
    </row>
    <row r="339" spans="1:7" ht="15.75">
      <c r="A339" s="74" t="s">
        <v>46</v>
      </c>
      <c r="B339" s="44"/>
      <c r="C339" s="36"/>
      <c r="D339" s="36"/>
      <c r="E339" s="36"/>
      <c r="F339" s="36"/>
      <c r="G339" s="36"/>
    </row>
    <row r="340" spans="1:7" ht="15.75">
      <c r="A340" s="74" t="s">
        <v>47</v>
      </c>
      <c r="B340" s="44" t="s">
        <v>43</v>
      </c>
      <c r="C340" s="36">
        <v>810</v>
      </c>
      <c r="D340" s="36">
        <v>810</v>
      </c>
      <c r="E340" s="36">
        <v>810</v>
      </c>
      <c r="F340" s="36">
        <v>810</v>
      </c>
      <c r="G340" s="36">
        <v>810</v>
      </c>
    </row>
    <row r="341" spans="1:7" ht="15.75">
      <c r="A341" s="74" t="s">
        <v>48</v>
      </c>
      <c r="B341" s="44" t="s">
        <v>43</v>
      </c>
      <c r="C341" s="36">
        <v>830</v>
      </c>
      <c r="D341" s="36">
        <v>830</v>
      </c>
      <c r="E341" s="36">
        <v>830</v>
      </c>
      <c r="F341" s="36">
        <v>830</v>
      </c>
      <c r="G341" s="36">
        <v>830</v>
      </c>
    </row>
    <row r="342" spans="1:7" ht="15.75">
      <c r="A342" s="74" t="s">
        <v>44</v>
      </c>
      <c r="B342" s="44"/>
      <c r="C342" s="36"/>
      <c r="D342" s="36"/>
      <c r="E342" s="36"/>
      <c r="F342" s="36"/>
      <c r="G342" s="36"/>
    </row>
    <row r="343" spans="1:7" ht="15.75">
      <c r="A343" s="74" t="s">
        <v>171</v>
      </c>
      <c r="B343" s="44" t="s">
        <v>43</v>
      </c>
      <c r="C343" s="36">
        <v>810</v>
      </c>
      <c r="D343" s="36">
        <v>810</v>
      </c>
      <c r="E343" s="36">
        <v>810</v>
      </c>
      <c r="F343" s="36">
        <v>810</v>
      </c>
      <c r="G343" s="36">
        <v>810</v>
      </c>
    </row>
    <row r="344" spans="1:7" ht="15.75">
      <c r="A344" s="74" t="s">
        <v>170</v>
      </c>
      <c r="B344" s="44" t="s">
        <v>43</v>
      </c>
      <c r="C344" s="36"/>
      <c r="D344" s="36"/>
      <c r="E344" s="36"/>
      <c r="F344" s="36"/>
      <c r="G344" s="36"/>
    </row>
    <row r="345" spans="1:7" ht="15.75">
      <c r="A345" s="74" t="s">
        <v>218</v>
      </c>
      <c r="B345" s="44" t="s">
        <v>43</v>
      </c>
      <c r="C345" s="36"/>
      <c r="D345" s="36"/>
      <c r="E345" s="36"/>
      <c r="F345" s="36"/>
      <c r="G345" s="36"/>
    </row>
    <row r="346" spans="1:7" ht="15.75">
      <c r="A346" s="74" t="s">
        <v>219</v>
      </c>
      <c r="B346" s="44" t="s">
        <v>43</v>
      </c>
      <c r="C346" s="36"/>
      <c r="D346" s="36"/>
      <c r="E346" s="36"/>
      <c r="F346" s="36"/>
      <c r="G346" s="36"/>
    </row>
    <row r="347" spans="1:7" ht="15.75">
      <c r="A347" s="74" t="s">
        <v>220</v>
      </c>
      <c r="B347" s="44" t="s">
        <v>43</v>
      </c>
      <c r="C347" s="36"/>
      <c r="D347" s="36"/>
      <c r="E347" s="36"/>
      <c r="F347" s="36"/>
      <c r="G347" s="36"/>
    </row>
    <row r="348" spans="1:7" ht="15.75">
      <c r="A348" s="73" t="s">
        <v>249</v>
      </c>
      <c r="B348" s="44" t="s">
        <v>43</v>
      </c>
      <c r="C348" s="36"/>
      <c r="D348" s="36"/>
      <c r="E348" s="36"/>
      <c r="F348" s="36"/>
      <c r="G348" s="36"/>
    </row>
    <row r="349" spans="1:7" ht="15.75">
      <c r="A349" s="73" t="s">
        <v>247</v>
      </c>
      <c r="B349" s="44" t="s">
        <v>43</v>
      </c>
      <c r="C349" s="36"/>
      <c r="D349" s="36"/>
      <c r="E349" s="36"/>
      <c r="F349" s="36"/>
      <c r="G349" s="36"/>
    </row>
    <row r="350" spans="1:7" ht="15.75">
      <c r="A350" s="73" t="s">
        <v>248</v>
      </c>
      <c r="B350" s="44" t="s">
        <v>43</v>
      </c>
      <c r="C350" s="36"/>
      <c r="D350" s="36"/>
      <c r="E350" s="36"/>
      <c r="F350" s="36"/>
      <c r="G350" s="36"/>
    </row>
    <row r="351" spans="1:7" ht="15.75">
      <c r="A351" s="74" t="s">
        <v>221</v>
      </c>
      <c r="B351" s="44" t="s">
        <v>43</v>
      </c>
      <c r="C351" s="36"/>
      <c r="D351" s="36"/>
      <c r="E351" s="36"/>
      <c r="F351" s="36"/>
      <c r="G351" s="36"/>
    </row>
    <row r="352" spans="1:7" ht="15.75">
      <c r="A352" s="74" t="s">
        <v>222</v>
      </c>
      <c r="B352" s="44" t="s">
        <v>43</v>
      </c>
      <c r="C352" s="36">
        <v>1680</v>
      </c>
      <c r="D352" s="36">
        <v>1680</v>
      </c>
      <c r="E352" s="36">
        <v>1680</v>
      </c>
      <c r="F352" s="36">
        <v>1680</v>
      </c>
      <c r="G352" s="36">
        <v>1680</v>
      </c>
    </row>
    <row r="353" spans="1:7" ht="15.75">
      <c r="A353" s="237" t="s">
        <v>80</v>
      </c>
      <c r="B353" s="237"/>
      <c r="C353" s="237"/>
      <c r="D353" s="237"/>
      <c r="E353" s="237"/>
      <c r="F353" s="237"/>
      <c r="G353" s="237"/>
    </row>
    <row r="354" spans="1:7" ht="71.25">
      <c r="A354" s="9" t="s">
        <v>193</v>
      </c>
      <c r="B354" s="133" t="s">
        <v>57</v>
      </c>
      <c r="C354" s="46">
        <v>404908</v>
      </c>
      <c r="D354" s="46">
        <f>SUM(D355:D356)</f>
        <v>218497</v>
      </c>
      <c r="E354" s="46">
        <f>SUM(E355:E356)</f>
        <v>211104</v>
      </c>
      <c r="F354" s="46">
        <f>SUM(F355:F356)</f>
        <v>214733</v>
      </c>
      <c r="G354" s="46">
        <f>SUM(G355:G356)</f>
        <v>220461</v>
      </c>
    </row>
    <row r="355" spans="1:7" ht="30">
      <c r="A355" s="79" t="s">
        <v>126</v>
      </c>
      <c r="B355" s="78" t="s">
        <v>57</v>
      </c>
      <c r="C355" s="36">
        <f>C354-C356</f>
        <v>29958</v>
      </c>
      <c r="D355" s="36">
        <v>35692</v>
      </c>
      <c r="E355" s="36">
        <v>41473</v>
      </c>
      <c r="F355" s="47">
        <v>41473</v>
      </c>
      <c r="G355" s="47">
        <v>41473</v>
      </c>
    </row>
    <row r="356" spans="1:7" ht="57">
      <c r="A356" s="9" t="s">
        <v>194</v>
      </c>
      <c r="B356" s="133" t="s">
        <v>57</v>
      </c>
      <c r="C356" s="62">
        <v>374950</v>
      </c>
      <c r="D356" s="62">
        <f>SUM(D358,D367,D369,D375,D378,D380,D383,D385,D388,D390,D392,D394,D396,D398,D400,D403,D406,D408)</f>
        <v>182805</v>
      </c>
      <c r="E356" s="62">
        <f>SUM(E358,E367,E369,E375,E378,E380,E383,E385,E388,E390,E392,E394,E396,E398,E400,E403,E406,E408)</f>
        <v>169631</v>
      </c>
      <c r="F356" s="62">
        <f>SUM(F358,F367,F369,F375,F378,F380,F383,F385,F388,F390,F392,F394,F396,F398,F400,F403,F406,F408)</f>
        <v>173260</v>
      </c>
      <c r="G356" s="62">
        <f>SUM(G358,G367,G369,G375,G378,G380,G383,G385,G388,G390,G392,G394,G396,G398,G400,G403,G406,G408)</f>
        <v>178988</v>
      </c>
    </row>
    <row r="357" spans="1:7" ht="45">
      <c r="A357" s="134" t="s">
        <v>355</v>
      </c>
      <c r="B357" s="44"/>
      <c r="C357" s="85"/>
      <c r="D357" s="85">
        <f>D356/C356*100</f>
        <v>48.75450060008001</v>
      </c>
      <c r="E357" s="85">
        <f>E356/D356*100</f>
        <v>92.79341374688876</v>
      </c>
      <c r="F357" s="85">
        <f>F356/E356*100</f>
        <v>102.13934952927237</v>
      </c>
      <c r="G357" s="85">
        <f>G356/F356*100</f>
        <v>103.30601408288122</v>
      </c>
    </row>
    <row r="358" spans="1:7" ht="28.5">
      <c r="A358" s="135" t="s">
        <v>298</v>
      </c>
      <c r="B358" s="133" t="s">
        <v>57</v>
      </c>
      <c r="C358" s="62">
        <v>111104</v>
      </c>
      <c r="D358" s="136">
        <f>SUM(D359:D365)</f>
        <v>141205</v>
      </c>
      <c r="E358" s="136">
        <f>SUM(E359:E365)</f>
        <v>160540</v>
      </c>
      <c r="F358" s="136">
        <f>SUM(F359:F365)</f>
        <v>165740</v>
      </c>
      <c r="G358" s="136">
        <f>SUM(G359:G365)</f>
        <v>171450</v>
      </c>
    </row>
    <row r="359" spans="1:7" ht="15.75">
      <c r="A359" s="137" t="s">
        <v>350</v>
      </c>
      <c r="B359" s="78" t="s">
        <v>57</v>
      </c>
      <c r="C359" s="85">
        <v>425</v>
      </c>
      <c r="D359" s="138">
        <v>1010</v>
      </c>
      <c r="E359" s="138">
        <v>1450</v>
      </c>
      <c r="F359" s="138">
        <v>1500</v>
      </c>
      <c r="G359" s="138">
        <v>1800</v>
      </c>
    </row>
    <row r="360" spans="1:7" ht="15.75">
      <c r="A360" s="137" t="s">
        <v>356</v>
      </c>
      <c r="B360" s="78" t="s">
        <v>57</v>
      </c>
      <c r="C360" s="85">
        <v>15150</v>
      </c>
      <c r="D360" s="138">
        <v>21500</v>
      </c>
      <c r="E360" s="138">
        <v>28000</v>
      </c>
      <c r="F360" s="138">
        <v>29000</v>
      </c>
      <c r="G360" s="138">
        <v>30000</v>
      </c>
    </row>
    <row r="361" spans="1:7" ht="15.75">
      <c r="A361" s="137" t="s">
        <v>332</v>
      </c>
      <c r="B361" s="78" t="s">
        <v>57</v>
      </c>
      <c r="C361" s="85">
        <v>69529</v>
      </c>
      <c r="D361" s="138">
        <v>78200</v>
      </c>
      <c r="E361" s="138">
        <v>83300</v>
      </c>
      <c r="F361" s="138">
        <v>85000</v>
      </c>
      <c r="G361" s="138">
        <v>88000</v>
      </c>
    </row>
    <row r="362" spans="1:7" ht="15.75">
      <c r="A362" s="137" t="s">
        <v>334</v>
      </c>
      <c r="B362" s="78" t="s">
        <v>57</v>
      </c>
      <c r="C362" s="85">
        <v>15500</v>
      </c>
      <c r="D362" s="138">
        <v>27778</v>
      </c>
      <c r="E362" s="138">
        <v>34500</v>
      </c>
      <c r="F362" s="138">
        <v>36600</v>
      </c>
      <c r="G362" s="138">
        <v>37000</v>
      </c>
    </row>
    <row r="363" spans="1:7" ht="15.75">
      <c r="A363" s="137" t="s">
        <v>339</v>
      </c>
      <c r="B363" s="78" t="s">
        <v>57</v>
      </c>
      <c r="C363" s="85">
        <v>8700</v>
      </c>
      <c r="D363" s="138">
        <v>9655</v>
      </c>
      <c r="E363" s="138">
        <v>9650</v>
      </c>
      <c r="F363" s="138">
        <v>10000</v>
      </c>
      <c r="G363" s="138">
        <v>10500</v>
      </c>
    </row>
    <row r="364" spans="1:7" ht="15.75">
      <c r="A364" s="137" t="s">
        <v>349</v>
      </c>
      <c r="B364" s="78" t="s">
        <v>57</v>
      </c>
      <c r="C364" s="85">
        <v>1550</v>
      </c>
      <c r="D364" s="138">
        <v>2685</v>
      </c>
      <c r="E364" s="138">
        <v>3250</v>
      </c>
      <c r="F364" s="138">
        <v>3200</v>
      </c>
      <c r="G364" s="138">
        <v>3500</v>
      </c>
    </row>
    <row r="365" spans="1:7" ht="15.75">
      <c r="A365" s="137" t="s">
        <v>335</v>
      </c>
      <c r="B365" s="78" t="s">
        <v>57</v>
      </c>
      <c r="C365" s="85">
        <v>250</v>
      </c>
      <c r="D365" s="138">
        <v>377</v>
      </c>
      <c r="E365" s="138">
        <v>390</v>
      </c>
      <c r="F365" s="138">
        <v>440</v>
      </c>
      <c r="G365" s="138">
        <v>650</v>
      </c>
    </row>
    <row r="366" spans="1:7" ht="15.75">
      <c r="A366" s="12"/>
      <c r="B366" s="78"/>
      <c r="C366" s="85"/>
      <c r="D366" s="85"/>
      <c r="E366" s="85"/>
      <c r="F366" s="139"/>
      <c r="G366" s="139"/>
    </row>
    <row r="367" spans="1:7" ht="15.75">
      <c r="A367" s="135" t="s">
        <v>299</v>
      </c>
      <c r="B367" s="133" t="s">
        <v>57</v>
      </c>
      <c r="C367" s="62">
        <v>1868</v>
      </c>
      <c r="D367" s="62">
        <v>0</v>
      </c>
      <c r="E367" s="62">
        <v>0</v>
      </c>
      <c r="F367" s="140">
        <v>0</v>
      </c>
      <c r="G367" s="140">
        <v>0</v>
      </c>
    </row>
    <row r="368" spans="1:7" ht="15.75">
      <c r="A368" s="12" t="s">
        <v>357</v>
      </c>
      <c r="B368" s="44"/>
      <c r="C368" s="85">
        <v>1868</v>
      </c>
      <c r="D368" s="85"/>
      <c r="E368" s="85"/>
      <c r="F368" s="139"/>
      <c r="G368" s="139"/>
    </row>
    <row r="369" spans="1:7" ht="42.75">
      <c r="A369" s="135" t="s">
        <v>314</v>
      </c>
      <c r="B369" s="141" t="s">
        <v>57</v>
      </c>
      <c r="C369" s="62">
        <v>17561</v>
      </c>
      <c r="D369" s="62">
        <v>15863</v>
      </c>
      <c r="E369" s="62">
        <v>1600</v>
      </c>
      <c r="F369" s="140">
        <v>1700</v>
      </c>
      <c r="G369" s="140">
        <v>1700</v>
      </c>
    </row>
    <row r="370" spans="1:7" ht="15.75">
      <c r="A370" s="142" t="s">
        <v>358</v>
      </c>
      <c r="B370" s="44" t="s">
        <v>57</v>
      </c>
      <c r="C370" s="139">
        <v>10623</v>
      </c>
      <c r="D370" s="139">
        <v>9300</v>
      </c>
      <c r="E370" s="139">
        <v>0</v>
      </c>
      <c r="F370" s="139">
        <v>0</v>
      </c>
      <c r="G370" s="139">
        <v>0</v>
      </c>
    </row>
    <row r="371" spans="1:7" ht="30">
      <c r="A371" s="142" t="s">
        <v>359</v>
      </c>
      <c r="B371" s="44" t="s">
        <v>57</v>
      </c>
      <c r="C371" s="85">
        <v>5450</v>
      </c>
      <c r="D371" s="85">
        <v>5500</v>
      </c>
      <c r="E371" s="85">
        <v>1200</v>
      </c>
      <c r="F371" s="139">
        <v>1300</v>
      </c>
      <c r="G371" s="139">
        <v>1300</v>
      </c>
    </row>
    <row r="372" spans="1:7" ht="15.75">
      <c r="A372" s="142" t="s">
        <v>360</v>
      </c>
      <c r="B372" s="44" t="s">
        <v>57</v>
      </c>
      <c r="C372" s="85">
        <v>967</v>
      </c>
      <c r="D372" s="85">
        <v>970</v>
      </c>
      <c r="E372" s="85">
        <v>400</v>
      </c>
      <c r="F372" s="139">
        <v>400</v>
      </c>
      <c r="G372" s="139">
        <v>400</v>
      </c>
    </row>
    <row r="373" spans="1:7" ht="15.75">
      <c r="A373" s="12" t="s">
        <v>361</v>
      </c>
      <c r="B373" s="44" t="s">
        <v>57</v>
      </c>
      <c r="C373" s="85">
        <v>521</v>
      </c>
      <c r="D373" s="85">
        <v>93</v>
      </c>
      <c r="E373" s="85">
        <v>0</v>
      </c>
      <c r="F373" s="139">
        <v>0</v>
      </c>
      <c r="G373" s="139">
        <v>0</v>
      </c>
    </row>
    <row r="374" spans="1:7" ht="15.75">
      <c r="A374" s="12"/>
      <c r="B374" s="44"/>
      <c r="C374" s="85"/>
      <c r="D374" s="85"/>
      <c r="E374" s="85"/>
      <c r="F374" s="139"/>
      <c r="G374" s="139"/>
    </row>
    <row r="375" spans="1:7" ht="57">
      <c r="A375" s="143" t="s">
        <v>313</v>
      </c>
      <c r="B375" s="133" t="s">
        <v>57</v>
      </c>
      <c r="C375" s="62">
        <v>882</v>
      </c>
      <c r="D375" s="62">
        <v>0</v>
      </c>
      <c r="E375" s="62">
        <v>0</v>
      </c>
      <c r="F375" s="140">
        <v>0</v>
      </c>
      <c r="G375" s="140">
        <v>0</v>
      </c>
    </row>
    <row r="376" spans="1:7" ht="15.75">
      <c r="A376" s="12" t="s">
        <v>362</v>
      </c>
      <c r="B376" s="133" t="s">
        <v>57</v>
      </c>
      <c r="C376" s="85">
        <v>882</v>
      </c>
      <c r="D376" s="85">
        <v>0</v>
      </c>
      <c r="E376" s="85">
        <v>0</v>
      </c>
      <c r="F376" s="139">
        <v>0</v>
      </c>
      <c r="G376" s="139">
        <v>0</v>
      </c>
    </row>
    <row r="377" spans="1:7" ht="15.75">
      <c r="A377" s="12"/>
      <c r="B377" s="44"/>
      <c r="C377" s="85"/>
      <c r="D377" s="85"/>
      <c r="E377" s="85"/>
      <c r="F377" s="139"/>
      <c r="G377" s="139"/>
    </row>
    <row r="378" spans="1:7" ht="15.75">
      <c r="A378" s="135" t="s">
        <v>300</v>
      </c>
      <c r="B378" s="141" t="s">
        <v>57</v>
      </c>
      <c r="C378" s="62">
        <v>0</v>
      </c>
      <c r="D378" s="62">
        <v>0</v>
      </c>
      <c r="E378" s="62">
        <v>0</v>
      </c>
      <c r="F378" s="140">
        <v>0</v>
      </c>
      <c r="G378" s="140">
        <v>0</v>
      </c>
    </row>
    <row r="379" spans="1:7" ht="15.75">
      <c r="A379" s="12"/>
      <c r="B379" s="44"/>
      <c r="C379" s="85"/>
      <c r="D379" s="85"/>
      <c r="E379" s="85"/>
      <c r="F379" s="139"/>
      <c r="G379" s="139"/>
    </row>
    <row r="380" spans="1:7" ht="42.75">
      <c r="A380" s="135" t="s">
        <v>301</v>
      </c>
      <c r="B380" s="141" t="s">
        <v>57</v>
      </c>
      <c r="C380" s="62">
        <v>20473</v>
      </c>
      <c r="D380" s="62">
        <v>18072</v>
      </c>
      <c r="E380" s="62">
        <v>0</v>
      </c>
      <c r="F380" s="140">
        <v>0</v>
      </c>
      <c r="G380" s="140">
        <v>0</v>
      </c>
    </row>
    <row r="381" spans="1:7" ht="30">
      <c r="A381" s="142" t="s">
        <v>363</v>
      </c>
      <c r="B381" s="141" t="s">
        <v>57</v>
      </c>
      <c r="C381" s="85">
        <v>20473</v>
      </c>
      <c r="D381" s="85">
        <v>18072</v>
      </c>
      <c r="E381" s="85">
        <v>0</v>
      </c>
      <c r="F381" s="139">
        <v>0</v>
      </c>
      <c r="G381" s="139">
        <v>0</v>
      </c>
    </row>
    <row r="382" spans="1:7" ht="15.75">
      <c r="A382" s="12"/>
      <c r="B382" s="44"/>
      <c r="C382" s="85"/>
      <c r="D382" s="85"/>
      <c r="E382" s="85"/>
      <c r="F382" s="139"/>
      <c r="G382" s="139"/>
    </row>
    <row r="383" spans="1:7" ht="42.75">
      <c r="A383" s="143" t="s">
        <v>303</v>
      </c>
      <c r="B383" s="141" t="s">
        <v>57</v>
      </c>
      <c r="C383" s="62">
        <v>0</v>
      </c>
      <c r="D383" s="62">
        <v>0</v>
      </c>
      <c r="E383" s="62">
        <v>0</v>
      </c>
      <c r="F383" s="140">
        <v>0</v>
      </c>
      <c r="G383" s="140">
        <v>0</v>
      </c>
    </row>
    <row r="384" spans="1:7" ht="15.75">
      <c r="A384" s="12"/>
      <c r="B384" s="44"/>
      <c r="C384" s="85"/>
      <c r="D384" s="85"/>
      <c r="E384" s="85"/>
      <c r="F384" s="139"/>
      <c r="G384" s="139"/>
    </row>
    <row r="385" spans="1:7" ht="15.75">
      <c r="A385" s="135" t="s">
        <v>302</v>
      </c>
      <c r="B385" s="141" t="s">
        <v>57</v>
      </c>
      <c r="C385" s="62">
        <v>214431</v>
      </c>
      <c r="D385" s="62">
        <v>0</v>
      </c>
      <c r="E385" s="62">
        <v>0</v>
      </c>
      <c r="F385" s="140">
        <v>0</v>
      </c>
      <c r="G385" s="140">
        <v>0</v>
      </c>
    </row>
    <row r="386" spans="1:7" ht="15.75">
      <c r="A386" s="142" t="s">
        <v>364</v>
      </c>
      <c r="B386" s="141" t="s">
        <v>57</v>
      </c>
      <c r="C386" s="85">
        <v>214431</v>
      </c>
      <c r="D386" s="85">
        <v>0</v>
      </c>
      <c r="E386" s="85">
        <v>0</v>
      </c>
      <c r="F386" s="139">
        <v>0</v>
      </c>
      <c r="G386" s="139">
        <v>0</v>
      </c>
    </row>
    <row r="387" spans="1:7" ht="15.75">
      <c r="A387" s="12"/>
      <c r="B387" s="44"/>
      <c r="C387" s="85"/>
      <c r="D387" s="85"/>
      <c r="E387" s="85"/>
      <c r="F387" s="139"/>
      <c r="G387" s="139"/>
    </row>
    <row r="388" spans="1:7" ht="28.5">
      <c r="A388" s="135" t="s">
        <v>304</v>
      </c>
      <c r="B388" s="141" t="s">
        <v>57</v>
      </c>
      <c r="C388" s="62">
        <v>93</v>
      </c>
      <c r="D388" s="62">
        <v>90</v>
      </c>
      <c r="E388" s="62">
        <v>87</v>
      </c>
      <c r="F388" s="140">
        <v>87</v>
      </c>
      <c r="G388" s="140">
        <v>87</v>
      </c>
    </row>
    <row r="389" spans="1:7" ht="15.75">
      <c r="A389" s="12" t="s">
        <v>365</v>
      </c>
      <c r="B389" s="44"/>
      <c r="C389" s="85">
        <v>93</v>
      </c>
      <c r="D389" s="85">
        <v>90</v>
      </c>
      <c r="E389" s="85">
        <v>87</v>
      </c>
      <c r="F389" s="139">
        <v>87</v>
      </c>
      <c r="G389" s="139">
        <v>87</v>
      </c>
    </row>
    <row r="390" spans="1:7" ht="28.5">
      <c r="A390" s="144" t="s">
        <v>305</v>
      </c>
      <c r="B390" s="145" t="s">
        <v>57</v>
      </c>
      <c r="C390" s="62">
        <v>0</v>
      </c>
      <c r="D390" s="62">
        <v>0</v>
      </c>
      <c r="E390" s="62">
        <v>0</v>
      </c>
      <c r="F390" s="140">
        <v>0</v>
      </c>
      <c r="G390" s="140">
        <v>0</v>
      </c>
    </row>
    <row r="391" spans="1:7" ht="15.75">
      <c r="A391" s="3"/>
      <c r="B391" s="18"/>
      <c r="C391" s="85"/>
      <c r="D391" s="85"/>
      <c r="E391" s="85"/>
      <c r="F391" s="139"/>
      <c r="G391" s="139"/>
    </row>
    <row r="392" spans="1:7" ht="28.5">
      <c r="A392" s="146" t="s">
        <v>306</v>
      </c>
      <c r="B392" s="147" t="s">
        <v>57</v>
      </c>
      <c r="C392" s="62">
        <v>0</v>
      </c>
      <c r="D392" s="62">
        <v>0</v>
      </c>
      <c r="E392" s="62">
        <v>0</v>
      </c>
      <c r="F392" s="140">
        <v>0</v>
      </c>
      <c r="G392" s="140">
        <v>0</v>
      </c>
    </row>
    <row r="393" spans="1:7" ht="15.75">
      <c r="A393" s="3"/>
      <c r="B393" s="17"/>
      <c r="C393" s="85"/>
      <c r="D393" s="85"/>
      <c r="E393" s="85"/>
      <c r="F393" s="139"/>
      <c r="G393" s="139"/>
    </row>
    <row r="394" spans="1:7" ht="28.5">
      <c r="A394" s="144" t="s">
        <v>315</v>
      </c>
      <c r="B394" s="147" t="s">
        <v>57</v>
      </c>
      <c r="C394" s="62">
        <v>157</v>
      </c>
      <c r="D394" s="62">
        <v>160</v>
      </c>
      <c r="E394" s="62">
        <v>163</v>
      </c>
      <c r="F394" s="140">
        <v>165</v>
      </c>
      <c r="G394" s="140">
        <v>166</v>
      </c>
    </row>
    <row r="395" spans="1:7" ht="15.75">
      <c r="A395" s="3" t="s">
        <v>366</v>
      </c>
      <c r="B395" s="17"/>
      <c r="C395" s="85">
        <v>157</v>
      </c>
      <c r="D395" s="85">
        <v>160</v>
      </c>
      <c r="E395" s="85">
        <v>163</v>
      </c>
      <c r="F395" s="139">
        <v>165</v>
      </c>
      <c r="G395" s="139">
        <v>166</v>
      </c>
    </row>
    <row r="396" spans="1:7" ht="42.75">
      <c r="A396" s="146" t="s">
        <v>307</v>
      </c>
      <c r="B396" s="147" t="s">
        <v>57</v>
      </c>
      <c r="C396" s="62">
        <v>138</v>
      </c>
      <c r="D396" s="62">
        <v>141</v>
      </c>
      <c r="E396" s="62">
        <v>142</v>
      </c>
      <c r="F396" s="140">
        <v>142</v>
      </c>
      <c r="G396" s="140">
        <v>142</v>
      </c>
    </row>
    <row r="397" spans="1:7" ht="15.75">
      <c r="A397" s="3" t="s">
        <v>367</v>
      </c>
      <c r="B397" s="17"/>
      <c r="C397" s="85">
        <v>138</v>
      </c>
      <c r="D397" s="85">
        <v>141</v>
      </c>
      <c r="E397" s="85">
        <v>142</v>
      </c>
      <c r="F397" s="139">
        <v>142</v>
      </c>
      <c r="G397" s="139">
        <v>142</v>
      </c>
    </row>
    <row r="398" spans="1:7" ht="57">
      <c r="A398" s="144" t="s">
        <v>308</v>
      </c>
      <c r="B398" s="147" t="s">
        <v>57</v>
      </c>
      <c r="C398" s="62">
        <v>1057</v>
      </c>
      <c r="D398" s="62">
        <v>1313</v>
      </c>
      <c r="E398" s="62">
        <v>1338</v>
      </c>
      <c r="F398" s="140">
        <v>765</v>
      </c>
      <c r="G398" s="140">
        <v>782</v>
      </c>
    </row>
    <row r="399" spans="1:7" ht="15.75">
      <c r="A399" s="3"/>
      <c r="B399" s="17"/>
      <c r="C399" s="85"/>
      <c r="D399" s="85"/>
      <c r="E399" s="85"/>
      <c r="F399" s="139"/>
      <c r="G399" s="139"/>
    </row>
    <row r="400" spans="1:7" ht="15.75">
      <c r="A400" s="146" t="s">
        <v>309</v>
      </c>
      <c r="B400" s="147" t="s">
        <v>57</v>
      </c>
      <c r="C400" s="62">
        <v>3303</v>
      </c>
      <c r="D400" s="62">
        <v>1700</v>
      </c>
      <c r="E400" s="62">
        <v>1500</v>
      </c>
      <c r="F400" s="71">
        <v>400</v>
      </c>
      <c r="G400" s="71">
        <v>400</v>
      </c>
    </row>
    <row r="401" spans="1:7" ht="15.75">
      <c r="A401" s="12" t="s">
        <v>368</v>
      </c>
      <c r="B401" s="147" t="s">
        <v>57</v>
      </c>
      <c r="C401" s="85">
        <v>3303</v>
      </c>
      <c r="D401" s="85">
        <v>1700</v>
      </c>
      <c r="E401" s="85">
        <v>1500</v>
      </c>
      <c r="F401" s="55">
        <v>400</v>
      </c>
      <c r="G401" s="55">
        <v>400</v>
      </c>
    </row>
    <row r="402" spans="1:7" ht="15.75">
      <c r="A402" s="12"/>
      <c r="B402" s="17"/>
      <c r="C402" s="85"/>
      <c r="D402" s="85"/>
      <c r="E402" s="85"/>
      <c r="F402" s="139"/>
      <c r="G402" s="139"/>
    </row>
    <row r="403" spans="1:7" ht="42.75">
      <c r="A403" s="146" t="s">
        <v>310</v>
      </c>
      <c r="B403" s="147" t="s">
        <v>57</v>
      </c>
      <c r="C403" s="62">
        <v>3606</v>
      </c>
      <c r="D403" s="62">
        <v>4072</v>
      </c>
      <c r="E403" s="62">
        <v>4072</v>
      </c>
      <c r="F403" s="140">
        <v>4072</v>
      </c>
      <c r="G403" s="140">
        <v>4072</v>
      </c>
    </row>
    <row r="404" spans="1:7" ht="15.75">
      <c r="A404" s="142" t="s">
        <v>369</v>
      </c>
      <c r="B404" s="147" t="s">
        <v>57</v>
      </c>
      <c r="C404" s="85">
        <v>3606</v>
      </c>
      <c r="D404" s="85">
        <v>4072</v>
      </c>
      <c r="E404" s="85">
        <v>4072</v>
      </c>
      <c r="F404" s="139">
        <v>4072</v>
      </c>
      <c r="G404" s="139">
        <v>4072</v>
      </c>
    </row>
    <row r="405" spans="1:7" ht="15.75">
      <c r="A405" s="3"/>
      <c r="B405" s="17"/>
      <c r="C405" s="85"/>
      <c r="D405" s="85"/>
      <c r="E405" s="85"/>
      <c r="F405" s="139"/>
      <c r="G405" s="139"/>
    </row>
    <row r="406" spans="1:7" ht="42.75">
      <c r="A406" s="146" t="s">
        <v>311</v>
      </c>
      <c r="B406" s="147" t="s">
        <v>57</v>
      </c>
      <c r="C406" s="62">
        <v>277</v>
      </c>
      <c r="D406" s="62">
        <v>189</v>
      </c>
      <c r="E406" s="62">
        <v>189</v>
      </c>
      <c r="F406" s="140">
        <v>189</v>
      </c>
      <c r="G406" s="140">
        <v>189</v>
      </c>
    </row>
    <row r="407" spans="1:7" ht="15.75">
      <c r="A407" s="3"/>
      <c r="B407" s="18"/>
      <c r="C407" s="85"/>
      <c r="D407" s="85"/>
      <c r="E407" s="85"/>
      <c r="F407" s="139"/>
      <c r="G407" s="139"/>
    </row>
    <row r="408" spans="1:7" ht="28.5">
      <c r="A408" s="144" t="s">
        <v>312</v>
      </c>
      <c r="B408" s="147" t="s">
        <v>57</v>
      </c>
      <c r="C408" s="62">
        <v>0</v>
      </c>
      <c r="D408" s="62">
        <v>0</v>
      </c>
      <c r="E408" s="62">
        <v>0</v>
      </c>
      <c r="F408" s="140">
        <v>0</v>
      </c>
      <c r="G408" s="140">
        <v>0</v>
      </c>
    </row>
    <row r="409" spans="1:7" ht="15.75">
      <c r="A409" s="3"/>
      <c r="B409" s="18"/>
      <c r="C409" s="85"/>
      <c r="D409" s="85"/>
      <c r="E409" s="85"/>
      <c r="F409" s="139"/>
      <c r="G409" s="139"/>
    </row>
    <row r="410" spans="1:7" ht="60">
      <c r="A410" s="21" t="s">
        <v>195</v>
      </c>
      <c r="B410" s="148"/>
      <c r="C410" s="85">
        <v>374950</v>
      </c>
      <c r="D410" s="85">
        <f>SUM(D411:D412)</f>
        <v>228134</v>
      </c>
      <c r="E410" s="85">
        <f>SUM(E411:E412)</f>
        <v>234763</v>
      </c>
      <c r="F410" s="85">
        <f>SUM(F411:F412)</f>
        <v>239072</v>
      </c>
      <c r="G410" s="85">
        <f>SUM(G411:G412)</f>
        <v>244047</v>
      </c>
    </row>
    <row r="411" spans="1:7" ht="30">
      <c r="A411" s="19" t="s">
        <v>160</v>
      </c>
      <c r="B411" s="17" t="s">
        <v>57</v>
      </c>
      <c r="C411" s="85">
        <v>324324</v>
      </c>
      <c r="D411" s="85">
        <v>178384</v>
      </c>
      <c r="E411" s="85">
        <v>187780</v>
      </c>
      <c r="F411" s="139">
        <v>192240</v>
      </c>
      <c r="G411" s="139">
        <v>197850</v>
      </c>
    </row>
    <row r="412" spans="1:7" ht="15.75">
      <c r="A412" s="19" t="s">
        <v>196</v>
      </c>
      <c r="B412" s="18" t="s">
        <v>57</v>
      </c>
      <c r="C412" s="85">
        <v>50626</v>
      </c>
      <c r="D412" s="85">
        <v>49750</v>
      </c>
      <c r="E412" s="85">
        <v>46983</v>
      </c>
      <c r="F412" s="85">
        <v>46832</v>
      </c>
      <c r="G412" s="85">
        <v>46197</v>
      </c>
    </row>
    <row r="413" spans="1:7" ht="15.75">
      <c r="A413" s="149" t="s">
        <v>17</v>
      </c>
      <c r="B413" s="18"/>
      <c r="C413" s="85"/>
      <c r="D413" s="85"/>
      <c r="E413" s="85"/>
      <c r="F413" s="85"/>
      <c r="G413" s="85"/>
    </row>
    <row r="414" spans="1:7" ht="15.75">
      <c r="A414" s="20" t="s">
        <v>198</v>
      </c>
      <c r="B414" s="18" t="s">
        <v>57</v>
      </c>
      <c r="C414" s="85">
        <v>39622</v>
      </c>
      <c r="D414" s="85">
        <v>38830</v>
      </c>
      <c r="E414" s="85">
        <v>38053</v>
      </c>
      <c r="F414" s="139">
        <v>37292</v>
      </c>
      <c r="G414" s="139">
        <v>36547</v>
      </c>
    </row>
    <row r="415" spans="1:7" ht="15.75">
      <c r="A415" s="20" t="s">
        <v>207</v>
      </c>
      <c r="B415" s="18" t="s">
        <v>57</v>
      </c>
      <c r="C415" s="85">
        <v>310</v>
      </c>
      <c r="D415" s="85">
        <v>320</v>
      </c>
      <c r="E415" s="85">
        <v>330</v>
      </c>
      <c r="F415" s="139">
        <v>340</v>
      </c>
      <c r="G415" s="139">
        <v>350</v>
      </c>
    </row>
    <row r="416" spans="1:7" ht="15.75">
      <c r="A416" s="20" t="s">
        <v>199</v>
      </c>
      <c r="B416" s="18" t="s">
        <v>57</v>
      </c>
      <c r="C416" s="85">
        <v>8300</v>
      </c>
      <c r="D416" s="85">
        <v>8500</v>
      </c>
      <c r="E416" s="85">
        <v>6500</v>
      </c>
      <c r="F416" s="139">
        <v>7100</v>
      </c>
      <c r="G416" s="139">
        <v>7200</v>
      </c>
    </row>
    <row r="417" spans="1:7" ht="15.75">
      <c r="A417" s="149" t="s">
        <v>197</v>
      </c>
      <c r="B417" s="18" t="s">
        <v>57</v>
      </c>
      <c r="C417" s="85"/>
      <c r="D417" s="85"/>
      <c r="E417" s="85"/>
      <c r="F417" s="139"/>
      <c r="G417" s="139"/>
    </row>
    <row r="418" spans="1:7" ht="15.75">
      <c r="A418" s="150" t="s">
        <v>200</v>
      </c>
      <c r="B418" s="18" t="s">
        <v>57</v>
      </c>
      <c r="C418" s="85">
        <v>647</v>
      </c>
      <c r="D418" s="85">
        <v>7048</v>
      </c>
      <c r="E418" s="85">
        <v>3640</v>
      </c>
      <c r="F418" s="139">
        <v>1000</v>
      </c>
      <c r="G418" s="139">
        <v>1000</v>
      </c>
    </row>
    <row r="419" spans="1:7" ht="15.75">
      <c r="A419" s="150" t="s">
        <v>201</v>
      </c>
      <c r="B419" s="18" t="s">
        <v>57</v>
      </c>
      <c r="C419" s="85">
        <v>4370</v>
      </c>
      <c r="D419" s="85">
        <v>7419</v>
      </c>
      <c r="E419" s="85">
        <v>7000</v>
      </c>
      <c r="F419" s="139">
        <v>8000</v>
      </c>
      <c r="G419" s="139">
        <v>9000</v>
      </c>
    </row>
    <row r="420" spans="1:7" ht="15.75">
      <c r="A420" s="150" t="s">
        <v>202</v>
      </c>
      <c r="B420" s="18" t="s">
        <v>57</v>
      </c>
      <c r="C420" s="85">
        <v>3283</v>
      </c>
      <c r="D420" s="85">
        <v>6007</v>
      </c>
      <c r="E420" s="85">
        <v>5642</v>
      </c>
      <c r="F420" s="139">
        <v>4642</v>
      </c>
      <c r="G420" s="139">
        <v>4700</v>
      </c>
    </row>
    <row r="421" spans="1:7" ht="15.75">
      <c r="A421" s="20" t="s">
        <v>203</v>
      </c>
      <c r="B421" s="18" t="s">
        <v>57</v>
      </c>
      <c r="C421" s="85">
        <v>321</v>
      </c>
      <c r="D421" s="85">
        <v>100</v>
      </c>
      <c r="E421" s="85">
        <v>100</v>
      </c>
      <c r="F421" s="139">
        <v>100</v>
      </c>
      <c r="G421" s="139">
        <v>100</v>
      </c>
    </row>
    <row r="422" spans="1:7" ht="15.75">
      <c r="A422" s="20" t="s">
        <v>204</v>
      </c>
      <c r="B422" s="18" t="s">
        <v>57</v>
      </c>
      <c r="C422" s="85">
        <v>2073</v>
      </c>
      <c r="D422" s="85">
        <v>2000</v>
      </c>
      <c r="E422" s="85">
        <v>2000</v>
      </c>
      <c r="F422" s="139">
        <v>2000</v>
      </c>
      <c r="G422" s="139">
        <v>2000</v>
      </c>
    </row>
    <row r="423" spans="1:7" ht="15.75">
      <c r="A423" s="20"/>
      <c r="B423" s="18"/>
      <c r="C423" s="85"/>
      <c r="D423" s="85"/>
      <c r="E423" s="85"/>
      <c r="F423" s="139"/>
      <c r="G423" s="139"/>
    </row>
    <row r="424" spans="1:13" ht="45">
      <c r="A424" s="21" t="s">
        <v>237</v>
      </c>
      <c r="B424" s="17" t="s">
        <v>57</v>
      </c>
      <c r="C424" s="223">
        <v>8649</v>
      </c>
      <c r="D424" s="223">
        <v>10150</v>
      </c>
      <c r="E424" s="223">
        <v>15200</v>
      </c>
      <c r="F424" s="223">
        <v>18300</v>
      </c>
      <c r="G424" s="223">
        <v>20100</v>
      </c>
      <c r="H424" s="224" t="s">
        <v>464</v>
      </c>
      <c r="I424" s="225"/>
      <c r="J424" s="225"/>
      <c r="K424" s="225"/>
      <c r="L424" s="225"/>
      <c r="M424" s="225"/>
    </row>
    <row r="425" spans="1:7" ht="15.75">
      <c r="A425" s="22" t="s">
        <v>274</v>
      </c>
      <c r="B425" s="4"/>
      <c r="C425" s="4"/>
      <c r="D425" s="4"/>
      <c r="E425" s="4"/>
      <c r="F425" s="4"/>
      <c r="G425" s="4"/>
    </row>
    <row r="426" spans="1:7" ht="15.75">
      <c r="A426" s="222" t="s">
        <v>463</v>
      </c>
      <c r="B426" s="17" t="s">
        <v>57</v>
      </c>
      <c r="C426" s="223">
        <v>8649</v>
      </c>
      <c r="D426" s="223">
        <v>10150</v>
      </c>
      <c r="E426" s="223">
        <v>15200</v>
      </c>
      <c r="F426" s="223">
        <v>18300</v>
      </c>
      <c r="G426" s="223">
        <v>20100</v>
      </c>
    </row>
    <row r="427" spans="1:7" ht="30">
      <c r="A427" s="21" t="s">
        <v>81</v>
      </c>
      <c r="B427" s="18"/>
      <c r="C427" s="85"/>
      <c r="D427" s="85"/>
      <c r="E427" s="85"/>
      <c r="F427" s="139"/>
      <c r="G427" s="139"/>
    </row>
    <row r="428" spans="1:7" ht="15.75">
      <c r="A428" s="19" t="s">
        <v>82</v>
      </c>
      <c r="B428" s="18" t="s">
        <v>79</v>
      </c>
      <c r="C428" s="85"/>
      <c r="D428" s="85">
        <v>50000</v>
      </c>
      <c r="E428" s="85"/>
      <c r="F428" s="139"/>
      <c r="G428" s="139"/>
    </row>
    <row r="429" spans="1:7" ht="15.75">
      <c r="A429" s="19" t="s">
        <v>83</v>
      </c>
      <c r="B429" s="18" t="s">
        <v>100</v>
      </c>
      <c r="C429" s="85"/>
      <c r="D429" s="85"/>
      <c r="E429" s="85"/>
      <c r="F429" s="139"/>
      <c r="G429" s="139"/>
    </row>
    <row r="430" spans="1:7" ht="15.75">
      <c r="A430" s="19" t="s">
        <v>84</v>
      </c>
      <c r="B430" s="18" t="s">
        <v>100</v>
      </c>
      <c r="C430" s="85"/>
      <c r="D430" s="85"/>
      <c r="E430" s="85"/>
      <c r="F430" s="139"/>
      <c r="G430" s="139"/>
    </row>
    <row r="431" spans="1:7" ht="15.75">
      <c r="A431" s="19" t="s">
        <v>85</v>
      </c>
      <c r="B431" s="18" t="s">
        <v>79</v>
      </c>
      <c r="C431" s="85"/>
      <c r="D431" s="85"/>
      <c r="E431" s="85"/>
      <c r="F431" s="139"/>
      <c r="G431" s="139"/>
    </row>
    <row r="432" spans="1:7" ht="15.75">
      <c r="A432" s="19" t="s">
        <v>86</v>
      </c>
      <c r="B432" s="18" t="s">
        <v>101</v>
      </c>
      <c r="C432" s="85"/>
      <c r="D432" s="85"/>
      <c r="E432" s="85"/>
      <c r="F432" s="139"/>
      <c r="G432" s="139"/>
    </row>
    <row r="433" spans="1:7" ht="15.75">
      <c r="A433" s="19" t="s">
        <v>87</v>
      </c>
      <c r="B433" s="18" t="s">
        <v>101</v>
      </c>
      <c r="C433" s="85"/>
      <c r="D433" s="85"/>
      <c r="E433" s="85"/>
      <c r="F433" s="139"/>
      <c r="G433" s="139"/>
    </row>
    <row r="434" spans="1:7" ht="15.75">
      <c r="A434" s="19" t="s">
        <v>88</v>
      </c>
      <c r="B434" s="18" t="s">
        <v>102</v>
      </c>
      <c r="C434" s="85"/>
      <c r="D434" s="85"/>
      <c r="E434" s="85"/>
      <c r="F434" s="139"/>
      <c r="G434" s="139"/>
    </row>
    <row r="435" spans="1:7" ht="15.75">
      <c r="A435" s="19" t="s">
        <v>89</v>
      </c>
      <c r="B435" s="18" t="s">
        <v>103</v>
      </c>
      <c r="C435" s="85"/>
      <c r="D435" s="85"/>
      <c r="E435" s="85"/>
      <c r="F435" s="139"/>
      <c r="G435" s="139"/>
    </row>
    <row r="436" spans="1:7" ht="30">
      <c r="A436" s="19" t="s">
        <v>370</v>
      </c>
      <c r="B436" s="23" t="s">
        <v>161</v>
      </c>
      <c r="C436" s="85">
        <v>0.1</v>
      </c>
      <c r="D436" s="85"/>
      <c r="E436" s="85"/>
      <c r="F436" s="139"/>
      <c r="G436" s="139"/>
    </row>
    <row r="437" spans="1:7" ht="30">
      <c r="A437" s="21" t="s">
        <v>90</v>
      </c>
      <c r="B437" s="18"/>
      <c r="C437" s="85"/>
      <c r="D437" s="85"/>
      <c r="E437" s="85"/>
      <c r="F437" s="139"/>
      <c r="G437" s="139"/>
    </row>
    <row r="438" spans="1:7" ht="15.75">
      <c r="A438" s="19"/>
      <c r="B438" s="18"/>
      <c r="C438" s="85"/>
      <c r="D438" s="85"/>
      <c r="E438" s="85"/>
      <c r="F438" s="139"/>
      <c r="G438" s="139"/>
    </row>
    <row r="439" spans="1:7" ht="15.75">
      <c r="A439" s="16" t="s">
        <v>91</v>
      </c>
      <c r="B439" s="18" t="s">
        <v>99</v>
      </c>
      <c r="C439" s="85">
        <v>857</v>
      </c>
      <c r="D439" s="85">
        <v>946</v>
      </c>
      <c r="E439" s="85">
        <v>965</v>
      </c>
      <c r="F439" s="85">
        <v>984</v>
      </c>
      <c r="G439" s="85">
        <v>994</v>
      </c>
    </row>
    <row r="440" spans="1:7" ht="15.75">
      <c r="A440" s="19" t="s">
        <v>92</v>
      </c>
      <c r="B440" s="18"/>
      <c r="C440" s="85"/>
      <c r="D440" s="85"/>
      <c r="E440" s="85"/>
      <c r="F440" s="139"/>
      <c r="G440" s="139"/>
    </row>
    <row r="441" spans="1:7" ht="15.75">
      <c r="A441" s="19" t="s">
        <v>93</v>
      </c>
      <c r="B441" s="18" t="s">
        <v>99</v>
      </c>
      <c r="C441" s="85"/>
      <c r="D441" s="85"/>
      <c r="E441" s="85"/>
      <c r="F441" s="85"/>
      <c r="G441" s="85"/>
    </row>
    <row r="442" spans="1:7" ht="15.75">
      <c r="A442" s="19" t="s">
        <v>94</v>
      </c>
      <c r="B442" s="18" t="s">
        <v>99</v>
      </c>
      <c r="C442" s="85"/>
      <c r="D442" s="85"/>
      <c r="E442" s="85"/>
      <c r="F442" s="85"/>
      <c r="G442" s="85"/>
    </row>
    <row r="443" spans="1:7" ht="15.75">
      <c r="A443" s="19" t="s">
        <v>95</v>
      </c>
      <c r="B443" s="18" t="s">
        <v>99</v>
      </c>
      <c r="C443" s="85"/>
      <c r="D443" s="85"/>
      <c r="E443" s="85"/>
      <c r="F443" s="85"/>
      <c r="G443" s="85"/>
    </row>
    <row r="444" spans="1:7" ht="15.75">
      <c r="A444" s="19" t="s">
        <v>96</v>
      </c>
      <c r="B444" s="18" t="s">
        <v>99</v>
      </c>
      <c r="C444" s="85"/>
      <c r="D444" s="85"/>
      <c r="E444" s="85"/>
      <c r="F444" s="85"/>
      <c r="G444" s="85"/>
    </row>
    <row r="445" spans="1:7" ht="15.75">
      <c r="A445" s="19" t="s">
        <v>98</v>
      </c>
      <c r="B445" s="18" t="s">
        <v>99</v>
      </c>
      <c r="C445" s="85"/>
      <c r="D445" s="85"/>
      <c r="E445" s="85"/>
      <c r="F445" s="85"/>
      <c r="G445" s="85"/>
    </row>
    <row r="446" spans="1:7" ht="15.75">
      <c r="A446" s="19" t="s">
        <v>97</v>
      </c>
      <c r="B446" s="18" t="s">
        <v>99</v>
      </c>
      <c r="C446" s="85">
        <v>857</v>
      </c>
      <c r="D446" s="85">
        <v>946</v>
      </c>
      <c r="E446" s="85">
        <v>965</v>
      </c>
      <c r="F446" s="85">
        <v>984</v>
      </c>
      <c r="G446" s="85">
        <v>994</v>
      </c>
    </row>
    <row r="447" spans="1:7" ht="15.75">
      <c r="A447" s="19"/>
      <c r="B447" s="18"/>
      <c r="C447" s="85"/>
      <c r="D447" s="85"/>
      <c r="E447" s="85"/>
      <c r="F447" s="139"/>
      <c r="G447" s="139"/>
    </row>
    <row r="448" spans="1:7" ht="28.5">
      <c r="A448" s="16" t="s">
        <v>115</v>
      </c>
      <c r="B448" s="18" t="s">
        <v>104</v>
      </c>
      <c r="C448" s="85"/>
      <c r="D448" s="85"/>
      <c r="E448" s="85"/>
      <c r="F448" s="139"/>
      <c r="G448" s="139"/>
    </row>
    <row r="449" spans="1:7" ht="15.75">
      <c r="A449" s="19"/>
      <c r="B449" s="18"/>
      <c r="C449" s="85"/>
      <c r="D449" s="85"/>
      <c r="E449" s="85"/>
      <c r="F449" s="139"/>
      <c r="G449" s="139"/>
    </row>
    <row r="450" spans="1:7" ht="15.75">
      <c r="A450" s="16" t="s">
        <v>116</v>
      </c>
      <c r="B450" s="18" t="s">
        <v>104</v>
      </c>
      <c r="C450" s="85"/>
      <c r="D450" s="85"/>
      <c r="E450" s="85"/>
      <c r="F450" s="139"/>
      <c r="G450" s="139"/>
    </row>
    <row r="451" spans="1:7" ht="15.75">
      <c r="A451" s="19"/>
      <c r="B451" s="18"/>
      <c r="C451" s="85"/>
      <c r="D451" s="85"/>
      <c r="E451" s="85"/>
      <c r="F451" s="139"/>
      <c r="G451" s="139"/>
    </row>
    <row r="452" spans="1:7" ht="15.75">
      <c r="A452" s="16" t="s">
        <v>117</v>
      </c>
      <c r="B452" s="18" t="s">
        <v>105</v>
      </c>
      <c r="C452" s="85"/>
      <c r="D452" s="85"/>
      <c r="E452" s="85"/>
      <c r="F452" s="139"/>
      <c r="G452" s="139"/>
    </row>
    <row r="453" spans="1:7" ht="15.75">
      <c r="A453" s="19"/>
      <c r="B453" s="18"/>
      <c r="C453" s="85"/>
      <c r="D453" s="85"/>
      <c r="E453" s="85"/>
      <c r="F453" s="139"/>
      <c r="G453" s="139"/>
    </row>
    <row r="454" spans="1:7" ht="15.75">
      <c r="A454" s="16" t="s">
        <v>118</v>
      </c>
      <c r="B454" s="24" t="s">
        <v>106</v>
      </c>
      <c r="C454" s="85"/>
      <c r="D454" s="85"/>
      <c r="E454" s="85"/>
      <c r="F454" s="139"/>
      <c r="G454" s="139"/>
    </row>
    <row r="455" spans="1:7" ht="15.75">
      <c r="A455" s="19"/>
      <c r="B455" s="18"/>
      <c r="C455" s="85"/>
      <c r="D455" s="85"/>
      <c r="E455" s="85"/>
      <c r="F455" s="139"/>
      <c r="G455" s="139"/>
    </row>
    <row r="456" spans="1:7" ht="15.75">
      <c r="A456" s="16" t="s">
        <v>107</v>
      </c>
      <c r="B456" s="18" t="s">
        <v>103</v>
      </c>
      <c r="C456" s="85"/>
      <c r="D456" s="85"/>
      <c r="E456" s="85"/>
      <c r="F456" s="139"/>
      <c r="G456" s="139"/>
    </row>
    <row r="457" spans="1:7" ht="15.75">
      <c r="A457" s="19" t="s">
        <v>108</v>
      </c>
      <c r="B457" s="18"/>
      <c r="C457" s="85"/>
      <c r="D457" s="85"/>
      <c r="E457" s="85"/>
      <c r="F457" s="139"/>
      <c r="G457" s="139"/>
    </row>
    <row r="458" spans="1:7" ht="15.75">
      <c r="A458" s="19" t="s">
        <v>109</v>
      </c>
      <c r="B458" s="18" t="s">
        <v>103</v>
      </c>
      <c r="C458" s="85"/>
      <c r="D458" s="85"/>
      <c r="E458" s="85"/>
      <c r="F458" s="139"/>
      <c r="G458" s="139"/>
    </row>
    <row r="459" spans="1:7" ht="15.75">
      <c r="A459" s="19" t="s">
        <v>110</v>
      </c>
      <c r="B459" s="18" t="s">
        <v>103</v>
      </c>
      <c r="C459" s="85"/>
      <c r="D459" s="85"/>
      <c r="E459" s="85"/>
      <c r="F459" s="85"/>
      <c r="G459" s="85"/>
    </row>
    <row r="460" spans="1:7" ht="15.75">
      <c r="A460" s="19" t="s">
        <v>111</v>
      </c>
      <c r="B460" s="18" t="s">
        <v>103</v>
      </c>
      <c r="C460" s="85"/>
      <c r="D460" s="85"/>
      <c r="E460" s="85"/>
      <c r="F460" s="85"/>
      <c r="G460" s="85"/>
    </row>
    <row r="461" spans="1:7" ht="15.75">
      <c r="A461" s="19" t="s">
        <v>112</v>
      </c>
      <c r="B461" s="18" t="s">
        <v>103</v>
      </c>
      <c r="C461" s="85"/>
      <c r="D461" s="85"/>
      <c r="E461" s="85"/>
      <c r="F461" s="85"/>
      <c r="G461" s="85"/>
    </row>
    <row r="462" spans="1:7" ht="15.75">
      <c r="A462" s="19" t="s">
        <v>113</v>
      </c>
      <c r="B462" s="18" t="s">
        <v>103</v>
      </c>
      <c r="C462" s="85"/>
      <c r="D462" s="85"/>
      <c r="E462" s="85"/>
      <c r="F462" s="85"/>
      <c r="G462" s="85"/>
    </row>
    <row r="463" spans="1:7" ht="15.75">
      <c r="A463" s="19"/>
      <c r="B463" s="18"/>
      <c r="C463" s="85"/>
      <c r="D463" s="85"/>
      <c r="E463" s="85"/>
      <c r="F463" s="139"/>
      <c r="G463" s="139"/>
    </row>
    <row r="464" spans="1:7" ht="28.5">
      <c r="A464" s="65" t="s">
        <v>216</v>
      </c>
      <c r="B464" s="66" t="s">
        <v>6</v>
      </c>
      <c r="C464" s="85">
        <v>789034</v>
      </c>
      <c r="D464" s="85">
        <v>47133</v>
      </c>
      <c r="E464" s="85">
        <v>52279</v>
      </c>
      <c r="F464" s="139">
        <v>53471</v>
      </c>
      <c r="G464" s="139">
        <v>55360</v>
      </c>
    </row>
    <row r="465" spans="1:7" ht="15.75">
      <c r="A465" s="151" t="s">
        <v>215</v>
      </c>
      <c r="B465" s="66" t="s">
        <v>9</v>
      </c>
      <c r="C465" s="85">
        <v>26.1</v>
      </c>
      <c r="D465" s="85">
        <v>1.5</v>
      </c>
      <c r="E465" s="85">
        <v>1.6</v>
      </c>
      <c r="F465" s="139">
        <v>1.5</v>
      </c>
      <c r="G465" s="139">
        <v>1.5</v>
      </c>
    </row>
    <row r="466" spans="1:7" ht="15.75">
      <c r="A466" s="238" t="s">
        <v>10</v>
      </c>
      <c r="B466" s="239"/>
      <c r="C466" s="239"/>
      <c r="D466" s="239"/>
      <c r="E466" s="239"/>
      <c r="F466" s="239"/>
      <c r="G466" s="240"/>
    </row>
    <row r="467" spans="1:7" ht="15.75">
      <c r="A467" s="241"/>
      <c r="B467" s="242"/>
      <c r="C467" s="242"/>
      <c r="D467" s="242"/>
      <c r="E467" s="242"/>
      <c r="F467" s="242"/>
      <c r="G467" s="243"/>
    </row>
    <row r="468" spans="1:7" s="50" customFormat="1" ht="42.75">
      <c r="A468" s="52" t="s">
        <v>371</v>
      </c>
      <c r="B468" s="173" t="s">
        <v>57</v>
      </c>
      <c r="C468" s="70">
        <v>3022525</v>
      </c>
      <c r="D468" s="178">
        <f>C468+D601-D667</f>
        <v>3154435.7</v>
      </c>
      <c r="E468" s="178">
        <f>D468+E601-E667</f>
        <v>3301229.7</v>
      </c>
      <c r="F468" s="178">
        <f>E468+F601-F667</f>
        <v>3440803.7</v>
      </c>
      <c r="G468" s="178">
        <f>F468+G601-G667</f>
        <v>3583000.7</v>
      </c>
    </row>
    <row r="469" spans="1:7" ht="30">
      <c r="A469" s="48" t="s">
        <v>132</v>
      </c>
      <c r="B469" s="32"/>
      <c r="C469" s="12"/>
      <c r="D469" s="153"/>
      <c r="E469" s="153"/>
      <c r="F469" s="153"/>
      <c r="G469" s="153"/>
    </row>
    <row r="470" spans="1:7" ht="28.5">
      <c r="A470" s="154" t="s">
        <v>298</v>
      </c>
      <c r="B470" s="155" t="s">
        <v>57</v>
      </c>
      <c r="C470" s="13">
        <v>621014</v>
      </c>
      <c r="D470" s="156">
        <f aca="true" t="shared" si="4" ref="D470:G477">C470+D603-D669</f>
        <v>738639</v>
      </c>
      <c r="E470" s="156">
        <f t="shared" si="4"/>
        <v>873274</v>
      </c>
      <c r="F470" s="156">
        <f t="shared" si="4"/>
        <v>1001853</v>
      </c>
      <c r="G470" s="156">
        <f t="shared" si="4"/>
        <v>1132468</v>
      </c>
    </row>
    <row r="471" spans="1:7" ht="15.75">
      <c r="A471" s="157" t="s">
        <v>350</v>
      </c>
      <c r="B471" s="155" t="s">
        <v>57</v>
      </c>
      <c r="C471" s="14">
        <v>11300</v>
      </c>
      <c r="D471" s="156">
        <f t="shared" si="4"/>
        <v>12210</v>
      </c>
      <c r="E471" s="156">
        <f t="shared" si="4"/>
        <v>13555</v>
      </c>
      <c r="F471" s="156">
        <f t="shared" si="4"/>
        <v>14944</v>
      </c>
      <c r="G471" s="156">
        <f t="shared" si="4"/>
        <v>16629</v>
      </c>
    </row>
    <row r="472" spans="1:7" ht="15.75">
      <c r="A472" s="157" t="s">
        <v>372</v>
      </c>
      <c r="B472" s="155" t="s">
        <v>57</v>
      </c>
      <c r="C472" s="14">
        <v>108881</v>
      </c>
      <c r="D472" s="156">
        <f t="shared" si="4"/>
        <v>124811</v>
      </c>
      <c r="E472" s="158">
        <f t="shared" si="4"/>
        <v>147011</v>
      </c>
      <c r="F472" s="158">
        <f t="shared" si="4"/>
        <v>170111</v>
      </c>
      <c r="G472" s="158">
        <f t="shared" si="4"/>
        <v>194011</v>
      </c>
    </row>
    <row r="473" spans="1:7" ht="15.75">
      <c r="A473" s="157" t="s">
        <v>332</v>
      </c>
      <c r="B473" s="155" t="s">
        <v>57</v>
      </c>
      <c r="C473" s="14">
        <v>305600</v>
      </c>
      <c r="D473" s="156">
        <f t="shared" si="4"/>
        <v>372600</v>
      </c>
      <c r="E473" s="158">
        <f t="shared" si="4"/>
        <v>443600</v>
      </c>
      <c r="F473" s="158">
        <f t="shared" si="4"/>
        <v>505600</v>
      </c>
      <c r="G473" s="158">
        <f t="shared" si="4"/>
        <v>567600</v>
      </c>
    </row>
    <row r="474" spans="1:7" ht="15.75">
      <c r="A474" s="157" t="s">
        <v>334</v>
      </c>
      <c r="B474" s="155" t="s">
        <v>57</v>
      </c>
      <c r="C474" s="14">
        <v>63299</v>
      </c>
      <c r="D474" s="156">
        <f t="shared" si="4"/>
        <v>87577</v>
      </c>
      <c r="E474" s="158">
        <f t="shared" si="4"/>
        <v>118277</v>
      </c>
      <c r="F474" s="158">
        <f t="shared" si="4"/>
        <v>150977</v>
      </c>
      <c r="G474" s="158">
        <f t="shared" si="4"/>
        <v>183977</v>
      </c>
    </row>
    <row r="475" spans="1:7" ht="15.75">
      <c r="A475" s="157" t="s">
        <v>339</v>
      </c>
      <c r="B475" s="155" t="s">
        <v>57</v>
      </c>
      <c r="C475" s="14">
        <v>86229</v>
      </c>
      <c r="D475" s="156">
        <f t="shared" si="4"/>
        <v>94874</v>
      </c>
      <c r="E475" s="158">
        <f t="shared" si="4"/>
        <v>103224</v>
      </c>
      <c r="F475" s="158">
        <f t="shared" si="4"/>
        <v>111674</v>
      </c>
      <c r="G475" s="158">
        <f t="shared" si="4"/>
        <v>120554</v>
      </c>
    </row>
    <row r="476" spans="1:7" ht="15.75">
      <c r="A476" s="157" t="s">
        <v>349</v>
      </c>
      <c r="B476" s="155" t="s">
        <v>57</v>
      </c>
      <c r="C476" s="14">
        <v>41205</v>
      </c>
      <c r="D476" s="156">
        <f t="shared" si="4"/>
        <v>42240</v>
      </c>
      <c r="E476" s="158">
        <f t="shared" si="4"/>
        <v>43690</v>
      </c>
      <c r="F476" s="158">
        <f t="shared" si="4"/>
        <v>44990</v>
      </c>
      <c r="G476" s="158">
        <f t="shared" si="4"/>
        <v>46490</v>
      </c>
    </row>
    <row r="477" spans="1:7" ht="15.75">
      <c r="A477" s="157" t="s">
        <v>335</v>
      </c>
      <c r="B477" s="155" t="s">
        <v>57</v>
      </c>
      <c r="C477" s="14">
        <v>4500</v>
      </c>
      <c r="D477" s="156">
        <f t="shared" si="4"/>
        <v>4327</v>
      </c>
      <c r="E477" s="158">
        <f t="shared" si="4"/>
        <v>3917</v>
      </c>
      <c r="F477" s="158">
        <f t="shared" si="4"/>
        <v>3557</v>
      </c>
      <c r="G477" s="158">
        <f t="shared" si="4"/>
        <v>3207</v>
      </c>
    </row>
    <row r="478" spans="1:7" ht="15.75">
      <c r="A478" s="157"/>
      <c r="B478" s="159"/>
      <c r="C478" s="14"/>
      <c r="D478" s="156"/>
      <c r="E478" s="158"/>
      <c r="F478" s="158"/>
      <c r="G478" s="158"/>
    </row>
    <row r="479" spans="1:7" ht="15.75">
      <c r="A479" s="154" t="s">
        <v>317</v>
      </c>
      <c r="B479" s="155" t="s">
        <v>57</v>
      </c>
      <c r="C479" s="13">
        <v>0</v>
      </c>
      <c r="D479" s="13">
        <v>0</v>
      </c>
      <c r="E479" s="13">
        <v>0</v>
      </c>
      <c r="F479" s="13">
        <v>0</v>
      </c>
      <c r="G479" s="13">
        <v>0</v>
      </c>
    </row>
    <row r="480" spans="1:7" ht="15.75">
      <c r="A480" s="12"/>
      <c r="B480" s="32"/>
      <c r="C480" s="12"/>
      <c r="D480" s="12"/>
      <c r="E480" s="12"/>
      <c r="F480" s="12"/>
      <c r="G480" s="12"/>
    </row>
    <row r="481" spans="1:7" ht="15.75">
      <c r="A481" s="154" t="s">
        <v>299</v>
      </c>
      <c r="B481" s="155" t="s">
        <v>57</v>
      </c>
      <c r="C481" s="13">
        <f>C482+C483</f>
        <v>42234</v>
      </c>
      <c r="D481" s="13">
        <f aca="true" t="shared" si="5" ref="D481:G483">C481+D614-D680</f>
        <v>42234</v>
      </c>
      <c r="E481" s="13">
        <f t="shared" si="5"/>
        <v>42234</v>
      </c>
      <c r="F481" s="13">
        <f t="shared" si="5"/>
        <v>42234</v>
      </c>
      <c r="G481" s="13">
        <f t="shared" si="5"/>
        <v>42234</v>
      </c>
    </row>
    <row r="482" spans="1:7" ht="15.75">
      <c r="A482" s="80" t="s">
        <v>373</v>
      </c>
      <c r="B482" s="155" t="s">
        <v>57</v>
      </c>
      <c r="C482" s="12">
        <v>35770.3</v>
      </c>
      <c r="D482" s="13">
        <f t="shared" si="5"/>
        <v>35770.3</v>
      </c>
      <c r="E482" s="13">
        <f t="shared" si="5"/>
        <v>35770.3</v>
      </c>
      <c r="F482" s="13">
        <f t="shared" si="5"/>
        <v>35770.3</v>
      </c>
      <c r="G482" s="13">
        <f t="shared" si="5"/>
        <v>35770.3</v>
      </c>
    </row>
    <row r="483" spans="1:7" ht="15.75">
      <c r="A483" s="80" t="s">
        <v>374</v>
      </c>
      <c r="B483" s="155" t="s">
        <v>57</v>
      </c>
      <c r="C483" s="12">
        <v>6463.7</v>
      </c>
      <c r="D483" s="13">
        <f t="shared" si="5"/>
        <v>6463.7</v>
      </c>
      <c r="E483" s="13">
        <f t="shared" si="5"/>
        <v>6463.7</v>
      </c>
      <c r="F483" s="13">
        <f t="shared" si="5"/>
        <v>6463.7</v>
      </c>
      <c r="G483" s="13">
        <f t="shared" si="5"/>
        <v>6463.7</v>
      </c>
    </row>
    <row r="484" spans="1:7" ht="15.75">
      <c r="A484" s="80"/>
      <c r="B484" s="155"/>
      <c r="C484" s="12"/>
      <c r="D484" s="14"/>
      <c r="E484" s="14"/>
      <c r="F484" s="14"/>
      <c r="G484" s="14"/>
    </row>
    <row r="485" spans="1:7" ht="42.75">
      <c r="A485" s="154" t="s">
        <v>314</v>
      </c>
      <c r="B485" s="155" t="s">
        <v>57</v>
      </c>
      <c r="C485" s="13">
        <v>12822</v>
      </c>
      <c r="D485" s="14">
        <f aca="true" t="shared" si="6" ref="D485:G487">C485+D618-D683</f>
        <v>15285</v>
      </c>
      <c r="E485" s="14">
        <f t="shared" si="6"/>
        <v>17175</v>
      </c>
      <c r="F485" s="14">
        <f t="shared" si="6"/>
        <v>18788</v>
      </c>
      <c r="G485" s="14">
        <f t="shared" si="6"/>
        <v>20988</v>
      </c>
    </row>
    <row r="486" spans="1:7" ht="15.75">
      <c r="A486" s="80" t="s">
        <v>360</v>
      </c>
      <c r="B486" s="155" t="s">
        <v>57</v>
      </c>
      <c r="C486" s="12">
        <v>5927</v>
      </c>
      <c r="D486" s="14">
        <f t="shared" si="6"/>
        <v>6797</v>
      </c>
      <c r="E486" s="14">
        <f t="shared" si="6"/>
        <v>7767</v>
      </c>
      <c r="F486" s="14">
        <f t="shared" si="6"/>
        <v>8167</v>
      </c>
      <c r="G486" s="14">
        <f t="shared" si="6"/>
        <v>9067</v>
      </c>
    </row>
    <row r="487" spans="1:7" ht="15.75">
      <c r="A487" s="80" t="s">
        <v>375</v>
      </c>
      <c r="B487" s="155" t="s">
        <v>57</v>
      </c>
      <c r="C487" s="12">
        <f>C485-C486</f>
        <v>6895</v>
      </c>
      <c r="D487" s="14">
        <f t="shared" si="6"/>
        <v>8488</v>
      </c>
      <c r="E487" s="14">
        <f t="shared" si="6"/>
        <v>9408</v>
      </c>
      <c r="F487" s="14">
        <f t="shared" si="6"/>
        <v>10621</v>
      </c>
      <c r="G487" s="14">
        <f t="shared" si="6"/>
        <v>11921</v>
      </c>
    </row>
    <row r="488" spans="1:7" ht="15.75">
      <c r="A488" s="80"/>
      <c r="B488" s="155"/>
      <c r="C488" s="12"/>
      <c r="D488" s="14"/>
      <c r="E488" s="14"/>
      <c r="F488" s="14"/>
      <c r="G488" s="14"/>
    </row>
    <row r="489" spans="1:7" ht="57">
      <c r="A489" s="160" t="s">
        <v>313</v>
      </c>
      <c r="B489" s="155" t="s">
        <v>57</v>
      </c>
      <c r="C489" s="13">
        <v>20372</v>
      </c>
      <c r="D489" s="14">
        <f aca="true" t="shared" si="7" ref="D489:G490">C489+D622-D686</f>
        <v>20372</v>
      </c>
      <c r="E489" s="14">
        <f t="shared" si="7"/>
        <v>20372</v>
      </c>
      <c r="F489" s="14">
        <f t="shared" si="7"/>
        <v>20372</v>
      </c>
      <c r="G489" s="14">
        <f t="shared" si="7"/>
        <v>20372</v>
      </c>
    </row>
    <row r="490" spans="1:7" ht="15.75">
      <c r="A490" s="12" t="s">
        <v>362</v>
      </c>
      <c r="B490" s="155" t="s">
        <v>57</v>
      </c>
      <c r="C490" s="12">
        <v>20372</v>
      </c>
      <c r="D490" s="14">
        <f t="shared" si="7"/>
        <v>20372</v>
      </c>
      <c r="E490" s="14">
        <f t="shared" si="7"/>
        <v>20372</v>
      </c>
      <c r="F490" s="14">
        <f t="shared" si="7"/>
        <v>20372</v>
      </c>
      <c r="G490" s="14">
        <f t="shared" si="7"/>
        <v>20372</v>
      </c>
    </row>
    <row r="491" spans="1:7" ht="15.75">
      <c r="A491" s="12"/>
      <c r="B491" s="32"/>
      <c r="C491" s="12"/>
      <c r="D491" s="14"/>
      <c r="E491" s="14"/>
      <c r="F491" s="14"/>
      <c r="G491" s="14"/>
    </row>
    <row r="492" spans="1:7" ht="15.75">
      <c r="A492" s="154" t="s">
        <v>300</v>
      </c>
      <c r="B492" s="155" t="s">
        <v>57</v>
      </c>
      <c r="C492" s="13">
        <v>0</v>
      </c>
      <c r="D492" s="14">
        <f>C492+D625-D688</f>
        <v>0</v>
      </c>
      <c r="E492" s="14">
        <f>D492+E625-E688</f>
        <v>0</v>
      </c>
      <c r="F492" s="14">
        <f>E492+F625-F688</f>
        <v>0</v>
      </c>
      <c r="G492" s="14">
        <f>F492+G625-G688</f>
        <v>0</v>
      </c>
    </row>
    <row r="493" spans="1:7" ht="15.75">
      <c r="A493" s="12"/>
      <c r="B493" s="32"/>
      <c r="C493" s="12"/>
      <c r="D493" s="14"/>
      <c r="E493" s="14"/>
      <c r="F493" s="14"/>
      <c r="G493" s="14"/>
    </row>
    <row r="494" spans="1:7" ht="42.75">
      <c r="A494" s="154" t="s">
        <v>301</v>
      </c>
      <c r="B494" s="155" t="s">
        <v>57</v>
      </c>
      <c r="C494" s="13">
        <v>29104</v>
      </c>
      <c r="D494" s="14">
        <f aca="true" t="shared" si="8" ref="D494:G498">C494+D627-D690</f>
        <v>30779</v>
      </c>
      <c r="E494" s="14">
        <f t="shared" si="8"/>
        <v>32479</v>
      </c>
      <c r="F494" s="14">
        <f t="shared" si="8"/>
        <v>34229</v>
      </c>
      <c r="G494" s="14">
        <f t="shared" si="8"/>
        <v>35979</v>
      </c>
    </row>
    <row r="495" spans="1:7" ht="15.75">
      <c r="A495" s="80" t="s">
        <v>376</v>
      </c>
      <c r="B495" s="155" t="s">
        <v>57</v>
      </c>
      <c r="C495" s="12">
        <v>1245</v>
      </c>
      <c r="D495" s="14">
        <f t="shared" si="8"/>
        <v>1245</v>
      </c>
      <c r="E495" s="14">
        <f t="shared" si="8"/>
        <v>1245</v>
      </c>
      <c r="F495" s="14">
        <f t="shared" si="8"/>
        <v>1245</v>
      </c>
      <c r="G495" s="14">
        <f t="shared" si="8"/>
        <v>1245</v>
      </c>
    </row>
    <row r="496" spans="1:7" ht="24">
      <c r="A496" s="161" t="s">
        <v>363</v>
      </c>
      <c r="B496" s="155" t="s">
        <v>57</v>
      </c>
      <c r="C496" s="12">
        <v>12827</v>
      </c>
      <c r="D496" s="14">
        <f t="shared" si="8"/>
        <v>14502</v>
      </c>
      <c r="E496" s="14">
        <f t="shared" si="8"/>
        <v>16202</v>
      </c>
      <c r="F496" s="14">
        <f t="shared" si="8"/>
        <v>17952</v>
      </c>
      <c r="G496" s="14">
        <f t="shared" si="8"/>
        <v>19702</v>
      </c>
    </row>
    <row r="497" spans="1:7" ht="30">
      <c r="A497" s="80" t="s">
        <v>377</v>
      </c>
      <c r="B497" s="155" t="s">
        <v>57</v>
      </c>
      <c r="C497" s="12">
        <v>12597</v>
      </c>
      <c r="D497" s="14">
        <f t="shared" si="8"/>
        <v>12597</v>
      </c>
      <c r="E497" s="14">
        <f t="shared" si="8"/>
        <v>12597</v>
      </c>
      <c r="F497" s="14">
        <f t="shared" si="8"/>
        <v>12597</v>
      </c>
      <c r="G497" s="14">
        <f t="shared" si="8"/>
        <v>12597</v>
      </c>
    </row>
    <row r="498" spans="1:7" ht="15.75">
      <c r="A498" s="12" t="s">
        <v>378</v>
      </c>
      <c r="B498" s="155" t="s">
        <v>57</v>
      </c>
      <c r="C498" s="12">
        <v>2435</v>
      </c>
      <c r="D498" s="14">
        <f t="shared" si="8"/>
        <v>2435</v>
      </c>
      <c r="E498" s="14">
        <f t="shared" si="8"/>
        <v>2435</v>
      </c>
      <c r="F498" s="14">
        <f t="shared" si="8"/>
        <v>2435</v>
      </c>
      <c r="G498" s="14">
        <f t="shared" si="8"/>
        <v>2435</v>
      </c>
    </row>
    <row r="499" spans="1:7" ht="15.75">
      <c r="A499" s="12"/>
      <c r="B499" s="155"/>
      <c r="C499" s="12"/>
      <c r="D499" s="14"/>
      <c r="E499" s="14"/>
      <c r="F499" s="14"/>
      <c r="G499" s="14"/>
    </row>
    <row r="500" spans="1:7" ht="42.75">
      <c r="A500" s="160" t="s">
        <v>303</v>
      </c>
      <c r="B500" s="155" t="s">
        <v>57</v>
      </c>
      <c r="C500" s="13">
        <v>0</v>
      </c>
      <c r="D500" s="14">
        <f>C500+D634-D696</f>
        <v>0</v>
      </c>
      <c r="E500" s="14">
        <f>D500+E634-E696</f>
        <v>0</v>
      </c>
      <c r="F500" s="14">
        <f>E500+F634-F696</f>
        <v>0</v>
      </c>
      <c r="G500" s="14">
        <f>F500+G634-G696</f>
        <v>0</v>
      </c>
    </row>
    <row r="501" spans="1:7" ht="15.75">
      <c r="A501" s="12"/>
      <c r="B501" s="32"/>
      <c r="C501" s="12"/>
      <c r="D501" s="14"/>
      <c r="E501" s="12"/>
      <c r="F501" s="12"/>
      <c r="G501" s="12"/>
    </row>
    <row r="502" spans="1:7" ht="15.75">
      <c r="A502" s="154" t="s">
        <v>302</v>
      </c>
      <c r="B502" s="155" t="s">
        <v>57</v>
      </c>
      <c r="C502" s="13">
        <v>1642010</v>
      </c>
      <c r="D502" s="14">
        <f aca="true" t="shared" si="9" ref="D502:G505">C502+D635-D697</f>
        <v>1649146</v>
      </c>
      <c r="E502" s="14">
        <f t="shared" si="9"/>
        <v>1655715</v>
      </c>
      <c r="F502" s="14">
        <f t="shared" si="9"/>
        <v>1662447</v>
      </c>
      <c r="G502" s="14">
        <f t="shared" si="9"/>
        <v>1669179</v>
      </c>
    </row>
    <row r="503" spans="1:7" ht="30">
      <c r="A503" s="80" t="s">
        <v>379</v>
      </c>
      <c r="B503" s="155" t="s">
        <v>57</v>
      </c>
      <c r="C503" s="12">
        <v>833353</v>
      </c>
      <c r="D503" s="14">
        <f t="shared" si="9"/>
        <v>833134</v>
      </c>
      <c r="E503" s="14">
        <f t="shared" si="9"/>
        <v>832971</v>
      </c>
      <c r="F503" s="14">
        <f t="shared" si="9"/>
        <v>832971</v>
      </c>
      <c r="G503" s="14">
        <f t="shared" si="9"/>
        <v>832971</v>
      </c>
    </row>
    <row r="504" spans="1:7" ht="15.75">
      <c r="A504" s="80" t="s">
        <v>364</v>
      </c>
      <c r="B504" s="155" t="s">
        <v>57</v>
      </c>
      <c r="C504" s="12">
        <f>C502-C503-C505</f>
        <v>728533</v>
      </c>
      <c r="D504" s="14">
        <f t="shared" si="9"/>
        <v>729633</v>
      </c>
      <c r="E504" s="14">
        <f t="shared" si="9"/>
        <v>730833</v>
      </c>
      <c r="F504" s="14">
        <f t="shared" si="9"/>
        <v>732133</v>
      </c>
      <c r="G504" s="14">
        <f t="shared" si="9"/>
        <v>733433</v>
      </c>
    </row>
    <row r="505" spans="1:7" ht="15.75">
      <c r="A505" s="12" t="s">
        <v>380</v>
      </c>
      <c r="B505" s="155" t="s">
        <v>57</v>
      </c>
      <c r="C505" s="12">
        <v>80124</v>
      </c>
      <c r="D505" s="14">
        <f t="shared" si="9"/>
        <v>86379</v>
      </c>
      <c r="E505" s="14">
        <f t="shared" si="9"/>
        <v>91911</v>
      </c>
      <c r="F505" s="14">
        <f t="shared" si="9"/>
        <v>97343</v>
      </c>
      <c r="G505" s="14">
        <f t="shared" si="9"/>
        <v>102775</v>
      </c>
    </row>
    <row r="506" spans="1:7" ht="15.75">
      <c r="A506" s="12"/>
      <c r="B506" s="155"/>
      <c r="C506" s="12"/>
      <c r="D506" s="14"/>
      <c r="E506" s="14"/>
      <c r="F506" s="14"/>
      <c r="G506" s="14"/>
    </row>
    <row r="507" spans="1:7" ht="28.5">
      <c r="A507" s="154" t="s">
        <v>304</v>
      </c>
      <c r="B507" s="155" t="s">
        <v>57</v>
      </c>
      <c r="C507" s="13">
        <v>27743</v>
      </c>
      <c r="D507" s="14">
        <f aca="true" t="shared" si="10" ref="D507:G508">C507+D640-D701</f>
        <v>27743</v>
      </c>
      <c r="E507" s="14">
        <f t="shared" si="10"/>
        <v>27743</v>
      </c>
      <c r="F507" s="14">
        <f t="shared" si="10"/>
        <v>27743</v>
      </c>
      <c r="G507" s="14">
        <f t="shared" si="10"/>
        <v>27743</v>
      </c>
    </row>
    <row r="508" spans="1:7" ht="30">
      <c r="A508" s="80" t="s">
        <v>381</v>
      </c>
      <c r="B508" s="155" t="s">
        <v>57</v>
      </c>
      <c r="C508" s="13">
        <v>27743</v>
      </c>
      <c r="D508" s="14">
        <f t="shared" si="10"/>
        <v>27743</v>
      </c>
      <c r="E508" s="14">
        <f t="shared" si="10"/>
        <v>27743</v>
      </c>
      <c r="F508" s="14">
        <f t="shared" si="10"/>
        <v>27743</v>
      </c>
      <c r="G508" s="14">
        <f t="shared" si="10"/>
        <v>27743</v>
      </c>
    </row>
    <row r="509" spans="1:7" ht="15.75">
      <c r="A509" s="80"/>
      <c r="B509" s="155"/>
      <c r="C509" s="13"/>
      <c r="D509" s="14"/>
      <c r="E509" s="14"/>
      <c r="F509" s="14"/>
      <c r="G509" s="14"/>
    </row>
    <row r="510" spans="1:7" ht="28.5">
      <c r="A510" s="160" t="s">
        <v>305</v>
      </c>
      <c r="B510" s="155" t="s">
        <v>57</v>
      </c>
      <c r="C510" s="13">
        <v>1099</v>
      </c>
      <c r="D510" s="14">
        <f>C510+D644-D704</f>
        <v>1099</v>
      </c>
      <c r="E510" s="14">
        <f>D510+E644-E704</f>
        <v>1099</v>
      </c>
      <c r="F510" s="14">
        <f>E510+F644-F704</f>
        <v>1099</v>
      </c>
      <c r="G510" s="14">
        <f>F510+G644-G704</f>
        <v>1099</v>
      </c>
    </row>
    <row r="511" spans="1:7" ht="30">
      <c r="A511" s="48" t="s">
        <v>382</v>
      </c>
      <c r="B511" s="155" t="s">
        <v>57</v>
      </c>
      <c r="C511" s="12">
        <v>1099</v>
      </c>
      <c r="D511" s="14">
        <f>C511+D646-D705</f>
        <v>1099</v>
      </c>
      <c r="E511" s="14">
        <f>D511+E646-E705</f>
        <v>1099</v>
      </c>
      <c r="F511" s="14">
        <f>E511+F646-F705</f>
        <v>1099</v>
      </c>
      <c r="G511" s="14">
        <f>F511+G646-G705</f>
        <v>1099</v>
      </c>
    </row>
    <row r="512" spans="1:7" ht="15.75">
      <c r="A512" s="48"/>
      <c r="B512" s="155"/>
      <c r="C512" s="12"/>
      <c r="D512" s="14"/>
      <c r="E512" s="14"/>
      <c r="F512" s="14"/>
      <c r="G512" s="14"/>
    </row>
    <row r="513" spans="1:7" ht="28.5">
      <c r="A513" s="154" t="s">
        <v>306</v>
      </c>
      <c r="B513" s="155" t="s">
        <v>57</v>
      </c>
      <c r="C513" s="13">
        <v>89418</v>
      </c>
      <c r="D513" s="14">
        <f>C513+D647-D706</f>
        <v>89418</v>
      </c>
      <c r="E513" s="14">
        <f>D513+E647-E706</f>
        <v>89418</v>
      </c>
      <c r="F513" s="14">
        <f>E513+F647-F706</f>
        <v>89418</v>
      </c>
      <c r="G513" s="14">
        <f>F513+G647-G706</f>
        <v>89418</v>
      </c>
    </row>
    <row r="514" spans="1:7" ht="15.75">
      <c r="A514" s="80" t="s">
        <v>324</v>
      </c>
      <c r="B514" s="155" t="s">
        <v>57</v>
      </c>
      <c r="C514" s="12">
        <v>89418</v>
      </c>
      <c r="D514" s="14">
        <f>C514+D649-D707</f>
        <v>89418</v>
      </c>
      <c r="E514" s="14">
        <f>D514+E649-E707</f>
        <v>89418</v>
      </c>
      <c r="F514" s="14">
        <f>E514+F649-F707</f>
        <v>89418</v>
      </c>
      <c r="G514" s="14">
        <f>F514+G649-G707</f>
        <v>89418</v>
      </c>
    </row>
    <row r="515" spans="1:7" ht="15.75">
      <c r="A515" s="80"/>
      <c r="B515" s="155"/>
      <c r="C515" s="12"/>
      <c r="D515" s="14"/>
      <c r="E515" s="14"/>
      <c r="F515" s="14"/>
      <c r="G515" s="14"/>
    </row>
    <row r="516" spans="1:7" ht="28.5">
      <c r="A516" s="160" t="s">
        <v>315</v>
      </c>
      <c r="B516" s="155" t="s">
        <v>57</v>
      </c>
      <c r="C516" s="13">
        <v>39813</v>
      </c>
      <c r="D516" s="14">
        <f>C516+D650-D708</f>
        <v>39813</v>
      </c>
      <c r="E516" s="14">
        <f>D516+E650-E708</f>
        <v>39813</v>
      </c>
      <c r="F516" s="14">
        <f>E516+F650-F708</f>
        <v>39813</v>
      </c>
      <c r="G516" s="14">
        <f>F516+G650-G708</f>
        <v>39813</v>
      </c>
    </row>
    <row r="517" spans="1:7" ht="15.75">
      <c r="A517" s="12"/>
      <c r="B517" s="32"/>
      <c r="C517" s="12"/>
      <c r="D517" s="14"/>
      <c r="E517" s="12"/>
      <c r="F517" s="12"/>
      <c r="G517" s="12"/>
    </row>
    <row r="518" spans="1:7" ht="42.75">
      <c r="A518" s="154" t="s">
        <v>307</v>
      </c>
      <c r="B518" s="155" t="s">
        <v>57</v>
      </c>
      <c r="C518" s="13">
        <v>3105</v>
      </c>
      <c r="D518" s="14">
        <f>C518+D652-D710</f>
        <v>3105</v>
      </c>
      <c r="E518" s="14">
        <f>D518+E652-E710</f>
        <v>3105</v>
      </c>
      <c r="F518" s="14">
        <f>E518+F652-F710</f>
        <v>3105</v>
      </c>
      <c r="G518" s="14">
        <f>F518+G652-G710</f>
        <v>3105</v>
      </c>
    </row>
    <row r="519" spans="1:7" ht="30">
      <c r="A519" s="12" t="s">
        <v>383</v>
      </c>
      <c r="B519" s="155" t="s">
        <v>57</v>
      </c>
      <c r="C519" s="12">
        <v>3105</v>
      </c>
      <c r="D519" s="14">
        <f>C519+D652-D710</f>
        <v>3105</v>
      </c>
      <c r="E519" s="14">
        <f>D519+E654-E711</f>
        <v>3105</v>
      </c>
      <c r="F519" s="14">
        <f>E519+F654-F711</f>
        <v>3105</v>
      </c>
      <c r="G519" s="14">
        <f>F519+G654-G711</f>
        <v>3105</v>
      </c>
    </row>
    <row r="520" spans="1:7" ht="15.75">
      <c r="A520" s="12"/>
      <c r="B520" s="155"/>
      <c r="C520" s="12"/>
      <c r="D520" s="14"/>
      <c r="E520" s="14"/>
      <c r="F520" s="14"/>
      <c r="G520" s="14"/>
    </row>
    <row r="521" spans="1:7" ht="57">
      <c r="A521" s="160" t="s">
        <v>308</v>
      </c>
      <c r="B521" s="162" t="s">
        <v>57</v>
      </c>
      <c r="C521" s="13">
        <v>74360</v>
      </c>
      <c r="D521" s="14">
        <f aca="true" t="shared" si="11" ref="D521:G522">C521+D654-D711</f>
        <v>74521.7</v>
      </c>
      <c r="E521" s="14">
        <f t="shared" si="11"/>
        <v>74521.7</v>
      </c>
      <c r="F521" s="14">
        <f t="shared" si="11"/>
        <v>74521.7</v>
      </c>
      <c r="G521" s="14">
        <f t="shared" si="11"/>
        <v>74521.7</v>
      </c>
    </row>
    <row r="522" spans="1:7" ht="15.75">
      <c r="A522" s="12" t="s">
        <v>384</v>
      </c>
      <c r="B522" s="162" t="s">
        <v>57</v>
      </c>
      <c r="C522" s="14">
        <v>74360</v>
      </c>
      <c r="D522" s="14">
        <f t="shared" si="11"/>
        <v>74521.7</v>
      </c>
      <c r="E522" s="14">
        <f t="shared" si="11"/>
        <v>74521.7</v>
      </c>
      <c r="F522" s="14">
        <f t="shared" si="11"/>
        <v>74521.7</v>
      </c>
      <c r="G522" s="14">
        <f t="shared" si="11"/>
        <v>74521.7</v>
      </c>
    </row>
    <row r="523" spans="1:7" ht="15.75">
      <c r="A523" s="12"/>
      <c r="B523" s="78"/>
      <c r="C523" s="36"/>
      <c r="D523" s="14"/>
      <c r="E523" s="14"/>
      <c r="F523" s="14"/>
      <c r="G523" s="14"/>
    </row>
    <row r="524" spans="1:7" ht="15.75">
      <c r="A524" s="154" t="s">
        <v>309</v>
      </c>
      <c r="B524" s="162" t="s">
        <v>57</v>
      </c>
      <c r="C524" s="163">
        <v>269485</v>
      </c>
      <c r="D524" s="14">
        <f aca="true" t="shared" si="12" ref="D524:G525">C524+D657-D713</f>
        <v>271185</v>
      </c>
      <c r="E524" s="14">
        <f t="shared" si="12"/>
        <v>272685</v>
      </c>
      <c r="F524" s="14">
        <f t="shared" si="12"/>
        <v>273085</v>
      </c>
      <c r="G524" s="14">
        <f t="shared" si="12"/>
        <v>273485</v>
      </c>
    </row>
    <row r="525" spans="1:7" ht="15.75">
      <c r="A525" s="12" t="s">
        <v>368</v>
      </c>
      <c r="B525" s="162" t="s">
        <v>57</v>
      </c>
      <c r="C525" s="163">
        <v>269485</v>
      </c>
      <c r="D525" s="14">
        <f t="shared" si="12"/>
        <v>271185</v>
      </c>
      <c r="E525" s="14">
        <f t="shared" si="12"/>
        <v>272685</v>
      </c>
      <c r="F525" s="14">
        <f t="shared" si="12"/>
        <v>273085</v>
      </c>
      <c r="G525" s="14">
        <f t="shared" si="12"/>
        <v>273485</v>
      </c>
    </row>
    <row r="526" spans="1:7" ht="15.75">
      <c r="A526" s="12"/>
      <c r="B526" s="78"/>
      <c r="C526" s="163"/>
      <c r="D526" s="14"/>
      <c r="E526" s="164"/>
      <c r="F526" s="14"/>
      <c r="G526" s="14"/>
    </row>
    <row r="527" spans="1:7" ht="42.75">
      <c r="A527" s="154" t="s">
        <v>310</v>
      </c>
      <c r="B527" s="162" t="s">
        <v>57</v>
      </c>
      <c r="C527" s="163">
        <v>124111</v>
      </c>
      <c r="D527" s="14">
        <f>C527+D661-D716</f>
        <v>125261</v>
      </c>
      <c r="E527" s="14">
        <f>D527+E661-E716</f>
        <v>125761</v>
      </c>
      <c r="F527" s="14">
        <f>E527+F661-F716</f>
        <v>126261</v>
      </c>
      <c r="G527" s="14">
        <f>F527+G661-G716</f>
        <v>126761</v>
      </c>
    </row>
    <row r="528" spans="1:7" ht="15.75">
      <c r="A528" s="142" t="s">
        <v>369</v>
      </c>
      <c r="B528" s="162" t="s">
        <v>57</v>
      </c>
      <c r="C528" s="163">
        <v>124111</v>
      </c>
      <c r="D528" s="14">
        <f>C528+D661-D716</f>
        <v>125261</v>
      </c>
      <c r="E528" s="14">
        <f>D528+E661-E716</f>
        <v>125761</v>
      </c>
      <c r="F528" s="14">
        <f>E528+F661-F716</f>
        <v>126261</v>
      </c>
      <c r="G528" s="14">
        <f>F528+G661-G716</f>
        <v>126761</v>
      </c>
    </row>
    <row r="529" spans="1:7" ht="15.75">
      <c r="A529" s="142"/>
      <c r="B529" s="78"/>
      <c r="C529" s="163"/>
      <c r="D529" s="14"/>
      <c r="E529" s="14"/>
      <c r="F529" s="14"/>
      <c r="G529" s="14"/>
    </row>
    <row r="530" spans="1:7" ht="42.75">
      <c r="A530" s="154" t="s">
        <v>311</v>
      </c>
      <c r="B530" s="162" t="s">
        <v>57</v>
      </c>
      <c r="C530" s="163">
        <v>23635</v>
      </c>
      <c r="D530" s="14">
        <f>C530+D663-D717</f>
        <v>23635</v>
      </c>
      <c r="E530" s="14">
        <f>D530+E663-E717</f>
        <v>23635</v>
      </c>
      <c r="F530" s="14">
        <f>E530+F663-F717</f>
        <v>23635</v>
      </c>
      <c r="G530" s="14">
        <f>F530+G663-G717</f>
        <v>23635</v>
      </c>
    </row>
    <row r="531" spans="1:7" ht="15.75">
      <c r="A531" s="12"/>
      <c r="B531" s="44"/>
      <c r="C531" s="36"/>
      <c r="D531" s="14"/>
      <c r="E531" s="14"/>
      <c r="F531" s="14"/>
      <c r="G531" s="14"/>
    </row>
    <row r="532" spans="1:7" ht="28.5">
      <c r="A532" s="160" t="s">
        <v>312</v>
      </c>
      <c r="B532" s="162" t="s">
        <v>57</v>
      </c>
      <c r="C532" s="163">
        <v>2200</v>
      </c>
      <c r="D532" s="14">
        <f>C532+D665-D719</f>
        <v>2200</v>
      </c>
      <c r="E532" s="14">
        <f>D532+E665-E719</f>
        <v>2200</v>
      </c>
      <c r="F532" s="14">
        <f>E532+F665-F719</f>
        <v>2200</v>
      </c>
      <c r="G532" s="14">
        <f>F532+G665-G719</f>
        <v>2200</v>
      </c>
    </row>
    <row r="533" spans="1:7" ht="15.75">
      <c r="A533" s="12"/>
      <c r="B533" s="44"/>
      <c r="C533" s="36"/>
      <c r="D533" s="36"/>
      <c r="E533" s="36"/>
      <c r="F533" s="12"/>
      <c r="G533" s="12"/>
    </row>
    <row r="534" spans="1:7" s="50" customFormat="1" ht="42.75">
      <c r="A534" s="71" t="s">
        <v>153</v>
      </c>
      <c r="B534" s="53" t="s">
        <v>57</v>
      </c>
      <c r="C534" s="55">
        <v>1353272</v>
      </c>
      <c r="D534" s="179">
        <f>C534+D601-(D667*0.3)-D721-D784</f>
        <v>1481319.2915760044</v>
      </c>
      <c r="E534" s="55">
        <f>D534+E601-(E667*0.3)-E721-E784</f>
        <v>1625791.427462574</v>
      </c>
      <c r="F534" s="179">
        <f>E534+F601-(F667*0.3)-F721-F784</f>
        <v>1770852.561371243</v>
      </c>
      <c r="G534" s="179">
        <f>F534+G601-(G667*0.3)-G721-G784</f>
        <v>1921082.255959943</v>
      </c>
    </row>
    <row r="535" spans="1:7" ht="30">
      <c r="A535" s="48" t="s">
        <v>132</v>
      </c>
      <c r="B535" s="32"/>
      <c r="C535" s="12"/>
      <c r="D535" s="153"/>
      <c r="E535" s="12"/>
      <c r="F535" s="166"/>
      <c r="G535" s="166"/>
    </row>
    <row r="536" spans="1:7" ht="15.75">
      <c r="A536" s="48"/>
      <c r="B536" s="32"/>
      <c r="C536" s="12"/>
      <c r="D536" s="153"/>
      <c r="E536" s="12"/>
      <c r="F536" s="166"/>
      <c r="G536" s="166"/>
    </row>
    <row r="537" spans="1:7" ht="28.5">
      <c r="A537" s="154" t="s">
        <v>298</v>
      </c>
      <c r="B537" s="155" t="s">
        <v>57</v>
      </c>
      <c r="C537" s="13">
        <f>SUM(C538:C544)</f>
        <v>407617</v>
      </c>
      <c r="D537" s="13">
        <f>C537+D603-(D669*0.3)-D787-D723</f>
        <v>541739</v>
      </c>
      <c r="E537" s="156">
        <f>D537+E603-(E669*0.3)-E787-E723</f>
        <v>694497.5</v>
      </c>
      <c r="F537" s="156">
        <f>E537+F603-(F669*0.3)-F787-F723</f>
        <v>849079.2</v>
      </c>
      <c r="G537" s="156">
        <f>F537+G603-(G669*0.3)-G787-G723</f>
        <v>1008268.7</v>
      </c>
    </row>
    <row r="538" spans="1:7" ht="15.75">
      <c r="A538" s="137" t="s">
        <v>350</v>
      </c>
      <c r="B538" s="32"/>
      <c r="C538" s="12">
        <v>8648</v>
      </c>
      <c r="D538" s="14">
        <f aca="true" t="shared" si="13" ref="D538:G544">C538+D604-(D670*0.3)-D788-D724</f>
        <v>9401</v>
      </c>
      <c r="E538" s="14">
        <f t="shared" si="13"/>
        <v>10591.5</v>
      </c>
      <c r="F538" s="14">
        <f t="shared" si="13"/>
        <v>11829.2</v>
      </c>
      <c r="G538" s="14">
        <f t="shared" si="13"/>
        <v>13364.7</v>
      </c>
    </row>
    <row r="539" spans="1:7" ht="15.75">
      <c r="A539" s="137" t="s">
        <v>372</v>
      </c>
      <c r="B539" s="32"/>
      <c r="C539" s="12">
        <v>71861</v>
      </c>
      <c r="D539" s="14">
        <f t="shared" si="13"/>
        <v>91690</v>
      </c>
      <c r="E539" s="14">
        <f t="shared" si="13"/>
        <v>117950</v>
      </c>
      <c r="F539" s="14">
        <f t="shared" si="13"/>
        <v>145180</v>
      </c>
      <c r="G539" s="14">
        <f t="shared" si="13"/>
        <v>173350</v>
      </c>
    </row>
    <row r="540" spans="1:7" ht="15.75">
      <c r="A540" s="137" t="s">
        <v>332</v>
      </c>
      <c r="B540" s="32"/>
      <c r="C540" s="12">
        <v>188679</v>
      </c>
      <c r="D540" s="14">
        <f t="shared" si="13"/>
        <v>263519</v>
      </c>
      <c r="E540" s="14">
        <f t="shared" si="13"/>
        <v>343129</v>
      </c>
      <c r="F540" s="14">
        <f t="shared" si="13"/>
        <v>421229</v>
      </c>
      <c r="G540" s="14">
        <f t="shared" si="13"/>
        <v>501429</v>
      </c>
    </row>
    <row r="541" spans="1:7" ht="15.75">
      <c r="A541" s="137" t="s">
        <v>334</v>
      </c>
      <c r="B541" s="32"/>
      <c r="C541" s="12">
        <v>49777</v>
      </c>
      <c r="D541" s="14">
        <f t="shared" si="13"/>
        <v>13581</v>
      </c>
      <c r="E541" s="14">
        <f t="shared" si="13"/>
        <v>-17556</v>
      </c>
      <c r="F541" s="14">
        <f t="shared" si="13"/>
        <v>-48558</v>
      </c>
      <c r="G541" s="14">
        <f t="shared" si="13"/>
        <v>-81847</v>
      </c>
    </row>
    <row r="542" spans="1:7" ht="15.75">
      <c r="A542" s="137" t="s">
        <v>339</v>
      </c>
      <c r="B542" s="32"/>
      <c r="C542" s="12">
        <v>58410</v>
      </c>
      <c r="D542" s="14">
        <f t="shared" si="13"/>
        <v>67762</v>
      </c>
      <c r="E542" s="14">
        <f t="shared" si="13"/>
        <v>77022</v>
      </c>
      <c r="F542" s="14">
        <f t="shared" si="13"/>
        <v>86557</v>
      </c>
      <c r="G542" s="14">
        <f t="shared" si="13"/>
        <v>96571</v>
      </c>
    </row>
    <row r="543" spans="1:7" ht="15.75">
      <c r="A543" s="137" t="s">
        <v>349</v>
      </c>
      <c r="B543" s="32"/>
      <c r="C543" s="12">
        <v>27272</v>
      </c>
      <c r="D543" s="14">
        <f t="shared" si="13"/>
        <v>29462</v>
      </c>
      <c r="E543" s="14">
        <f t="shared" si="13"/>
        <v>32172</v>
      </c>
      <c r="F543" s="14">
        <f t="shared" si="13"/>
        <v>34802</v>
      </c>
      <c r="G543" s="14">
        <f t="shared" si="13"/>
        <v>37702</v>
      </c>
    </row>
    <row r="544" spans="1:7" ht="15.75">
      <c r="A544" s="137" t="s">
        <v>335</v>
      </c>
      <c r="B544" s="32"/>
      <c r="C544" s="12">
        <v>2970</v>
      </c>
      <c r="D544" s="14">
        <f t="shared" si="13"/>
        <v>3182</v>
      </c>
      <c r="E544" s="14">
        <f t="shared" si="13"/>
        <v>3332</v>
      </c>
      <c r="F544" s="14">
        <f t="shared" si="13"/>
        <v>3532</v>
      </c>
      <c r="G544" s="14">
        <f t="shared" si="13"/>
        <v>3882</v>
      </c>
    </row>
    <row r="545" spans="1:7" ht="15.75">
      <c r="A545" s="137"/>
      <c r="B545" s="32"/>
      <c r="C545" s="12"/>
      <c r="D545" s="12"/>
      <c r="E545" s="12"/>
      <c r="F545" s="12"/>
      <c r="G545" s="12"/>
    </row>
    <row r="546" spans="1:7" ht="15.75">
      <c r="A546" s="154" t="s">
        <v>317</v>
      </c>
      <c r="B546" s="155" t="s">
        <v>57</v>
      </c>
      <c r="C546" s="13">
        <v>0</v>
      </c>
      <c r="D546" s="13">
        <v>0</v>
      </c>
      <c r="E546" s="13">
        <v>0</v>
      </c>
      <c r="F546" s="13">
        <v>0</v>
      </c>
      <c r="G546" s="13">
        <v>0</v>
      </c>
    </row>
    <row r="547" spans="1:7" ht="15.75">
      <c r="A547" s="12"/>
      <c r="B547" s="32"/>
      <c r="C547" s="12"/>
      <c r="D547" s="12"/>
      <c r="E547" s="12"/>
      <c r="F547" s="12"/>
      <c r="G547" s="12"/>
    </row>
    <row r="548" spans="1:7" ht="15.75">
      <c r="A548" s="154" t="s">
        <v>299</v>
      </c>
      <c r="B548" s="155" t="s">
        <v>57</v>
      </c>
      <c r="C548" s="13">
        <v>13980</v>
      </c>
      <c r="D548" s="13">
        <f>C548+D614-(D680*0.3)-D735-D798</f>
        <v>9830</v>
      </c>
      <c r="E548" s="13">
        <f>D548+F614-(F680*0.3)-F735-F798</f>
        <v>3830</v>
      </c>
      <c r="F548" s="13">
        <f>E548+F614-(F680*0.3)-F735-F798</f>
        <v>-2170</v>
      </c>
      <c r="G548" s="13">
        <f>F548+G614-(G680*0.3)-G735-G798</f>
        <v>-8370</v>
      </c>
    </row>
    <row r="549" spans="1:7" ht="15.75">
      <c r="A549" s="80" t="s">
        <v>373</v>
      </c>
      <c r="B549" s="32"/>
      <c r="C549" s="12">
        <v>12061</v>
      </c>
      <c r="D549" s="12">
        <f>C549+D615-(D681*0.3)-D736-D799</f>
        <v>-439</v>
      </c>
      <c r="E549" s="12">
        <f>D549+E615-(E681*0.3)-E735-E799</f>
        <v>-18939</v>
      </c>
      <c r="F549" s="12">
        <f>E549+F615-(F681*0.3)-F736-F799</f>
        <v>-39939</v>
      </c>
      <c r="G549" s="12">
        <f>F549+G614-(G681*0.3)-G736-G799</f>
        <v>-62939</v>
      </c>
    </row>
    <row r="550" spans="1:7" ht="15.75">
      <c r="A550" s="12" t="s">
        <v>385</v>
      </c>
      <c r="B550" s="32"/>
      <c r="C550" s="12">
        <v>1919</v>
      </c>
      <c r="D550" s="12">
        <f>C550+D616-(D682*0.3)-D737-D800</f>
        <v>-123081</v>
      </c>
      <c r="E550" s="12">
        <f>D550+E616-(E680*0.3)-E737-E800</f>
        <v>-253081</v>
      </c>
      <c r="F550" s="12">
        <f>E550+F616-(F682*0.3)-F737-F800</f>
        <v>-388081</v>
      </c>
      <c r="G550" s="12">
        <f>F550+G616-(G682*0.3)-G737-G800</f>
        <v>-525081</v>
      </c>
    </row>
    <row r="551" spans="1:7" ht="15.75">
      <c r="A551" s="12"/>
      <c r="B551" s="32"/>
      <c r="C551" s="12"/>
      <c r="D551" s="12"/>
      <c r="E551" s="12"/>
      <c r="F551" s="12"/>
      <c r="G551" s="12"/>
    </row>
    <row r="552" spans="1:7" ht="42.75">
      <c r="A552" s="154" t="s">
        <v>314</v>
      </c>
      <c r="B552" s="155" t="s">
        <v>57</v>
      </c>
      <c r="C552" s="13">
        <v>10030</v>
      </c>
      <c r="D552" s="156">
        <f aca="true" t="shared" si="14" ref="D552:G554">C552+D618-(D683*0.3)-D739-D802</f>
        <v>12489.423724847918</v>
      </c>
      <c r="E552" s="156">
        <f t="shared" si="14"/>
        <v>14375.405240992046</v>
      </c>
      <c r="F552" s="156">
        <f t="shared" si="14"/>
        <v>15984.009358914367</v>
      </c>
      <c r="G552" s="156">
        <f t="shared" si="14"/>
        <v>18179.09873654656</v>
      </c>
    </row>
    <row r="553" spans="1:7" ht="15.75">
      <c r="A553" s="80" t="s">
        <v>360</v>
      </c>
      <c r="B553" s="32"/>
      <c r="C553" s="12">
        <v>3737</v>
      </c>
      <c r="D553" s="153">
        <f t="shared" si="14"/>
        <v>-45395</v>
      </c>
      <c r="E553" s="153">
        <f t="shared" si="14"/>
        <v>-109426</v>
      </c>
      <c r="F553" s="153">
        <f t="shared" si="14"/>
        <v>-179027</v>
      </c>
      <c r="G553" s="153">
        <f t="shared" si="14"/>
        <v>-253129</v>
      </c>
    </row>
    <row r="554" spans="1:7" ht="15.75">
      <c r="A554" s="80" t="s">
        <v>386</v>
      </c>
      <c r="B554" s="32"/>
      <c r="C554" s="12">
        <v>6293</v>
      </c>
      <c r="D554" s="153">
        <f t="shared" si="14"/>
        <v>-10116.462073966642</v>
      </c>
      <c r="E554" s="153">
        <f t="shared" si="14"/>
        <v>-31199.191007976795</v>
      </c>
      <c r="F554" s="153">
        <f t="shared" si="14"/>
        <v>-52989.271791153005</v>
      </c>
      <c r="G554" s="153">
        <f t="shared" si="14"/>
        <v>-76692.72965917332</v>
      </c>
    </row>
    <row r="555" spans="1:7" ht="15.75">
      <c r="A555" s="80"/>
      <c r="B555" s="32"/>
      <c r="C555" s="12"/>
      <c r="D555" s="12"/>
      <c r="E555" s="12"/>
      <c r="F555" s="12"/>
      <c r="G555" s="12"/>
    </row>
    <row r="556" spans="1:7" ht="57">
      <c r="A556" s="160" t="s">
        <v>313</v>
      </c>
      <c r="B556" s="155" t="s">
        <v>57</v>
      </c>
      <c r="C556" s="13">
        <v>6898</v>
      </c>
      <c r="D556" s="12">
        <f aca="true" t="shared" si="15" ref="D556:G557">C556+D622-(D686*0.3)-D743-D806</f>
        <v>4398</v>
      </c>
      <c r="E556" s="12">
        <f t="shared" si="15"/>
        <v>898</v>
      </c>
      <c r="F556" s="12">
        <f t="shared" si="15"/>
        <v>-2802</v>
      </c>
      <c r="G556" s="12">
        <f t="shared" si="15"/>
        <v>-6802</v>
      </c>
    </row>
    <row r="557" spans="1:7" ht="15.75">
      <c r="A557" s="12" t="s">
        <v>362</v>
      </c>
      <c r="B557" s="32"/>
      <c r="C557" s="12">
        <v>6898</v>
      </c>
      <c r="D557" s="12">
        <f t="shared" si="15"/>
        <v>6898</v>
      </c>
      <c r="E557" s="12">
        <f t="shared" si="15"/>
        <v>6898</v>
      </c>
      <c r="F557" s="12">
        <f t="shared" si="15"/>
        <v>6898</v>
      </c>
      <c r="G557" s="12">
        <f t="shared" si="15"/>
        <v>6898</v>
      </c>
    </row>
    <row r="558" spans="1:7" ht="15.75">
      <c r="A558" s="12"/>
      <c r="B558" s="32"/>
      <c r="C558" s="12"/>
      <c r="D558" s="12"/>
      <c r="E558" s="12"/>
      <c r="F558" s="12"/>
      <c r="G558" s="12"/>
    </row>
    <row r="559" spans="1:7" ht="15.75">
      <c r="A559" s="154" t="s">
        <v>300</v>
      </c>
      <c r="B559" s="155" t="s">
        <v>57</v>
      </c>
      <c r="C559" s="13">
        <v>0</v>
      </c>
      <c r="D559" s="13">
        <v>0</v>
      </c>
      <c r="E559" s="13">
        <v>0</v>
      </c>
      <c r="F559" s="13">
        <v>0</v>
      </c>
      <c r="G559" s="13">
        <v>0</v>
      </c>
    </row>
    <row r="560" spans="1:7" ht="15.75">
      <c r="A560" s="12"/>
      <c r="B560" s="32"/>
      <c r="C560" s="12"/>
      <c r="D560" s="12"/>
      <c r="E560" s="12"/>
      <c r="F560" s="12"/>
      <c r="G560" s="12"/>
    </row>
    <row r="561" spans="1:7" ht="42.75">
      <c r="A561" s="154" t="s">
        <v>301</v>
      </c>
      <c r="B561" s="155" t="s">
        <v>57</v>
      </c>
      <c r="C561" s="13">
        <v>22919</v>
      </c>
      <c r="D561" s="156">
        <f>C561+D627-(D690*0.3)-D748-D811</f>
        <v>24057</v>
      </c>
      <c r="E561" s="156">
        <f>D561+E627-(E690*0.3)-E748-E811</f>
        <v>25184</v>
      </c>
      <c r="F561" s="156">
        <f>E561+F627-(F690*0.3)-F748-F811</f>
        <v>26337</v>
      </c>
      <c r="G561" s="156">
        <f>F561+G627-(G690*0.3)-G748-G811</f>
        <v>27469</v>
      </c>
    </row>
    <row r="562" spans="1:7" ht="15.75">
      <c r="A562" s="80" t="s">
        <v>376</v>
      </c>
      <c r="B562" s="32"/>
      <c r="C562" s="12">
        <v>663</v>
      </c>
      <c r="D562" s="153">
        <f aca="true" t="shared" si="16" ref="D562:G565">C562+D628-(D691*0.3)-D812</f>
        <v>663</v>
      </c>
      <c r="E562" s="153">
        <f t="shared" si="16"/>
        <v>663</v>
      </c>
      <c r="F562" s="153">
        <f t="shared" si="16"/>
        <v>663</v>
      </c>
      <c r="G562" s="153">
        <f t="shared" si="16"/>
        <v>663</v>
      </c>
    </row>
    <row r="563" spans="1:7" ht="24">
      <c r="A563" s="161" t="s">
        <v>363</v>
      </c>
      <c r="B563" s="32"/>
      <c r="C563" s="12">
        <v>7529</v>
      </c>
      <c r="D563" s="153">
        <f t="shared" si="16"/>
        <v>8667</v>
      </c>
      <c r="E563" s="153">
        <f t="shared" si="16"/>
        <v>9794</v>
      </c>
      <c r="F563" s="153">
        <f t="shared" si="16"/>
        <v>10947</v>
      </c>
      <c r="G563" s="153">
        <f t="shared" si="16"/>
        <v>12079</v>
      </c>
    </row>
    <row r="564" spans="1:7" ht="30">
      <c r="A564" s="80" t="s">
        <v>377</v>
      </c>
      <c r="B564" s="32"/>
      <c r="C564" s="12">
        <v>9418</v>
      </c>
      <c r="D564" s="153">
        <f t="shared" si="16"/>
        <v>9418</v>
      </c>
      <c r="E564" s="153">
        <f t="shared" si="16"/>
        <v>9418</v>
      </c>
      <c r="F564" s="153">
        <f t="shared" si="16"/>
        <v>9418</v>
      </c>
      <c r="G564" s="153">
        <f t="shared" si="16"/>
        <v>9418</v>
      </c>
    </row>
    <row r="565" spans="1:7" ht="15.75">
      <c r="A565" s="12" t="s">
        <v>378</v>
      </c>
      <c r="B565" s="32"/>
      <c r="C565" s="12">
        <v>5309</v>
      </c>
      <c r="D565" s="153">
        <f t="shared" si="16"/>
        <v>4586.9</v>
      </c>
      <c r="E565" s="153">
        <f t="shared" si="16"/>
        <v>3831.2999999999997</v>
      </c>
      <c r="F565" s="153">
        <f t="shared" si="16"/>
        <v>3122.8999999999996</v>
      </c>
      <c r="G565" s="153">
        <f t="shared" si="16"/>
        <v>2287.3999999999996</v>
      </c>
    </row>
    <row r="566" spans="1:7" ht="15.75">
      <c r="A566" s="12"/>
      <c r="B566" s="32"/>
      <c r="C566" s="12"/>
      <c r="D566" s="12"/>
      <c r="E566" s="12"/>
      <c r="F566" s="12"/>
      <c r="G566" s="12"/>
    </row>
    <row r="567" spans="1:7" ht="42.75">
      <c r="A567" s="160" t="s">
        <v>303</v>
      </c>
      <c r="B567" s="155" t="s">
        <v>57</v>
      </c>
      <c r="C567" s="13">
        <v>0</v>
      </c>
      <c r="D567" s="13">
        <v>0</v>
      </c>
      <c r="E567" s="13">
        <v>0</v>
      </c>
      <c r="F567" s="13">
        <v>0</v>
      </c>
      <c r="G567" s="13">
        <v>0</v>
      </c>
    </row>
    <row r="568" spans="1:7" ht="15.75">
      <c r="A568" s="12"/>
      <c r="B568" s="32"/>
      <c r="C568" s="12"/>
      <c r="D568" s="153"/>
      <c r="E568" s="12"/>
      <c r="F568" s="153"/>
      <c r="G568" s="12"/>
    </row>
    <row r="569" spans="1:7" ht="15.75">
      <c r="A569" s="154" t="s">
        <v>302</v>
      </c>
      <c r="B569" s="155" t="s">
        <v>57</v>
      </c>
      <c r="C569" s="13">
        <v>537620</v>
      </c>
      <c r="D569" s="156">
        <f aca="true" t="shared" si="17" ref="D569:G570">C569+D635-(D697*0.3)-D752-D819</f>
        <v>545189.3</v>
      </c>
      <c r="E569" s="156">
        <f t="shared" si="17"/>
        <v>552152.4</v>
      </c>
      <c r="F569" s="156">
        <f t="shared" si="17"/>
        <v>559234.4</v>
      </c>
      <c r="G569" s="156">
        <f t="shared" si="17"/>
        <v>566316.4</v>
      </c>
    </row>
    <row r="570" spans="1:7" ht="30">
      <c r="A570" s="80" t="s">
        <v>379</v>
      </c>
      <c r="B570" s="32"/>
      <c r="C570" s="26">
        <v>0</v>
      </c>
      <c r="D570" s="158">
        <f t="shared" si="17"/>
        <v>-65.7</v>
      </c>
      <c r="E570" s="158">
        <f t="shared" si="17"/>
        <v>-114.6</v>
      </c>
      <c r="F570" s="158">
        <f t="shared" si="17"/>
        <v>-114.6</v>
      </c>
      <c r="G570" s="158">
        <f t="shared" si="17"/>
        <v>-114.6</v>
      </c>
    </row>
    <row r="571" spans="1:7" ht="15.75">
      <c r="A571" s="80" t="s">
        <v>364</v>
      </c>
      <c r="B571" s="32"/>
      <c r="C571" s="12">
        <f>C569-C572</f>
        <v>491181</v>
      </c>
      <c r="D571" s="153">
        <v>471442</v>
      </c>
      <c r="E571" s="153">
        <v>451767</v>
      </c>
      <c r="F571" s="153">
        <v>432156</v>
      </c>
      <c r="G571" s="153">
        <v>412508</v>
      </c>
    </row>
    <row r="572" spans="1:7" ht="15.75">
      <c r="A572" s="12" t="s">
        <v>380</v>
      </c>
      <c r="B572" s="32"/>
      <c r="C572" s="12">
        <v>46439</v>
      </c>
      <c r="D572" s="153">
        <f>C572+D638-(D700*0.3)-D755-D822</f>
        <v>52974</v>
      </c>
      <c r="E572" s="153">
        <f>D572+E638-(E700*0.3)-E755-E822</f>
        <v>58786</v>
      </c>
      <c r="F572" s="153">
        <f>E572+F638-(F700*0.3)-F755-F822</f>
        <v>64568</v>
      </c>
      <c r="G572" s="153">
        <f>F572+G638-(G700*0.3)-G755-G822</f>
        <v>70350</v>
      </c>
    </row>
    <row r="573" spans="1:7" ht="15.75">
      <c r="A573" s="12"/>
      <c r="B573" s="32"/>
      <c r="C573" s="12"/>
      <c r="D573" s="153"/>
      <c r="E573" s="12"/>
      <c r="F573" s="153"/>
      <c r="G573" s="153"/>
    </row>
    <row r="574" spans="1:7" ht="28.5">
      <c r="A574" s="154" t="s">
        <v>304</v>
      </c>
      <c r="B574" s="155" t="s">
        <v>57</v>
      </c>
      <c r="C574" s="13">
        <v>4188</v>
      </c>
      <c r="D574" s="12">
        <f aca="true" t="shared" si="18" ref="D574:G575">C574+D640-(D701*0.3)-D757-D824</f>
        <v>4123</v>
      </c>
      <c r="E574" s="12">
        <f t="shared" si="18"/>
        <v>4058</v>
      </c>
      <c r="F574" s="12">
        <f t="shared" si="18"/>
        <v>3993</v>
      </c>
      <c r="G574" s="12">
        <f t="shared" si="18"/>
        <v>3928</v>
      </c>
    </row>
    <row r="575" spans="1:7" ht="30">
      <c r="A575" s="80" t="s">
        <v>381</v>
      </c>
      <c r="B575" s="32"/>
      <c r="C575" s="12">
        <v>4188</v>
      </c>
      <c r="D575" s="12">
        <f t="shared" si="18"/>
        <v>4123</v>
      </c>
      <c r="E575" s="12">
        <f t="shared" si="18"/>
        <v>4058</v>
      </c>
      <c r="F575" s="12">
        <f t="shared" si="18"/>
        <v>3993</v>
      </c>
      <c r="G575" s="12">
        <f t="shared" si="18"/>
        <v>3928</v>
      </c>
    </row>
    <row r="576" spans="1:7" ht="15.75">
      <c r="A576" s="80"/>
      <c r="B576" s="32"/>
      <c r="C576" s="12"/>
      <c r="D576" s="12"/>
      <c r="E576" s="12"/>
      <c r="F576" s="12"/>
      <c r="G576" s="12"/>
    </row>
    <row r="577" spans="1:7" ht="28.5">
      <c r="A577" s="160" t="s">
        <v>305</v>
      </c>
      <c r="B577" s="155" t="s">
        <v>57</v>
      </c>
      <c r="C577" s="13">
        <v>931</v>
      </c>
      <c r="D577" s="13">
        <f aca="true" t="shared" si="19" ref="D577:G578">C577+D643-(D703*0.3)-D760-D827</f>
        <v>931</v>
      </c>
      <c r="E577" s="13">
        <f t="shared" si="19"/>
        <v>931</v>
      </c>
      <c r="F577" s="13">
        <f t="shared" si="19"/>
        <v>931</v>
      </c>
      <c r="G577" s="13">
        <f t="shared" si="19"/>
        <v>931</v>
      </c>
    </row>
    <row r="578" spans="1:7" ht="30">
      <c r="A578" s="48" t="s">
        <v>382</v>
      </c>
      <c r="B578" s="32"/>
      <c r="C578" s="12">
        <v>931</v>
      </c>
      <c r="D578" s="13">
        <f t="shared" si="19"/>
        <v>-1209</v>
      </c>
      <c r="E578" s="13">
        <f t="shared" si="19"/>
        <v>-3359</v>
      </c>
      <c r="F578" s="13">
        <f t="shared" si="19"/>
        <v>-5515</v>
      </c>
      <c r="G578" s="13">
        <f t="shared" si="19"/>
        <v>-7676</v>
      </c>
    </row>
    <row r="579" spans="1:7" ht="15.75">
      <c r="A579" s="48"/>
      <c r="B579" s="32"/>
      <c r="C579" s="12"/>
      <c r="D579" s="13"/>
      <c r="E579" s="13"/>
      <c r="F579" s="13"/>
      <c r="G579" s="13"/>
    </row>
    <row r="580" spans="1:7" ht="28.5">
      <c r="A580" s="154" t="s">
        <v>306</v>
      </c>
      <c r="B580" s="155" t="s">
        <v>57</v>
      </c>
      <c r="C580" s="13">
        <v>61929</v>
      </c>
      <c r="D580" s="13">
        <f aca="true" t="shared" si="20" ref="D580:G581">C580+D646-(D705*0.3)-D763-D830</f>
        <v>40649</v>
      </c>
      <c r="E580" s="13">
        <f t="shared" si="20"/>
        <v>18221</v>
      </c>
      <c r="F580" s="13">
        <f t="shared" si="20"/>
        <v>-5032</v>
      </c>
      <c r="G580" s="13">
        <f t="shared" si="20"/>
        <v>-29813</v>
      </c>
    </row>
    <row r="581" spans="1:7" ht="15.75">
      <c r="A581" s="80" t="s">
        <v>387</v>
      </c>
      <c r="B581" s="32"/>
      <c r="C581" s="13">
        <v>61929</v>
      </c>
      <c r="D581" s="13">
        <f t="shared" si="20"/>
        <v>53945</v>
      </c>
      <c r="E581" s="13">
        <f t="shared" si="20"/>
        <v>45656</v>
      </c>
      <c r="F581" s="13">
        <f t="shared" si="20"/>
        <v>37158</v>
      </c>
      <c r="G581" s="13">
        <f t="shared" si="20"/>
        <v>28488</v>
      </c>
    </row>
    <row r="582" spans="1:7" ht="15.75">
      <c r="A582" s="80"/>
      <c r="B582" s="32"/>
      <c r="C582" s="13"/>
      <c r="D582" s="13"/>
      <c r="E582" s="13"/>
      <c r="F582" s="13"/>
      <c r="G582" s="13"/>
    </row>
    <row r="583" spans="1:7" ht="28.5">
      <c r="A583" s="160" t="s">
        <v>315</v>
      </c>
      <c r="B583" s="155" t="s">
        <v>57</v>
      </c>
      <c r="C583" s="13">
        <v>12136</v>
      </c>
      <c r="D583" s="13">
        <f>C583+D649-(D707*0.3)-D766-D833</f>
        <v>8639</v>
      </c>
      <c r="E583" s="13">
        <f>D583+E649-(E707*0.3)-E766-E833</f>
        <v>5142</v>
      </c>
      <c r="F583" s="13">
        <f>E583+F649-(F707*0.3)-F766-F833</f>
        <v>1645</v>
      </c>
      <c r="G583" s="13">
        <f>F583+G649-(G707*0.3)-G766-G833</f>
        <v>-1852</v>
      </c>
    </row>
    <row r="584" spans="1:7" ht="15.75">
      <c r="A584" s="12"/>
      <c r="B584" s="32"/>
      <c r="C584" s="12"/>
      <c r="D584" s="13"/>
      <c r="E584" s="12"/>
      <c r="F584" s="12"/>
      <c r="G584" s="12"/>
    </row>
    <row r="585" spans="1:7" ht="42.75">
      <c r="A585" s="154" t="s">
        <v>307</v>
      </c>
      <c r="B585" s="155" t="s">
        <v>57</v>
      </c>
      <c r="C585" s="13">
        <v>1349</v>
      </c>
      <c r="D585" s="13">
        <f aca="true" t="shared" si="21" ref="D585:G586">C585+D651-(D709*0.3)-D768-D835</f>
        <v>819</v>
      </c>
      <c r="E585" s="13">
        <f t="shared" si="21"/>
        <v>266</v>
      </c>
      <c r="F585" s="13">
        <f t="shared" si="21"/>
        <v>-302</v>
      </c>
      <c r="G585" s="13">
        <f t="shared" si="21"/>
        <v>-883</v>
      </c>
    </row>
    <row r="586" spans="1:7" ht="30">
      <c r="A586" s="12" t="s">
        <v>383</v>
      </c>
      <c r="B586" s="32"/>
      <c r="C586" s="13">
        <v>1349</v>
      </c>
      <c r="D586" s="13">
        <f t="shared" si="21"/>
        <v>-5462</v>
      </c>
      <c r="E586" s="13">
        <f t="shared" si="21"/>
        <v>-12717</v>
      </c>
      <c r="F586" s="13">
        <f t="shared" si="21"/>
        <v>-20275</v>
      </c>
      <c r="G586" s="13">
        <f t="shared" si="21"/>
        <v>-28084</v>
      </c>
    </row>
    <row r="587" spans="1:7" ht="15.75">
      <c r="A587" s="12"/>
      <c r="B587" s="32"/>
      <c r="C587" s="13"/>
      <c r="D587" s="13"/>
      <c r="E587" s="13"/>
      <c r="F587" s="13"/>
      <c r="G587" s="13"/>
    </row>
    <row r="588" spans="1:7" ht="57">
      <c r="A588" s="160" t="s">
        <v>308</v>
      </c>
      <c r="B588" s="162" t="s">
        <v>57</v>
      </c>
      <c r="C588" s="13">
        <v>11245</v>
      </c>
      <c r="D588" s="156">
        <f aca="true" t="shared" si="22" ref="D588:F589">C588+D654-(D711*0.3)-D771-D838</f>
        <v>9854.33378698225</v>
      </c>
      <c r="E588" s="156">
        <f t="shared" si="22"/>
        <v>8301.967573964499</v>
      </c>
      <c r="F588" s="156">
        <f t="shared" si="22"/>
        <v>6749.601360946747</v>
      </c>
      <c r="G588" s="156">
        <f>F588+G655-(G712*0.3)-G771-G838</f>
        <v>5197.2351479289955</v>
      </c>
    </row>
    <row r="589" spans="1:7" ht="15.75">
      <c r="A589" s="12" t="s">
        <v>384</v>
      </c>
      <c r="B589" s="78"/>
      <c r="C589" s="13">
        <v>11245</v>
      </c>
      <c r="D589" s="156">
        <f t="shared" si="22"/>
        <v>11406.7</v>
      </c>
      <c r="E589" s="156">
        <f t="shared" si="22"/>
        <v>11406.7</v>
      </c>
      <c r="F589" s="156">
        <f t="shared" si="22"/>
        <v>11406.7</v>
      </c>
      <c r="G589" s="156">
        <f>F589+G655-(G712*0.3)-G772-G839</f>
        <v>11406.7</v>
      </c>
    </row>
    <row r="590" spans="1:7" ht="15.75">
      <c r="A590" s="12"/>
      <c r="B590" s="78"/>
      <c r="C590" s="13"/>
      <c r="D590" s="156"/>
      <c r="E590" s="156"/>
      <c r="F590" s="156"/>
      <c r="G590" s="156"/>
    </row>
    <row r="591" spans="1:7" ht="15.75">
      <c r="A591" s="154" t="s">
        <v>309</v>
      </c>
      <c r="B591" s="162" t="s">
        <v>57</v>
      </c>
      <c r="C591" s="163">
        <v>207297</v>
      </c>
      <c r="D591" s="167">
        <f aca="true" t="shared" si="23" ref="D591:G592">C591+D657-(D713*0.3)-D773-D840</f>
        <v>203921.18078928327</v>
      </c>
      <c r="E591" s="167">
        <f t="shared" si="23"/>
        <v>200317.2858044047</v>
      </c>
      <c r="F591" s="156">
        <f t="shared" si="23"/>
        <v>195605.9039464163</v>
      </c>
      <c r="G591" s="156">
        <f t="shared" si="23"/>
        <v>190887.0352153181</v>
      </c>
    </row>
    <row r="592" spans="1:7" ht="15.75">
      <c r="A592" s="12" t="s">
        <v>388</v>
      </c>
      <c r="B592" s="78"/>
      <c r="C592" s="163">
        <v>207297</v>
      </c>
      <c r="D592" s="168">
        <f t="shared" si="23"/>
        <v>203921.18078928327</v>
      </c>
      <c r="E592" s="168">
        <f t="shared" si="23"/>
        <v>200317.2858044047</v>
      </c>
      <c r="F592" s="158">
        <f t="shared" si="23"/>
        <v>195605.9039464163</v>
      </c>
      <c r="G592" s="158">
        <f t="shared" si="23"/>
        <v>190887.0352153181</v>
      </c>
    </row>
    <row r="593" spans="1:7" ht="15.75">
      <c r="A593" s="12"/>
      <c r="B593" s="78"/>
      <c r="C593" s="163"/>
      <c r="D593" s="168"/>
      <c r="E593" s="168"/>
      <c r="F593" s="158"/>
      <c r="G593" s="158"/>
    </row>
    <row r="594" spans="1:7" ht="42.75">
      <c r="A594" s="154" t="s">
        <v>310</v>
      </c>
      <c r="B594" s="162" t="s">
        <v>57</v>
      </c>
      <c r="C594" s="163">
        <v>47720</v>
      </c>
      <c r="D594" s="167">
        <f aca="true" t="shared" si="24" ref="D594:G595">C594+D660-(D715*0.3)-D776-D842</f>
        <v>42109.05327489103</v>
      </c>
      <c r="E594" s="167">
        <f t="shared" si="24"/>
        <v>35635.868843212935</v>
      </c>
      <c r="F594" s="156">
        <f t="shared" si="24"/>
        <v>29011.44670496572</v>
      </c>
      <c r="G594" s="156">
        <f t="shared" si="24"/>
        <v>22259.78686014939</v>
      </c>
    </row>
    <row r="595" spans="1:7" ht="15.75">
      <c r="A595" s="142" t="s">
        <v>369</v>
      </c>
      <c r="B595" s="78"/>
      <c r="C595" s="163">
        <v>47720</v>
      </c>
      <c r="D595" s="168">
        <f t="shared" si="24"/>
        <v>44978.05327489103</v>
      </c>
      <c r="E595" s="168">
        <f t="shared" si="24"/>
        <v>41567.868843212935</v>
      </c>
      <c r="F595" s="158">
        <f t="shared" si="24"/>
        <v>38139.44670496572</v>
      </c>
      <c r="G595" s="158">
        <f t="shared" si="24"/>
        <v>34692.78686014938</v>
      </c>
    </row>
    <row r="596" spans="1:7" ht="15.75">
      <c r="A596" s="142"/>
      <c r="B596" s="78"/>
      <c r="C596" s="163"/>
      <c r="D596" s="164"/>
      <c r="E596" s="164"/>
      <c r="F596" s="14"/>
      <c r="G596" s="14"/>
    </row>
    <row r="597" spans="1:7" ht="42.75">
      <c r="A597" s="154" t="s">
        <v>311</v>
      </c>
      <c r="B597" s="162" t="s">
        <v>57</v>
      </c>
      <c r="C597" s="163">
        <v>6643</v>
      </c>
      <c r="D597" s="164">
        <f>C597+D663-(D717*0.3)-D779-D844</f>
        <v>6043</v>
      </c>
      <c r="E597" s="164">
        <f>D597+E663-(E717*0.3)-E779-E844</f>
        <v>5432</v>
      </c>
      <c r="F597" s="164">
        <f>E597+F663-(F717*0.3)-F779-F844</f>
        <v>4814</v>
      </c>
      <c r="G597" s="164">
        <f>F597+G663-(G717*0.3)-G779-G844</f>
        <v>4190</v>
      </c>
    </row>
    <row r="598" spans="1:7" ht="15.75">
      <c r="A598" s="12"/>
      <c r="B598" s="44"/>
      <c r="C598" s="36"/>
      <c r="D598" s="36"/>
      <c r="E598" s="36"/>
      <c r="F598" s="12"/>
      <c r="G598" s="12"/>
    </row>
    <row r="599" spans="1:7" ht="28.5">
      <c r="A599" s="160" t="s">
        <v>312</v>
      </c>
      <c r="B599" s="162" t="s">
        <v>57</v>
      </c>
      <c r="C599" s="163">
        <v>770</v>
      </c>
      <c r="D599" s="163">
        <f>C599+D665-(D719*0.3)-D781-D846</f>
        <v>414</v>
      </c>
      <c r="E599" s="163">
        <f>D599+E665-(E719*0.3)-E781-E846</f>
        <v>34</v>
      </c>
      <c r="F599" s="13">
        <f>E599+F665-(F719*0.3)-F781-F846</f>
        <v>-362</v>
      </c>
      <c r="G599" s="13">
        <f>F599+G665-(G719*0.3)-G781-G846</f>
        <v>-772</v>
      </c>
    </row>
    <row r="600" spans="1:7" ht="15.75">
      <c r="A600" s="160"/>
      <c r="B600" s="162"/>
      <c r="C600" s="163"/>
      <c r="D600" s="163"/>
      <c r="E600" s="163"/>
      <c r="F600" s="13"/>
      <c r="G600" s="13"/>
    </row>
    <row r="601" spans="1:7" s="50" customFormat="1" ht="42.75">
      <c r="A601" s="70" t="s">
        <v>389</v>
      </c>
      <c r="B601" s="173" t="s">
        <v>57</v>
      </c>
      <c r="C601" s="70">
        <v>2630113</v>
      </c>
      <c r="D601" s="178">
        <f>SUM(D603,D612,D614,D618,D625,D627,D633,D635,D640,D643,D646,D649,D651,D654,D657,D660,D663,D665)</f>
        <v>157109.7</v>
      </c>
      <c r="E601" s="178">
        <f>SUM(E603,E618,E625,E627,E633,E635,E640,E643,E646,E649,E651,E654,E657,E660,E663,E665)</f>
        <v>174262</v>
      </c>
      <c r="F601" s="178">
        <f>SUM(F603,F612,F614,F618,F625,F627,F633,F635,F640,F643,F646,F649,F651,F654,F657,F660,F663,F665)</f>
        <v>178235</v>
      </c>
      <c r="G601" s="178">
        <f>SUM(G603,G612,G614,G618,G625,G627,G633,G635,G640,G643,G646,G649,G651,G654,G657,G660,G663,G665)</f>
        <v>184532</v>
      </c>
    </row>
    <row r="602" spans="1:7" ht="30">
      <c r="A602" s="48" t="s">
        <v>132</v>
      </c>
      <c r="B602" s="32"/>
      <c r="C602" s="169">
        <f>SUM(C603,C612,C614,C618,C622,C625,C627,C633,C635,C640,C643,C646,C649,C651,C654,C657,C660,C663,C665)</f>
        <v>2630113</v>
      </c>
      <c r="D602" s="169">
        <f>SUM(D603,D612,D614,D618,D622,D625,D627,D633,D635,D640,D643,D646,D649,D651,D654,D657,D660,D663,D665)</f>
        <v>157109.7</v>
      </c>
      <c r="E602" s="169">
        <f>SUM(E603,E612,E614,E618,E622,E625,E627,E633,E635,E640,E643,E646,E649,E651,E654,E657,E660,E663,E665)</f>
        <v>174262</v>
      </c>
      <c r="F602" s="169">
        <f>SUM(F603,F612,F614,F618,F622,F625,F627,F633,F635,F640,F643,F646,F649,F651,F654,F657,F660,F663,F665)</f>
        <v>178235</v>
      </c>
      <c r="G602" s="169">
        <f>SUM(G603,G612,G614,G618,G622,G625,G627,G633,G635,G640,G643,G646,G649,G651,G654,G657,G660,G663,G665)</f>
        <v>184532</v>
      </c>
    </row>
    <row r="603" spans="1:7" ht="28.5">
      <c r="A603" s="154" t="s">
        <v>298</v>
      </c>
      <c r="B603" s="155" t="s">
        <v>57</v>
      </c>
      <c r="C603" s="170">
        <f>SUM(C604:C610)</f>
        <v>109114</v>
      </c>
      <c r="D603" s="170">
        <f>SUM(D604:D610)</f>
        <v>141205</v>
      </c>
      <c r="E603" s="170">
        <f>SUM(E604:E610)</f>
        <v>160540</v>
      </c>
      <c r="F603" s="170">
        <f>SUM(F604:F610)</f>
        <v>165740</v>
      </c>
      <c r="G603" s="170">
        <f>SUM(G604:G610)</f>
        <v>171450</v>
      </c>
    </row>
    <row r="604" spans="1:7" ht="15.75">
      <c r="A604" s="157" t="s">
        <v>350</v>
      </c>
      <c r="B604" s="159"/>
      <c r="C604" s="171">
        <v>955</v>
      </c>
      <c r="D604" s="171">
        <v>1010</v>
      </c>
      <c r="E604" s="171">
        <v>1450</v>
      </c>
      <c r="F604" s="171">
        <v>1500</v>
      </c>
      <c r="G604" s="171">
        <v>1800</v>
      </c>
    </row>
    <row r="605" spans="1:7" ht="15.75">
      <c r="A605" s="157" t="s">
        <v>372</v>
      </c>
      <c r="B605" s="159"/>
      <c r="C605" s="171">
        <v>11550</v>
      </c>
      <c r="D605" s="171">
        <v>21500</v>
      </c>
      <c r="E605" s="171">
        <v>28000</v>
      </c>
      <c r="F605" s="171">
        <v>29000</v>
      </c>
      <c r="G605" s="171">
        <v>30000</v>
      </c>
    </row>
    <row r="606" spans="1:7" ht="15.75">
      <c r="A606" s="157" t="s">
        <v>332</v>
      </c>
      <c r="B606" s="159"/>
      <c r="C606" s="171">
        <v>58082</v>
      </c>
      <c r="D606" s="171">
        <v>78200</v>
      </c>
      <c r="E606" s="171">
        <v>83300</v>
      </c>
      <c r="F606" s="171">
        <v>85000</v>
      </c>
      <c r="G606" s="171">
        <v>88000</v>
      </c>
    </row>
    <row r="607" spans="1:7" ht="15.75">
      <c r="A607" s="157" t="s">
        <v>334</v>
      </c>
      <c r="B607" s="159"/>
      <c r="C607" s="171">
        <v>26050</v>
      </c>
      <c r="D607" s="171">
        <v>27778</v>
      </c>
      <c r="E607" s="171">
        <v>34500</v>
      </c>
      <c r="F607" s="171">
        <v>36600</v>
      </c>
      <c r="G607" s="171">
        <v>37000</v>
      </c>
    </row>
    <row r="608" spans="1:7" ht="15.75">
      <c r="A608" s="157" t="s">
        <v>339</v>
      </c>
      <c r="B608" s="159"/>
      <c r="C608" s="171">
        <v>9550</v>
      </c>
      <c r="D608" s="171">
        <v>9655</v>
      </c>
      <c r="E608" s="171">
        <v>9650</v>
      </c>
      <c r="F608" s="171">
        <v>10000</v>
      </c>
      <c r="G608" s="171">
        <v>10500</v>
      </c>
    </row>
    <row r="609" spans="1:7" ht="15.75">
      <c r="A609" s="157" t="s">
        <v>349</v>
      </c>
      <c r="B609" s="159"/>
      <c r="C609" s="171">
        <v>2577</v>
      </c>
      <c r="D609" s="171">
        <v>2685</v>
      </c>
      <c r="E609" s="171">
        <v>3250</v>
      </c>
      <c r="F609" s="171">
        <v>3200</v>
      </c>
      <c r="G609" s="171">
        <v>3500</v>
      </c>
    </row>
    <row r="610" spans="1:7" ht="15.75">
      <c r="A610" s="157" t="s">
        <v>335</v>
      </c>
      <c r="B610" s="159"/>
      <c r="C610" s="171">
        <v>350</v>
      </c>
      <c r="D610" s="171">
        <v>377</v>
      </c>
      <c r="E610" s="171">
        <v>390</v>
      </c>
      <c r="F610" s="171">
        <v>440</v>
      </c>
      <c r="G610" s="171">
        <v>650</v>
      </c>
    </row>
    <row r="611" spans="1:7" ht="15.75">
      <c r="A611" s="157"/>
      <c r="B611" s="159"/>
      <c r="C611" s="171"/>
      <c r="D611" s="171"/>
      <c r="E611" s="171"/>
      <c r="F611" s="171"/>
      <c r="G611" s="171"/>
    </row>
    <row r="612" spans="1:7" ht="15.75">
      <c r="A612" s="154" t="s">
        <v>317</v>
      </c>
      <c r="B612" s="155" t="s">
        <v>57</v>
      </c>
      <c r="C612" s="13">
        <v>0</v>
      </c>
      <c r="D612" s="13">
        <v>0</v>
      </c>
      <c r="E612" s="13">
        <v>0</v>
      </c>
      <c r="F612" s="13">
        <v>0</v>
      </c>
      <c r="G612" s="13">
        <v>0</v>
      </c>
    </row>
    <row r="613" spans="1:7" ht="15.75">
      <c r="A613" s="12"/>
      <c r="B613" s="32"/>
      <c r="C613" s="12"/>
      <c r="D613" s="12"/>
      <c r="E613" s="12"/>
      <c r="F613" s="12"/>
      <c r="G613" s="12"/>
    </row>
    <row r="614" spans="1:7" ht="15.75">
      <c r="A614" s="154" t="s">
        <v>299</v>
      </c>
      <c r="B614" s="155" t="s">
        <v>57</v>
      </c>
      <c r="C614" s="13">
        <v>1388</v>
      </c>
      <c r="D614" s="13">
        <v>0</v>
      </c>
      <c r="E614" s="13">
        <v>0</v>
      </c>
      <c r="F614" s="13">
        <v>0</v>
      </c>
      <c r="G614" s="13">
        <v>0</v>
      </c>
    </row>
    <row r="615" spans="1:7" ht="15.75">
      <c r="A615" s="80" t="s">
        <v>373</v>
      </c>
      <c r="B615" s="32"/>
      <c r="C615" s="12">
        <v>0</v>
      </c>
      <c r="D615" s="12">
        <v>0</v>
      </c>
      <c r="E615" s="12">
        <v>0</v>
      </c>
      <c r="F615" s="12">
        <v>0</v>
      </c>
      <c r="G615" s="12">
        <v>0</v>
      </c>
    </row>
    <row r="616" spans="1:7" ht="15.75">
      <c r="A616" s="12" t="s">
        <v>374</v>
      </c>
      <c r="B616" s="32"/>
      <c r="C616" s="27">
        <v>1388</v>
      </c>
      <c r="D616" s="12">
        <v>0</v>
      </c>
      <c r="E616" s="12">
        <v>0</v>
      </c>
      <c r="F616" s="12">
        <v>0</v>
      </c>
      <c r="G616" s="12">
        <v>0</v>
      </c>
    </row>
    <row r="617" spans="1:7" ht="15.75">
      <c r="A617" s="12"/>
      <c r="B617" s="32"/>
      <c r="C617" s="27"/>
      <c r="D617" s="12"/>
      <c r="E617" s="12"/>
      <c r="F617" s="12"/>
      <c r="G617" s="12"/>
    </row>
    <row r="618" spans="1:7" ht="42.75">
      <c r="A618" s="154" t="s">
        <v>314</v>
      </c>
      <c r="B618" s="155" t="s">
        <v>57</v>
      </c>
      <c r="C618" s="13">
        <f>SUM(C619:C620)</f>
        <v>6000</v>
      </c>
      <c r="D618" s="13">
        <f>SUM(D619:D620)</f>
        <v>2463</v>
      </c>
      <c r="E618" s="13">
        <f>SUM(E619:E620)</f>
        <v>1890</v>
      </c>
      <c r="F618" s="13">
        <f>SUM(F619:F620)</f>
        <v>1613</v>
      </c>
      <c r="G618" s="13">
        <f>SUM(G619:G620)</f>
        <v>2200</v>
      </c>
    </row>
    <row r="619" spans="1:7" ht="15.75">
      <c r="A619" s="80" t="s">
        <v>360</v>
      </c>
      <c r="B619" s="32"/>
      <c r="C619" s="12">
        <v>1240</v>
      </c>
      <c r="D619" s="12">
        <v>870</v>
      </c>
      <c r="E619" s="12">
        <v>970</v>
      </c>
      <c r="F619" s="12">
        <v>400</v>
      </c>
      <c r="G619" s="12">
        <v>900</v>
      </c>
    </row>
    <row r="620" spans="1:7" ht="15.75">
      <c r="A620" s="80" t="s">
        <v>386</v>
      </c>
      <c r="B620" s="32" t="s">
        <v>57</v>
      </c>
      <c r="C620" s="12">
        <v>4760</v>
      </c>
      <c r="D620" s="12">
        <v>1593</v>
      </c>
      <c r="E620" s="12">
        <v>920</v>
      </c>
      <c r="F620" s="12">
        <v>1213</v>
      </c>
      <c r="G620" s="12">
        <v>1300</v>
      </c>
    </row>
    <row r="621" spans="1:7" ht="15.75">
      <c r="A621" s="80"/>
      <c r="B621" s="32"/>
      <c r="C621" s="12"/>
      <c r="D621" s="12"/>
      <c r="E621" s="12"/>
      <c r="F621" s="12"/>
      <c r="G621" s="12"/>
    </row>
    <row r="622" spans="1:7" ht="57">
      <c r="A622" s="160" t="s">
        <v>313</v>
      </c>
      <c r="B622" s="155" t="s">
        <v>57</v>
      </c>
      <c r="C622" s="12">
        <v>544</v>
      </c>
      <c r="D622" s="12">
        <v>0</v>
      </c>
      <c r="E622" s="12">
        <v>0</v>
      </c>
      <c r="F622" s="12">
        <v>0</v>
      </c>
      <c r="G622" s="12">
        <v>0</v>
      </c>
    </row>
    <row r="623" spans="1:7" ht="15.75">
      <c r="A623" s="12" t="s">
        <v>362</v>
      </c>
      <c r="B623" s="32"/>
      <c r="C623" s="12">
        <v>544</v>
      </c>
      <c r="D623" s="12">
        <v>0</v>
      </c>
      <c r="E623" s="12">
        <v>0</v>
      </c>
      <c r="F623" s="12">
        <v>0</v>
      </c>
      <c r="G623" s="12">
        <v>0</v>
      </c>
    </row>
    <row r="624" spans="1:7" ht="15.75">
      <c r="A624" s="12"/>
      <c r="B624" s="32"/>
      <c r="C624" s="12"/>
      <c r="D624" s="12"/>
      <c r="E624" s="12"/>
      <c r="F624" s="12"/>
      <c r="G624" s="12"/>
    </row>
    <row r="625" spans="1:7" ht="15.75">
      <c r="A625" s="154" t="s">
        <v>300</v>
      </c>
      <c r="B625" s="155" t="s">
        <v>57</v>
      </c>
      <c r="C625" s="13">
        <v>0</v>
      </c>
      <c r="D625" s="13">
        <v>0</v>
      </c>
      <c r="E625" s="13">
        <v>0</v>
      </c>
      <c r="F625" s="13">
        <v>0</v>
      </c>
      <c r="G625" s="13">
        <v>0</v>
      </c>
    </row>
    <row r="626" spans="1:7" ht="15.75">
      <c r="A626" s="80"/>
      <c r="B626" s="32"/>
      <c r="C626" s="12"/>
      <c r="D626" s="12"/>
      <c r="E626" s="12"/>
      <c r="F626" s="12"/>
      <c r="G626" s="12"/>
    </row>
    <row r="627" spans="1:7" ht="42.75">
      <c r="A627" s="154" t="s">
        <v>301</v>
      </c>
      <c r="B627" s="155" t="s">
        <v>57</v>
      </c>
      <c r="C627" s="13">
        <f>SUM(C629:C631)</f>
        <v>19659</v>
      </c>
      <c r="D627" s="13">
        <f>SUM(D629:D631)</f>
        <v>1675</v>
      </c>
      <c r="E627" s="13">
        <f>SUM(E629:E631)</f>
        <v>1700</v>
      </c>
      <c r="F627" s="13">
        <f>SUM(F629:F631)</f>
        <v>1750</v>
      </c>
      <c r="G627" s="13">
        <f>SUM(G629:G631)</f>
        <v>1750</v>
      </c>
    </row>
    <row r="628" spans="1:7" ht="15.75">
      <c r="A628" s="80" t="s">
        <v>376</v>
      </c>
      <c r="B628" s="32"/>
      <c r="C628" s="12">
        <v>0</v>
      </c>
      <c r="D628" s="12">
        <v>0</v>
      </c>
      <c r="E628" s="12">
        <v>0</v>
      </c>
      <c r="F628" s="12">
        <v>0</v>
      </c>
      <c r="G628" s="12">
        <v>0</v>
      </c>
    </row>
    <row r="629" spans="1:7" ht="24">
      <c r="A629" s="161" t="s">
        <v>363</v>
      </c>
      <c r="B629" s="32"/>
      <c r="C629" s="12">
        <v>6589</v>
      </c>
      <c r="D629" s="12">
        <v>1675</v>
      </c>
      <c r="E629" s="12">
        <v>1700</v>
      </c>
      <c r="F629" s="12">
        <v>1750</v>
      </c>
      <c r="G629" s="12">
        <v>1750</v>
      </c>
    </row>
    <row r="630" spans="1:7" ht="30">
      <c r="A630" s="80" t="s">
        <v>377</v>
      </c>
      <c r="B630" s="32"/>
      <c r="C630" s="12">
        <v>9623</v>
      </c>
      <c r="D630" s="12">
        <v>0</v>
      </c>
      <c r="E630" s="12">
        <v>0</v>
      </c>
      <c r="F630" s="12">
        <v>0</v>
      </c>
      <c r="G630" s="12">
        <v>0</v>
      </c>
    </row>
    <row r="631" spans="1:7" ht="15.75">
      <c r="A631" s="12" t="s">
        <v>378</v>
      </c>
      <c r="B631" s="32"/>
      <c r="C631" s="14">
        <v>3447</v>
      </c>
      <c r="D631" s="14">
        <v>0</v>
      </c>
      <c r="E631" s="14">
        <v>0</v>
      </c>
      <c r="F631" s="14">
        <v>0</v>
      </c>
      <c r="G631" s="14">
        <v>0</v>
      </c>
    </row>
    <row r="632" spans="1:7" ht="15.75">
      <c r="A632" s="12"/>
      <c r="B632" s="32"/>
      <c r="C632" s="14"/>
      <c r="D632" s="14"/>
      <c r="E632" s="14"/>
      <c r="F632" s="14"/>
      <c r="G632" s="14"/>
    </row>
    <row r="633" spans="1:7" ht="42.75">
      <c r="A633" s="160" t="s">
        <v>303</v>
      </c>
      <c r="B633" s="155" t="s">
        <v>57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</row>
    <row r="634" spans="1:7" ht="15.75">
      <c r="A634" s="81"/>
      <c r="B634" s="32"/>
      <c r="C634" s="12"/>
      <c r="D634" s="12"/>
      <c r="E634" s="12"/>
      <c r="F634" s="12"/>
      <c r="G634" s="12"/>
    </row>
    <row r="635" spans="1:7" ht="15.75">
      <c r="A635" s="154" t="s">
        <v>302</v>
      </c>
      <c r="B635" s="155" t="s">
        <v>57</v>
      </c>
      <c r="C635" s="13">
        <f>SUM(C636:C638)</f>
        <v>2470757</v>
      </c>
      <c r="D635" s="13">
        <f>SUM(D636:D638)</f>
        <v>7755</v>
      </c>
      <c r="E635" s="13">
        <f>SUM(E636:E638)</f>
        <v>7132</v>
      </c>
      <c r="F635" s="13">
        <f>SUM(F636:F638)</f>
        <v>7232</v>
      </c>
      <c r="G635" s="13">
        <f>SUM(G636:G638)</f>
        <v>7232</v>
      </c>
    </row>
    <row r="636" spans="1:7" ht="30">
      <c r="A636" s="80" t="s">
        <v>379</v>
      </c>
      <c r="B636" s="159"/>
      <c r="C636" s="14">
        <v>849</v>
      </c>
      <c r="D636" s="14">
        <v>0</v>
      </c>
      <c r="E636" s="14">
        <v>0</v>
      </c>
      <c r="F636" s="14">
        <v>0</v>
      </c>
      <c r="G636" s="14">
        <v>0</v>
      </c>
    </row>
    <row r="637" spans="1:7" ht="15.75">
      <c r="A637" s="80" t="s">
        <v>364</v>
      </c>
      <c r="B637" s="159"/>
      <c r="C637" s="14">
        <v>2459843</v>
      </c>
      <c r="D637" s="14">
        <v>1100</v>
      </c>
      <c r="E637" s="14">
        <v>1200</v>
      </c>
      <c r="F637" s="14">
        <v>1300</v>
      </c>
      <c r="G637" s="14">
        <v>1300</v>
      </c>
    </row>
    <row r="638" spans="1:7" ht="15.75">
      <c r="A638" s="12" t="s">
        <v>380</v>
      </c>
      <c r="B638" s="159"/>
      <c r="C638" s="14">
        <v>10065</v>
      </c>
      <c r="D638" s="14">
        <v>6655</v>
      </c>
      <c r="E638" s="14">
        <v>5932</v>
      </c>
      <c r="F638" s="14">
        <v>5932</v>
      </c>
      <c r="G638" s="14">
        <v>5932</v>
      </c>
    </row>
    <row r="639" spans="1:7" ht="15.75">
      <c r="A639" s="12"/>
      <c r="B639" s="159"/>
      <c r="C639" s="14"/>
      <c r="D639" s="14"/>
      <c r="E639" s="14"/>
      <c r="F639" s="14"/>
      <c r="G639" s="14"/>
    </row>
    <row r="640" spans="1:7" ht="28.5">
      <c r="A640" s="154" t="s">
        <v>304</v>
      </c>
      <c r="B640" s="155" t="s">
        <v>57</v>
      </c>
      <c r="C640" s="13">
        <v>47</v>
      </c>
      <c r="D640" s="13">
        <v>0</v>
      </c>
      <c r="E640" s="13">
        <v>0</v>
      </c>
      <c r="F640" s="13">
        <v>0</v>
      </c>
      <c r="G640" s="13">
        <v>0</v>
      </c>
    </row>
    <row r="641" spans="1:7" ht="30">
      <c r="A641" s="80" t="s">
        <v>381</v>
      </c>
      <c r="B641" s="32"/>
      <c r="C641" s="12">
        <v>47</v>
      </c>
      <c r="D641" s="12">
        <v>0</v>
      </c>
      <c r="E641" s="12">
        <v>0</v>
      </c>
      <c r="F641" s="12">
        <v>0</v>
      </c>
      <c r="G641" s="12">
        <v>0</v>
      </c>
    </row>
    <row r="642" spans="1:7" ht="15.75">
      <c r="A642" s="80"/>
      <c r="B642" s="32"/>
      <c r="C642" s="12"/>
      <c r="D642" s="12"/>
      <c r="E642" s="12"/>
      <c r="F642" s="12"/>
      <c r="G642" s="12"/>
    </row>
    <row r="643" spans="1:7" ht="28.5">
      <c r="A643" s="160" t="s">
        <v>305</v>
      </c>
      <c r="B643" s="155" t="s">
        <v>57</v>
      </c>
      <c r="C643" s="13">
        <v>0</v>
      </c>
      <c r="D643" s="13">
        <v>0</v>
      </c>
      <c r="E643" s="13">
        <v>0</v>
      </c>
      <c r="F643" s="13">
        <v>0</v>
      </c>
      <c r="G643" s="13">
        <v>0</v>
      </c>
    </row>
    <row r="644" spans="1:7" ht="30">
      <c r="A644" s="48" t="s">
        <v>382</v>
      </c>
      <c r="B644" s="32"/>
      <c r="C644" s="14">
        <v>0</v>
      </c>
      <c r="D644" s="14">
        <v>0</v>
      </c>
      <c r="E644" s="14">
        <v>0</v>
      </c>
      <c r="F644" s="14">
        <v>0</v>
      </c>
      <c r="G644" s="14">
        <v>0</v>
      </c>
    </row>
    <row r="645" spans="1:7" ht="15.75">
      <c r="A645" s="48"/>
      <c r="B645" s="32"/>
      <c r="C645" s="14"/>
      <c r="D645" s="14"/>
      <c r="E645" s="14"/>
      <c r="F645" s="14"/>
      <c r="G645" s="14"/>
    </row>
    <row r="646" spans="1:7" ht="28.5">
      <c r="A646" s="154" t="s">
        <v>306</v>
      </c>
      <c r="B646" s="155" t="s">
        <v>57</v>
      </c>
      <c r="C646" s="13">
        <v>14501</v>
      </c>
      <c r="D646" s="13">
        <v>0</v>
      </c>
      <c r="E646" s="13">
        <v>0</v>
      </c>
      <c r="F646" s="13">
        <v>0</v>
      </c>
      <c r="G646" s="13">
        <v>0</v>
      </c>
    </row>
    <row r="647" spans="1:7" ht="15.75">
      <c r="A647" s="80" t="s">
        <v>324</v>
      </c>
      <c r="B647" s="32"/>
      <c r="C647" s="14">
        <v>14501</v>
      </c>
      <c r="D647" s="14">
        <v>0</v>
      </c>
      <c r="E647" s="14">
        <v>0</v>
      </c>
      <c r="F647" s="14">
        <v>0</v>
      </c>
      <c r="G647" s="14">
        <v>0</v>
      </c>
    </row>
    <row r="648" spans="1:7" ht="15.75">
      <c r="A648" s="80"/>
      <c r="B648" s="32"/>
      <c r="C648" s="14"/>
      <c r="D648" s="14"/>
      <c r="E648" s="14"/>
      <c r="F648" s="14"/>
      <c r="G648" s="14"/>
    </row>
    <row r="649" spans="1:7" ht="28.5">
      <c r="A649" s="160" t="s">
        <v>315</v>
      </c>
      <c r="B649" s="155" t="s">
        <v>57</v>
      </c>
      <c r="C649" s="13">
        <v>0</v>
      </c>
      <c r="D649" s="13">
        <v>0</v>
      </c>
      <c r="E649" s="13">
        <v>0</v>
      </c>
      <c r="F649" s="13">
        <v>0</v>
      </c>
      <c r="G649" s="13">
        <v>0</v>
      </c>
    </row>
    <row r="650" spans="1:7" ht="15.75">
      <c r="A650" s="48"/>
      <c r="B650" s="32"/>
      <c r="C650" s="12"/>
      <c r="D650" s="12"/>
      <c r="E650" s="12"/>
      <c r="F650" s="12"/>
      <c r="G650" s="12"/>
    </row>
    <row r="651" spans="1:7" ht="42.75">
      <c r="A651" s="154" t="s">
        <v>307</v>
      </c>
      <c r="B651" s="155" t="s">
        <v>57</v>
      </c>
      <c r="C651" s="13">
        <v>2648</v>
      </c>
      <c r="D651" s="13">
        <v>0</v>
      </c>
      <c r="E651" s="13">
        <v>0</v>
      </c>
      <c r="F651" s="13">
        <v>0</v>
      </c>
      <c r="G651" s="13">
        <v>0</v>
      </c>
    </row>
    <row r="652" spans="1:7" ht="30">
      <c r="A652" s="12" t="s">
        <v>383</v>
      </c>
      <c r="B652" s="32"/>
      <c r="C652" s="12">
        <v>2648</v>
      </c>
      <c r="D652" s="12">
        <v>0</v>
      </c>
      <c r="E652" s="12">
        <v>0</v>
      </c>
      <c r="F652" s="12">
        <v>0</v>
      </c>
      <c r="G652" s="12">
        <v>0</v>
      </c>
    </row>
    <row r="653" spans="1:7" ht="15.75">
      <c r="A653" s="12"/>
      <c r="B653" s="32"/>
      <c r="C653" s="12"/>
      <c r="D653" s="12"/>
      <c r="E653" s="12"/>
      <c r="F653" s="12"/>
      <c r="G653" s="12"/>
    </row>
    <row r="654" spans="1:7" ht="57">
      <c r="A654" s="160" t="s">
        <v>308</v>
      </c>
      <c r="B654" s="162" t="s">
        <v>57</v>
      </c>
      <c r="C654" s="13">
        <v>1530</v>
      </c>
      <c r="D654" s="13">
        <v>161.7</v>
      </c>
      <c r="E654" s="13">
        <v>0</v>
      </c>
      <c r="F654" s="13">
        <v>0</v>
      </c>
      <c r="G654" s="13">
        <v>0</v>
      </c>
    </row>
    <row r="655" spans="1:7" ht="15.75">
      <c r="A655" s="12" t="s">
        <v>390</v>
      </c>
      <c r="B655" s="78"/>
      <c r="C655" s="14">
        <v>1530</v>
      </c>
      <c r="D655" s="14">
        <v>161.7</v>
      </c>
      <c r="E655" s="14">
        <v>0</v>
      </c>
      <c r="F655" s="14">
        <v>0</v>
      </c>
      <c r="G655" s="14">
        <v>0</v>
      </c>
    </row>
    <row r="656" spans="1:7" ht="15.75">
      <c r="A656" s="12"/>
      <c r="B656" s="78"/>
      <c r="C656" s="14"/>
      <c r="D656" s="14"/>
      <c r="E656" s="14"/>
      <c r="F656" s="14"/>
      <c r="G656" s="14"/>
    </row>
    <row r="657" spans="1:7" ht="15.75">
      <c r="A657" s="154" t="s">
        <v>309</v>
      </c>
      <c r="B657" s="162" t="s">
        <v>57</v>
      </c>
      <c r="C657" s="163">
        <v>1482</v>
      </c>
      <c r="D657" s="163">
        <v>1700</v>
      </c>
      <c r="E657" s="163">
        <v>1500</v>
      </c>
      <c r="F657" s="13">
        <v>400</v>
      </c>
      <c r="G657" s="13">
        <v>400</v>
      </c>
    </row>
    <row r="658" spans="1:7" ht="15.75">
      <c r="A658" s="12" t="s">
        <v>368</v>
      </c>
      <c r="B658" s="78"/>
      <c r="C658" s="164">
        <v>1482</v>
      </c>
      <c r="D658" s="164">
        <v>1700</v>
      </c>
      <c r="E658" s="164">
        <v>1500</v>
      </c>
      <c r="F658" s="14">
        <v>400</v>
      </c>
      <c r="G658" s="14">
        <v>400</v>
      </c>
    </row>
    <row r="659" spans="1:7" ht="15.75">
      <c r="A659" s="12"/>
      <c r="B659" s="78"/>
      <c r="C659" s="164"/>
      <c r="D659" s="164"/>
      <c r="E659" s="164"/>
      <c r="F659" s="14"/>
      <c r="G659" s="14"/>
    </row>
    <row r="660" spans="1:7" ht="42.75">
      <c r="A660" s="154" t="s">
        <v>310</v>
      </c>
      <c r="B660" s="162" t="s">
        <v>57</v>
      </c>
      <c r="C660" s="163">
        <v>2306</v>
      </c>
      <c r="D660" s="163">
        <v>2150</v>
      </c>
      <c r="E660" s="163">
        <v>1500</v>
      </c>
      <c r="F660" s="13">
        <v>1500</v>
      </c>
      <c r="G660" s="13">
        <v>1500</v>
      </c>
    </row>
    <row r="661" spans="1:7" ht="15.75">
      <c r="A661" s="142" t="s">
        <v>369</v>
      </c>
      <c r="B661" s="78"/>
      <c r="C661" s="164">
        <v>2306</v>
      </c>
      <c r="D661" s="164">
        <v>2150</v>
      </c>
      <c r="E661" s="164">
        <v>1500</v>
      </c>
      <c r="F661" s="14">
        <v>1500</v>
      </c>
      <c r="G661" s="14">
        <v>1500</v>
      </c>
    </row>
    <row r="662" spans="1:7" ht="15.75">
      <c r="A662" s="142"/>
      <c r="B662" s="78"/>
      <c r="C662" s="164"/>
      <c r="D662" s="164"/>
      <c r="E662" s="164"/>
      <c r="F662" s="14"/>
      <c r="G662" s="14"/>
    </row>
    <row r="663" spans="1:7" ht="42.75">
      <c r="A663" s="154" t="s">
        <v>311</v>
      </c>
      <c r="B663" s="162" t="s">
        <v>57</v>
      </c>
      <c r="C663" s="163">
        <v>76</v>
      </c>
      <c r="D663" s="163">
        <v>0</v>
      </c>
      <c r="E663" s="163">
        <v>0</v>
      </c>
      <c r="F663" s="13">
        <v>0</v>
      </c>
      <c r="G663" s="13">
        <v>0</v>
      </c>
    </row>
    <row r="664" spans="1:7" ht="15.75">
      <c r="A664" s="142"/>
      <c r="B664" s="78"/>
      <c r="C664" s="36"/>
      <c r="D664" s="36"/>
      <c r="E664" s="36"/>
      <c r="F664" s="12"/>
      <c r="G664" s="12"/>
    </row>
    <row r="665" spans="1:7" ht="28.5">
      <c r="A665" s="160" t="s">
        <v>312</v>
      </c>
      <c r="B665" s="162" t="s">
        <v>57</v>
      </c>
      <c r="C665" s="163">
        <v>61</v>
      </c>
      <c r="D665" s="163">
        <v>0</v>
      </c>
      <c r="E665" s="163">
        <v>0</v>
      </c>
      <c r="F665" s="13">
        <v>0</v>
      </c>
      <c r="G665" s="13">
        <v>0</v>
      </c>
    </row>
    <row r="666" spans="1:7" ht="15.75">
      <c r="A666" s="48"/>
      <c r="B666" s="78"/>
      <c r="C666" s="36"/>
      <c r="D666" s="36"/>
      <c r="E666" s="36"/>
      <c r="F666" s="12"/>
      <c r="G666" s="12"/>
    </row>
    <row r="667" spans="1:7" s="50" customFormat="1" ht="28.5">
      <c r="A667" s="70" t="s">
        <v>391</v>
      </c>
      <c r="B667" s="173" t="s">
        <v>57</v>
      </c>
      <c r="C667" s="70">
        <v>8948180</v>
      </c>
      <c r="D667" s="70">
        <f>SUM(D669,D678,D680,D683,D686,D688,D690,D695,D697,D701,D703,D705,D707,D709,D711,D713,D715,D717,D719)</f>
        <v>25199</v>
      </c>
      <c r="E667" s="70">
        <f>SUM(E669,E678,E680,E683,E686,E688,E690,E695,E697,E701,E703,E705,E707,E709,E711,E713,E715,E717,E719)</f>
        <v>27468</v>
      </c>
      <c r="F667" s="178">
        <f>SUM(F669,F678,F680,F683,F686,F688,F690,F695,F701,F703,F705,F697,F707,F709,F711,F713,F715,F717,F719)</f>
        <v>38661</v>
      </c>
      <c r="G667" s="70">
        <f>SUM(G669,G678,G680,G683,G686,G688,G690,G695,G697,G701,G703,G705,G707,G709,G711,G713,G715,G717,G719)</f>
        <v>42335</v>
      </c>
    </row>
    <row r="668" spans="1:7" ht="30">
      <c r="A668" s="48" t="s">
        <v>132</v>
      </c>
      <c r="B668" s="32"/>
      <c r="C668" s="172">
        <f>SUM(C669,C678,C680,C683,C686,C690,C695,C697,C701,C703,C705,C707,C709,C711,C713,C715,C717,C719)</f>
        <v>8948180</v>
      </c>
      <c r="D668" s="172">
        <f>SUM(D669,D678,D680,D683,D686,D690,D695,D697,D701,D703,D705,D707,D709,D711,D713,D715,D717,D719)</f>
        <v>25199</v>
      </c>
      <c r="E668" s="172">
        <f>SUM(E669,E678,E680,E683,E686,E690,E695,E697,E701,E703,E705,E707,E709,E711,E713,E715,E717,E719)</f>
        <v>27468</v>
      </c>
      <c r="F668" s="172">
        <f>SUM(F669,F678,F680,F683,F686,F690,F695,F697,F701,F703,F705,F707,F709,F711,F713,F715,F717,F719)</f>
        <v>38661</v>
      </c>
      <c r="G668" s="172">
        <f>SUM(G669,G678,G680,G683,G686,G690,G695,G697,G701,G703,G705,G707,G709,G711,G713,G715,G717,G719)</f>
        <v>42335</v>
      </c>
    </row>
    <row r="669" spans="1:7" ht="28.5">
      <c r="A669" s="154" t="s">
        <v>298</v>
      </c>
      <c r="B669" s="155" t="s">
        <v>57</v>
      </c>
      <c r="C669" s="13">
        <f>SUM(C670:C676)</f>
        <v>26626</v>
      </c>
      <c r="D669" s="13">
        <f>SUM(D670:D676)</f>
        <v>23580</v>
      </c>
      <c r="E669" s="13">
        <f>SUM(E670:E676)</f>
        <v>25905</v>
      </c>
      <c r="F669" s="13">
        <f>SUM(F670:F676)</f>
        <v>37161</v>
      </c>
      <c r="G669" s="13">
        <f>SUM(G670:G676)</f>
        <v>40835</v>
      </c>
    </row>
    <row r="670" spans="1:7" ht="15.75">
      <c r="A670" s="137" t="s">
        <v>350</v>
      </c>
      <c r="B670" s="32"/>
      <c r="C670" s="12">
        <v>163</v>
      </c>
      <c r="D670" s="12">
        <v>100</v>
      </c>
      <c r="E670" s="12">
        <v>105</v>
      </c>
      <c r="F670" s="12">
        <v>111</v>
      </c>
      <c r="G670" s="12">
        <v>115</v>
      </c>
    </row>
    <row r="671" spans="1:7" ht="15.75">
      <c r="A671" s="137" t="s">
        <v>372</v>
      </c>
      <c r="B671" s="32"/>
      <c r="C671" s="12">
        <v>4910</v>
      </c>
      <c r="D671" s="12">
        <v>5570</v>
      </c>
      <c r="E671" s="12">
        <v>5800</v>
      </c>
      <c r="F671" s="12">
        <v>5900</v>
      </c>
      <c r="G671" s="12">
        <v>6100</v>
      </c>
    </row>
    <row r="672" spans="1:7" ht="15.75">
      <c r="A672" s="137" t="s">
        <v>332</v>
      </c>
      <c r="B672" s="32"/>
      <c r="C672" s="12">
        <v>16209</v>
      </c>
      <c r="D672" s="12">
        <v>11200</v>
      </c>
      <c r="E672" s="12">
        <v>12300</v>
      </c>
      <c r="F672" s="12">
        <v>23000</v>
      </c>
      <c r="G672" s="12">
        <v>26000</v>
      </c>
    </row>
    <row r="673" spans="1:7" ht="15.75">
      <c r="A673" s="137" t="s">
        <v>334</v>
      </c>
      <c r="B673" s="32"/>
      <c r="C673" s="12">
        <v>3092</v>
      </c>
      <c r="D673" s="12">
        <v>3500</v>
      </c>
      <c r="E673" s="12">
        <v>3800</v>
      </c>
      <c r="F673" s="12">
        <v>3900</v>
      </c>
      <c r="G673" s="12">
        <v>4000</v>
      </c>
    </row>
    <row r="674" spans="1:7" ht="15.75">
      <c r="A674" s="137" t="s">
        <v>339</v>
      </c>
      <c r="B674" s="32"/>
      <c r="C674" s="12">
        <v>2071</v>
      </c>
      <c r="D674" s="12">
        <v>1010</v>
      </c>
      <c r="E674" s="12">
        <v>1300</v>
      </c>
      <c r="F674" s="12">
        <v>1550</v>
      </c>
      <c r="G674" s="12">
        <v>1620</v>
      </c>
    </row>
    <row r="675" spans="1:7" ht="15.75">
      <c r="A675" s="137" t="s">
        <v>349</v>
      </c>
      <c r="B675" s="32"/>
      <c r="C675" s="12">
        <v>181</v>
      </c>
      <c r="D675" s="12">
        <v>1650</v>
      </c>
      <c r="E675" s="12">
        <v>1800</v>
      </c>
      <c r="F675" s="12">
        <v>1900</v>
      </c>
      <c r="G675" s="12">
        <v>2000</v>
      </c>
    </row>
    <row r="676" spans="1:7" ht="15.75">
      <c r="A676" s="137" t="s">
        <v>335</v>
      </c>
      <c r="B676" s="32"/>
      <c r="C676" s="12"/>
      <c r="D676" s="12">
        <v>550</v>
      </c>
      <c r="E676" s="12">
        <v>800</v>
      </c>
      <c r="F676" s="12">
        <v>800</v>
      </c>
      <c r="G676" s="12">
        <v>1000</v>
      </c>
    </row>
    <row r="677" spans="1:7" ht="15.75">
      <c r="A677" s="12"/>
      <c r="B677" s="32"/>
      <c r="C677" s="12"/>
      <c r="D677" s="12"/>
      <c r="E677" s="12"/>
      <c r="F677" s="12"/>
      <c r="G677" s="12"/>
    </row>
    <row r="678" spans="1:7" ht="15.75">
      <c r="A678" s="154" t="s">
        <v>317</v>
      </c>
      <c r="B678" s="155" t="s">
        <v>57</v>
      </c>
      <c r="C678" s="13">
        <v>0</v>
      </c>
      <c r="D678" s="13">
        <v>0</v>
      </c>
      <c r="E678" s="13">
        <v>0</v>
      </c>
      <c r="F678" s="13">
        <v>0</v>
      </c>
      <c r="G678" s="13">
        <v>0</v>
      </c>
    </row>
    <row r="679" spans="1:7" ht="15.75">
      <c r="A679" s="80"/>
      <c r="B679" s="32"/>
      <c r="C679" s="12"/>
      <c r="D679" s="12"/>
      <c r="E679" s="12"/>
      <c r="F679" s="12"/>
      <c r="G679" s="12"/>
    </row>
    <row r="680" spans="1:7" ht="15.75">
      <c r="A680" s="154" t="s">
        <v>299</v>
      </c>
      <c r="B680" s="155" t="s">
        <v>57</v>
      </c>
      <c r="C680" s="13">
        <v>176</v>
      </c>
      <c r="D680" s="13">
        <v>0</v>
      </c>
      <c r="E680" s="13">
        <v>0</v>
      </c>
      <c r="F680" s="13">
        <v>0</v>
      </c>
      <c r="G680" s="13">
        <v>0</v>
      </c>
    </row>
    <row r="681" spans="1:7" ht="15.75">
      <c r="A681" s="80" t="s">
        <v>373</v>
      </c>
      <c r="B681" s="32"/>
      <c r="C681" s="27">
        <v>0</v>
      </c>
      <c r="D681" s="12">
        <v>0</v>
      </c>
      <c r="E681" s="12">
        <v>0</v>
      </c>
      <c r="F681" s="12">
        <v>0</v>
      </c>
      <c r="G681" s="12">
        <v>0</v>
      </c>
    </row>
    <row r="682" spans="1:7" ht="15.75">
      <c r="A682" s="12" t="s">
        <v>374</v>
      </c>
      <c r="B682" s="32"/>
      <c r="C682" s="12">
        <v>176</v>
      </c>
      <c r="D682" s="13">
        <v>0</v>
      </c>
      <c r="E682" s="13">
        <v>0</v>
      </c>
      <c r="F682" s="13">
        <v>0</v>
      </c>
      <c r="G682" s="13">
        <v>0</v>
      </c>
    </row>
    <row r="683" spans="1:7" ht="42.75">
      <c r="A683" s="154" t="s">
        <v>314</v>
      </c>
      <c r="B683" s="155" t="s">
        <v>57</v>
      </c>
      <c r="C683" s="13">
        <v>43</v>
      </c>
      <c r="D683" s="13">
        <v>0</v>
      </c>
      <c r="E683" s="13">
        <v>0</v>
      </c>
      <c r="F683" s="13">
        <v>0</v>
      </c>
      <c r="G683" s="13">
        <v>0</v>
      </c>
    </row>
    <row r="684" spans="1:7" ht="15.75">
      <c r="A684" s="80" t="s">
        <v>360</v>
      </c>
      <c r="B684" s="32"/>
      <c r="C684" s="12">
        <v>43</v>
      </c>
      <c r="D684" s="12">
        <v>0</v>
      </c>
      <c r="E684" s="12">
        <v>0</v>
      </c>
      <c r="F684" s="12">
        <v>0</v>
      </c>
      <c r="G684" s="12">
        <v>0</v>
      </c>
    </row>
    <row r="685" spans="1:7" ht="15.75">
      <c r="A685" s="80" t="s">
        <v>386</v>
      </c>
      <c r="B685" s="32"/>
      <c r="C685" s="12">
        <v>0</v>
      </c>
      <c r="D685" s="12">
        <v>0</v>
      </c>
      <c r="E685" s="12">
        <v>0</v>
      </c>
      <c r="F685" s="12">
        <v>0</v>
      </c>
      <c r="G685" s="12">
        <v>0</v>
      </c>
    </row>
    <row r="686" spans="1:7" ht="57">
      <c r="A686" s="160" t="s">
        <v>313</v>
      </c>
      <c r="B686" s="155" t="s">
        <v>57</v>
      </c>
      <c r="C686" s="13">
        <v>825</v>
      </c>
      <c r="D686" s="13">
        <v>0</v>
      </c>
      <c r="E686" s="13">
        <v>0</v>
      </c>
      <c r="F686" s="13">
        <v>0</v>
      </c>
      <c r="G686" s="13">
        <v>0</v>
      </c>
    </row>
    <row r="687" spans="1:7" ht="15.75">
      <c r="A687" s="48" t="s">
        <v>362</v>
      </c>
      <c r="B687" s="32"/>
      <c r="C687" s="12">
        <v>825</v>
      </c>
      <c r="D687" s="12"/>
      <c r="E687" s="12"/>
      <c r="F687" s="12"/>
      <c r="G687" s="12"/>
    </row>
    <row r="688" spans="1:7" ht="15.75">
      <c r="A688" s="154" t="s">
        <v>300</v>
      </c>
      <c r="B688" s="155" t="s">
        <v>57</v>
      </c>
      <c r="C688" s="13">
        <v>0</v>
      </c>
      <c r="D688" s="13">
        <v>0</v>
      </c>
      <c r="E688" s="13">
        <v>0</v>
      </c>
      <c r="F688" s="13">
        <v>0</v>
      </c>
      <c r="G688" s="13">
        <v>0</v>
      </c>
    </row>
    <row r="689" spans="1:7" ht="15.75">
      <c r="A689" s="80"/>
      <c r="B689" s="32"/>
      <c r="C689" s="12"/>
      <c r="D689" s="12"/>
      <c r="E689" s="12"/>
      <c r="F689" s="12"/>
      <c r="G689" s="12"/>
    </row>
    <row r="690" spans="1:7" ht="42.75">
      <c r="A690" s="154" t="s">
        <v>301</v>
      </c>
      <c r="B690" s="155" t="s">
        <v>57</v>
      </c>
      <c r="C690" s="13">
        <v>128</v>
      </c>
      <c r="D690" s="13">
        <v>0</v>
      </c>
      <c r="E690" s="13">
        <v>0</v>
      </c>
      <c r="F690" s="13">
        <v>0</v>
      </c>
      <c r="G690" s="13">
        <v>0</v>
      </c>
    </row>
    <row r="691" spans="1:7" ht="15.75">
      <c r="A691" s="80" t="s">
        <v>376</v>
      </c>
      <c r="B691" s="32"/>
      <c r="C691" s="12">
        <v>0</v>
      </c>
      <c r="D691" s="12">
        <v>0</v>
      </c>
      <c r="E691" s="12">
        <v>0</v>
      </c>
      <c r="F691" s="12">
        <v>0</v>
      </c>
      <c r="G691" s="12">
        <v>0</v>
      </c>
    </row>
    <row r="692" spans="1:7" ht="24">
      <c r="A692" s="161" t="s">
        <v>363</v>
      </c>
      <c r="B692" s="32"/>
      <c r="C692" s="12"/>
      <c r="D692" s="12"/>
      <c r="E692" s="12"/>
      <c r="F692" s="12"/>
      <c r="G692" s="12"/>
    </row>
    <row r="693" spans="1:7" ht="30">
      <c r="A693" s="80" t="s">
        <v>377</v>
      </c>
      <c r="B693" s="32"/>
      <c r="C693" s="12"/>
      <c r="D693" s="12"/>
      <c r="E693" s="12"/>
      <c r="F693" s="12"/>
      <c r="G693" s="12"/>
    </row>
    <row r="694" spans="1:7" ht="15.75">
      <c r="A694" s="12" t="s">
        <v>378</v>
      </c>
      <c r="B694" s="32"/>
      <c r="C694" s="12">
        <v>128</v>
      </c>
      <c r="D694" s="12">
        <v>0</v>
      </c>
      <c r="E694" s="12">
        <v>0</v>
      </c>
      <c r="F694" s="12">
        <v>0</v>
      </c>
      <c r="G694" s="12">
        <v>0</v>
      </c>
    </row>
    <row r="695" spans="1:7" ht="42.75">
      <c r="A695" s="160" t="s">
        <v>303</v>
      </c>
      <c r="B695" s="155" t="s">
        <v>57</v>
      </c>
      <c r="C695" s="13">
        <v>0</v>
      </c>
      <c r="D695" s="13">
        <v>0</v>
      </c>
      <c r="E695" s="13">
        <v>0</v>
      </c>
      <c r="F695" s="13">
        <v>0</v>
      </c>
      <c r="G695" s="13">
        <v>0</v>
      </c>
    </row>
    <row r="696" spans="1:7" ht="15.75">
      <c r="A696" s="81"/>
      <c r="B696" s="32"/>
      <c r="C696" s="12"/>
      <c r="D696" s="12"/>
      <c r="E696" s="12"/>
      <c r="F696" s="12"/>
      <c r="G696" s="12"/>
    </row>
    <row r="697" spans="1:7" ht="15.75">
      <c r="A697" s="154" t="s">
        <v>302</v>
      </c>
      <c r="B697" s="155" t="s">
        <v>57</v>
      </c>
      <c r="C697" s="13">
        <v>8908160</v>
      </c>
      <c r="D697" s="13">
        <f>SUM(D698:D700)</f>
        <v>619</v>
      </c>
      <c r="E697" s="13">
        <f>SUM(E698:E700)</f>
        <v>563</v>
      </c>
      <c r="F697" s="13">
        <f>SUM(F698:F700)</f>
        <v>500</v>
      </c>
      <c r="G697" s="13">
        <f>SUM(G698:G700)</f>
        <v>500</v>
      </c>
    </row>
    <row r="698" spans="1:7" ht="30">
      <c r="A698" s="80" t="s">
        <v>379</v>
      </c>
      <c r="B698" s="32"/>
      <c r="C698" s="12">
        <f>C697-C700</f>
        <v>8907760</v>
      </c>
      <c r="D698" s="12">
        <v>219</v>
      </c>
      <c r="E698" s="12">
        <v>163</v>
      </c>
      <c r="F698" s="12">
        <v>0</v>
      </c>
      <c r="G698" s="12">
        <v>0</v>
      </c>
    </row>
    <row r="699" spans="1:7" ht="15.75">
      <c r="A699" s="80" t="s">
        <v>364</v>
      </c>
      <c r="B699" s="32"/>
      <c r="C699" s="12">
        <v>0</v>
      </c>
      <c r="D699" s="12">
        <v>0</v>
      </c>
      <c r="E699" s="12">
        <v>0</v>
      </c>
      <c r="F699" s="12">
        <v>0</v>
      </c>
      <c r="G699" s="12">
        <v>0</v>
      </c>
    </row>
    <row r="700" spans="1:7" ht="15.75">
      <c r="A700" s="12" t="s">
        <v>380</v>
      </c>
      <c r="B700" s="32"/>
      <c r="C700" s="12">
        <v>400</v>
      </c>
      <c r="D700" s="12">
        <v>400</v>
      </c>
      <c r="E700" s="12">
        <v>400</v>
      </c>
      <c r="F700" s="12">
        <v>500</v>
      </c>
      <c r="G700" s="12">
        <v>500</v>
      </c>
    </row>
    <row r="701" spans="1:7" ht="28.5">
      <c r="A701" s="154" t="s">
        <v>304</v>
      </c>
      <c r="B701" s="155" t="s">
        <v>57</v>
      </c>
      <c r="C701" s="13">
        <v>804</v>
      </c>
      <c r="D701" s="13">
        <v>0</v>
      </c>
      <c r="E701" s="13">
        <v>0</v>
      </c>
      <c r="F701" s="13">
        <v>0</v>
      </c>
      <c r="G701" s="13">
        <v>0</v>
      </c>
    </row>
    <row r="702" spans="1:7" ht="30">
      <c r="A702" s="80" t="s">
        <v>381</v>
      </c>
      <c r="B702" s="32"/>
      <c r="C702" s="13">
        <v>804</v>
      </c>
      <c r="D702" s="13">
        <v>0</v>
      </c>
      <c r="E702" s="13">
        <v>0</v>
      </c>
      <c r="F702" s="13">
        <v>0</v>
      </c>
      <c r="G702" s="13">
        <v>0</v>
      </c>
    </row>
    <row r="703" spans="1:7" ht="28.5">
      <c r="A703" s="160" t="s">
        <v>305</v>
      </c>
      <c r="B703" s="155" t="s">
        <v>57</v>
      </c>
      <c r="C703" s="13">
        <v>0</v>
      </c>
      <c r="D703" s="13">
        <v>0</v>
      </c>
      <c r="E703" s="13">
        <v>0</v>
      </c>
      <c r="F703" s="13">
        <v>0</v>
      </c>
      <c r="G703" s="13">
        <v>0</v>
      </c>
    </row>
    <row r="704" spans="1:7" ht="30">
      <c r="A704" s="48" t="s">
        <v>382</v>
      </c>
      <c r="B704" s="32"/>
      <c r="C704" s="14">
        <v>0</v>
      </c>
      <c r="D704" s="14">
        <v>0</v>
      </c>
      <c r="E704" s="14">
        <v>0</v>
      </c>
      <c r="F704" s="14">
        <v>0</v>
      </c>
      <c r="G704" s="14">
        <v>0</v>
      </c>
    </row>
    <row r="705" spans="1:7" ht="28.5">
      <c r="A705" s="154" t="s">
        <v>306</v>
      </c>
      <c r="B705" s="155"/>
      <c r="C705" s="13">
        <v>0</v>
      </c>
      <c r="D705" s="13">
        <v>0</v>
      </c>
      <c r="E705" s="13">
        <v>0</v>
      </c>
      <c r="F705" s="13">
        <v>0</v>
      </c>
      <c r="G705" s="13">
        <v>0</v>
      </c>
    </row>
    <row r="706" spans="1:7" ht="15.75">
      <c r="A706" s="80" t="s">
        <v>324</v>
      </c>
      <c r="B706" s="32" t="s">
        <v>57</v>
      </c>
      <c r="C706" s="14">
        <v>0</v>
      </c>
      <c r="D706" s="14">
        <v>0</v>
      </c>
      <c r="E706" s="14">
        <v>0</v>
      </c>
      <c r="F706" s="14">
        <v>0</v>
      </c>
      <c r="G706" s="14">
        <v>0</v>
      </c>
    </row>
    <row r="707" spans="1:7" ht="28.5">
      <c r="A707" s="160" t="s">
        <v>315</v>
      </c>
      <c r="B707" s="155" t="s">
        <v>57</v>
      </c>
      <c r="C707" s="13">
        <v>68</v>
      </c>
      <c r="D707" s="13">
        <v>0</v>
      </c>
      <c r="E707" s="13">
        <v>0</v>
      </c>
      <c r="F707" s="13">
        <v>0</v>
      </c>
      <c r="G707" s="13">
        <v>0</v>
      </c>
    </row>
    <row r="708" spans="1:7" ht="15.75">
      <c r="A708" s="48"/>
      <c r="B708" s="32"/>
      <c r="C708" s="12"/>
      <c r="D708" s="12"/>
      <c r="E708" s="12"/>
      <c r="F708" s="12"/>
      <c r="G708" s="12"/>
    </row>
    <row r="709" spans="1:7" ht="42.75">
      <c r="A709" s="154" t="s">
        <v>307</v>
      </c>
      <c r="B709" s="155" t="s">
        <v>57</v>
      </c>
      <c r="C709" s="13">
        <v>0</v>
      </c>
      <c r="D709" s="13">
        <v>0</v>
      </c>
      <c r="E709" s="13">
        <v>0</v>
      </c>
      <c r="F709" s="13">
        <v>0</v>
      </c>
      <c r="G709" s="13">
        <v>0</v>
      </c>
    </row>
    <row r="710" spans="1:7" ht="30">
      <c r="A710" s="12" t="s">
        <v>383</v>
      </c>
      <c r="B710" s="32"/>
      <c r="C710" s="13">
        <v>0</v>
      </c>
      <c r="D710" s="13">
        <v>0</v>
      </c>
      <c r="E710" s="13">
        <v>0</v>
      </c>
      <c r="F710" s="13">
        <v>0</v>
      </c>
      <c r="G710" s="13">
        <v>0</v>
      </c>
    </row>
    <row r="711" spans="1:7" ht="57">
      <c r="A711" s="160" t="s">
        <v>308</v>
      </c>
      <c r="B711" s="162" t="s">
        <v>57</v>
      </c>
      <c r="C711" s="13">
        <v>10308</v>
      </c>
      <c r="D711" s="13">
        <v>0</v>
      </c>
      <c r="E711" s="13">
        <v>0</v>
      </c>
      <c r="F711" s="13">
        <v>0</v>
      </c>
      <c r="G711" s="13">
        <v>0</v>
      </c>
    </row>
    <row r="712" spans="1:7" ht="15.75">
      <c r="A712" s="12" t="s">
        <v>390</v>
      </c>
      <c r="B712" s="78"/>
      <c r="C712" s="12">
        <v>10308</v>
      </c>
      <c r="D712" s="12">
        <v>0</v>
      </c>
      <c r="E712" s="12">
        <v>0</v>
      </c>
      <c r="F712" s="12">
        <v>0</v>
      </c>
      <c r="G712" s="12">
        <v>0</v>
      </c>
    </row>
    <row r="713" spans="1:7" ht="15.75">
      <c r="A713" s="154" t="s">
        <v>309</v>
      </c>
      <c r="B713" s="162" t="s">
        <v>57</v>
      </c>
      <c r="C713" s="163">
        <v>77</v>
      </c>
      <c r="D713" s="13">
        <v>0</v>
      </c>
      <c r="E713" s="13">
        <v>0</v>
      </c>
      <c r="F713" s="13">
        <v>0</v>
      </c>
      <c r="G713" s="13">
        <v>0</v>
      </c>
    </row>
    <row r="714" spans="1:7" ht="15.75">
      <c r="A714" s="12" t="s">
        <v>368</v>
      </c>
      <c r="B714" s="78"/>
      <c r="C714" s="164">
        <v>77</v>
      </c>
      <c r="D714" s="36">
        <v>0</v>
      </c>
      <c r="E714" s="36">
        <v>0</v>
      </c>
      <c r="F714" s="12">
        <v>0</v>
      </c>
      <c r="G714" s="12">
        <v>0</v>
      </c>
    </row>
    <row r="715" spans="1:7" ht="42.75">
      <c r="A715" s="154" t="s">
        <v>310</v>
      </c>
      <c r="B715" s="162" t="s">
        <v>57</v>
      </c>
      <c r="C715" s="163">
        <v>965</v>
      </c>
      <c r="D715" s="163">
        <v>1000</v>
      </c>
      <c r="E715" s="163">
        <v>1000</v>
      </c>
      <c r="F715" s="13">
        <v>1000</v>
      </c>
      <c r="G715" s="13">
        <v>1000</v>
      </c>
    </row>
    <row r="716" spans="1:7" ht="15.75">
      <c r="A716" s="142" t="s">
        <v>369</v>
      </c>
      <c r="B716" s="78"/>
      <c r="C716" s="164">
        <v>965</v>
      </c>
      <c r="D716" s="164">
        <v>1000</v>
      </c>
      <c r="E716" s="164">
        <v>1000</v>
      </c>
      <c r="F716" s="14">
        <v>1000</v>
      </c>
      <c r="G716" s="14">
        <v>1000</v>
      </c>
    </row>
    <row r="717" spans="1:7" ht="42.75">
      <c r="A717" s="154" t="s">
        <v>311</v>
      </c>
      <c r="B717" s="162" t="s">
        <v>57</v>
      </c>
      <c r="C717" s="13">
        <v>0</v>
      </c>
      <c r="D717" s="13">
        <v>0</v>
      </c>
      <c r="E717" s="13">
        <v>0</v>
      </c>
      <c r="F717" s="13">
        <v>0</v>
      </c>
      <c r="G717" s="13">
        <v>0</v>
      </c>
    </row>
    <row r="718" spans="1:7" ht="15.75">
      <c r="A718" s="142"/>
      <c r="B718" s="78"/>
      <c r="C718" s="36"/>
      <c r="D718" s="36"/>
      <c r="E718" s="36"/>
      <c r="F718" s="12"/>
      <c r="G718" s="12"/>
    </row>
    <row r="719" spans="1:7" ht="28.5">
      <c r="A719" s="160" t="s">
        <v>312</v>
      </c>
      <c r="B719" s="162" t="s">
        <v>57</v>
      </c>
      <c r="C719" s="13">
        <v>0</v>
      </c>
      <c r="D719" s="13">
        <v>0</v>
      </c>
      <c r="E719" s="13">
        <v>0</v>
      </c>
      <c r="F719" s="13">
        <v>0</v>
      </c>
      <c r="G719" s="13">
        <v>0</v>
      </c>
    </row>
    <row r="720" spans="1:7" ht="15.75">
      <c r="A720" s="48"/>
      <c r="B720" s="78"/>
      <c r="C720" s="36"/>
      <c r="D720" s="36"/>
      <c r="E720" s="36"/>
      <c r="F720" s="12"/>
      <c r="G720" s="12"/>
    </row>
    <row r="721" spans="1:7" ht="42.75">
      <c r="A721" s="70" t="s">
        <v>392</v>
      </c>
      <c r="B721" s="173" t="s">
        <v>57</v>
      </c>
      <c r="C721" s="70">
        <v>18742</v>
      </c>
      <c r="D721" s="174">
        <f>SUM(D723,D733,D735,D739,D743,D746,D748,D750,D752,D757,D760,D763,D766,D768,D771,D773,D776,D779,D781)</f>
        <v>18819.708423995544</v>
      </c>
      <c r="E721" s="174">
        <f>SUM(E723,E733,E735,E739,E743,E746,E748,E750,E752,E757,E760,E763,E766,E768,E771,E773,E776,E779,E781)</f>
        <v>18866.464113430284</v>
      </c>
      <c r="F721" s="174">
        <f>SUM(F723,F733,F735,F739,F743,F746,F748,F750,F752,F757,F760,F763,F766,F768,F771,F773,F776,F779,F781)</f>
        <v>18892.566091331028</v>
      </c>
      <c r="G721" s="174">
        <f>SUM(G723,G733,G735,G739,G743,G746,G748,G750,G752,G757,G760,G763,G766,G768,G771,G773,G776,G779,G781)</f>
        <v>18918.805411300094</v>
      </c>
    </row>
    <row r="722" spans="1:7" ht="30">
      <c r="A722" s="68" t="s">
        <v>132</v>
      </c>
      <c r="B722" s="175"/>
      <c r="C722" s="174">
        <f>SUM(C723,C733,C735,C739,C743,C746,C748,C750,C752,C757,C763,C766,C768,C771,C773,C776,C779,C781)</f>
        <v>18742</v>
      </c>
      <c r="D722" s="174"/>
      <c r="E722" s="174"/>
      <c r="F722" s="174"/>
      <c r="G722" s="174"/>
    </row>
    <row r="723" spans="1:7" ht="28.5">
      <c r="A723" s="154" t="s">
        <v>298</v>
      </c>
      <c r="B723" s="155" t="s">
        <v>57</v>
      </c>
      <c r="C723" s="13">
        <v>0</v>
      </c>
      <c r="D723" s="13">
        <f aca="true" t="shared" si="25" ref="D723:G730">C723/C470*D470</f>
        <v>0</v>
      </c>
      <c r="E723" s="13">
        <f t="shared" si="25"/>
        <v>0</v>
      </c>
      <c r="F723" s="13">
        <f t="shared" si="25"/>
        <v>0</v>
      </c>
      <c r="G723" s="13">
        <f t="shared" si="25"/>
        <v>0</v>
      </c>
    </row>
    <row r="724" spans="1:7" ht="15.75">
      <c r="A724" s="157" t="s">
        <v>350</v>
      </c>
      <c r="B724" s="159"/>
      <c r="C724" s="13">
        <v>0</v>
      </c>
      <c r="D724" s="13">
        <f t="shared" si="25"/>
        <v>0</v>
      </c>
      <c r="E724" s="13">
        <f t="shared" si="25"/>
        <v>0</v>
      </c>
      <c r="F724" s="13">
        <f t="shared" si="25"/>
        <v>0</v>
      </c>
      <c r="G724" s="13">
        <f t="shared" si="25"/>
        <v>0</v>
      </c>
    </row>
    <row r="725" spans="1:7" ht="15.75">
      <c r="A725" s="157" t="s">
        <v>372</v>
      </c>
      <c r="B725" s="159"/>
      <c r="C725" s="13">
        <v>0</v>
      </c>
      <c r="D725" s="13">
        <f t="shared" si="25"/>
        <v>0</v>
      </c>
      <c r="E725" s="13">
        <f t="shared" si="25"/>
        <v>0</v>
      </c>
      <c r="F725" s="13">
        <f t="shared" si="25"/>
        <v>0</v>
      </c>
      <c r="G725" s="13">
        <f t="shared" si="25"/>
        <v>0</v>
      </c>
    </row>
    <row r="726" spans="1:7" ht="15.75">
      <c r="A726" s="157" t="s">
        <v>332</v>
      </c>
      <c r="B726" s="159"/>
      <c r="C726" s="13">
        <v>0</v>
      </c>
      <c r="D726" s="13">
        <f t="shared" si="25"/>
        <v>0</v>
      </c>
      <c r="E726" s="13">
        <f t="shared" si="25"/>
        <v>0</v>
      </c>
      <c r="F726" s="13">
        <f t="shared" si="25"/>
        <v>0</v>
      </c>
      <c r="G726" s="13">
        <f t="shared" si="25"/>
        <v>0</v>
      </c>
    </row>
    <row r="727" spans="1:7" ht="15.75">
      <c r="A727" s="157" t="s">
        <v>334</v>
      </c>
      <c r="B727" s="159"/>
      <c r="C727" s="13">
        <v>0</v>
      </c>
      <c r="D727" s="13">
        <f t="shared" si="25"/>
        <v>0</v>
      </c>
      <c r="E727" s="13">
        <f t="shared" si="25"/>
        <v>0</v>
      </c>
      <c r="F727" s="13">
        <f t="shared" si="25"/>
        <v>0</v>
      </c>
      <c r="G727" s="13">
        <f t="shared" si="25"/>
        <v>0</v>
      </c>
    </row>
    <row r="728" spans="1:7" ht="15.75">
      <c r="A728" s="157" t="s">
        <v>393</v>
      </c>
      <c r="B728" s="159"/>
      <c r="C728" s="13">
        <v>0</v>
      </c>
      <c r="D728" s="13">
        <f t="shared" si="25"/>
        <v>0</v>
      </c>
      <c r="E728" s="13">
        <f t="shared" si="25"/>
        <v>0</v>
      </c>
      <c r="F728" s="13">
        <f t="shared" si="25"/>
        <v>0</v>
      </c>
      <c r="G728" s="13">
        <f t="shared" si="25"/>
        <v>0</v>
      </c>
    </row>
    <row r="729" spans="1:7" ht="15.75">
      <c r="A729" s="157" t="s">
        <v>339</v>
      </c>
      <c r="B729" s="159"/>
      <c r="C729" s="13">
        <v>0</v>
      </c>
      <c r="D729" s="13">
        <f t="shared" si="25"/>
        <v>0</v>
      </c>
      <c r="E729" s="13">
        <f t="shared" si="25"/>
        <v>0</v>
      </c>
      <c r="F729" s="13">
        <f t="shared" si="25"/>
        <v>0</v>
      </c>
      <c r="G729" s="13">
        <f t="shared" si="25"/>
        <v>0</v>
      </c>
    </row>
    <row r="730" spans="1:7" ht="15.75">
      <c r="A730" s="157" t="s">
        <v>349</v>
      </c>
      <c r="B730" s="159"/>
      <c r="C730" s="13">
        <v>0</v>
      </c>
      <c r="D730" s="13">
        <f t="shared" si="25"/>
        <v>0</v>
      </c>
      <c r="E730" s="13">
        <f t="shared" si="25"/>
        <v>0</v>
      </c>
      <c r="F730" s="13">
        <f t="shared" si="25"/>
        <v>0</v>
      </c>
      <c r="G730" s="13">
        <f t="shared" si="25"/>
        <v>0</v>
      </c>
    </row>
    <row r="731" spans="1:7" ht="15.75">
      <c r="A731" s="157" t="s">
        <v>335</v>
      </c>
      <c r="B731" s="159"/>
      <c r="C731" s="13">
        <v>0</v>
      </c>
      <c r="D731" s="13">
        <f>C731/C477*D477</f>
        <v>0</v>
      </c>
      <c r="E731" s="13">
        <f>D731/D477*E477</f>
        <v>0</v>
      </c>
      <c r="F731" s="13">
        <f>E731/E477*F477</f>
        <v>0</v>
      </c>
      <c r="G731" s="13">
        <f>F731/F477*G477</f>
        <v>0</v>
      </c>
    </row>
    <row r="732" spans="1:7" ht="15.75">
      <c r="A732" s="157"/>
      <c r="B732" s="159"/>
      <c r="C732" s="14"/>
      <c r="D732" s="13"/>
      <c r="E732" s="13"/>
      <c r="F732" s="13"/>
      <c r="G732" s="13"/>
    </row>
    <row r="733" spans="1:7" ht="15.75">
      <c r="A733" s="154" t="s">
        <v>317</v>
      </c>
      <c r="B733" s="155" t="s">
        <v>57</v>
      </c>
      <c r="C733" s="13">
        <v>0</v>
      </c>
      <c r="D733" s="13">
        <v>0</v>
      </c>
      <c r="E733" s="13">
        <v>0</v>
      </c>
      <c r="F733" s="13">
        <v>0</v>
      </c>
      <c r="G733" s="13">
        <v>0</v>
      </c>
    </row>
    <row r="734" spans="1:7" ht="15.75">
      <c r="A734" s="80"/>
      <c r="B734" s="159"/>
      <c r="C734" s="14"/>
      <c r="D734" s="14"/>
      <c r="E734" s="14"/>
      <c r="F734" s="14"/>
      <c r="G734" s="14"/>
    </row>
    <row r="735" spans="1:7" ht="15.75">
      <c r="A735" s="154" t="s">
        <v>299</v>
      </c>
      <c r="B735" s="155" t="s">
        <v>57</v>
      </c>
      <c r="C735" s="13">
        <v>0</v>
      </c>
      <c r="D735" s="13">
        <v>0</v>
      </c>
      <c r="E735" s="13">
        <v>0</v>
      </c>
      <c r="F735" s="13">
        <v>0</v>
      </c>
      <c r="G735" s="13">
        <v>0</v>
      </c>
    </row>
    <row r="736" spans="1:7" ht="15.75">
      <c r="A736" s="80" t="s">
        <v>373</v>
      </c>
      <c r="B736" s="159"/>
      <c r="C736" s="13">
        <v>0</v>
      </c>
      <c r="D736" s="13">
        <v>0</v>
      </c>
      <c r="E736" s="13">
        <v>0</v>
      </c>
      <c r="F736" s="13">
        <v>0</v>
      </c>
      <c r="G736" s="13">
        <v>0</v>
      </c>
    </row>
    <row r="737" spans="1:7" ht="15.75">
      <c r="A737" s="14" t="s">
        <v>394</v>
      </c>
      <c r="B737" s="159"/>
      <c r="C737" s="13">
        <v>0</v>
      </c>
      <c r="D737" s="13">
        <v>0</v>
      </c>
      <c r="E737" s="13">
        <v>0</v>
      </c>
      <c r="F737" s="13">
        <v>0</v>
      </c>
      <c r="G737" s="13">
        <v>0</v>
      </c>
    </row>
    <row r="738" spans="1:7" ht="15.75">
      <c r="A738" s="14"/>
      <c r="B738" s="159"/>
      <c r="C738" s="14"/>
      <c r="D738" s="13"/>
      <c r="E738" s="14"/>
      <c r="F738" s="14"/>
      <c r="G738" s="14"/>
    </row>
    <row r="739" spans="1:7" ht="42.75">
      <c r="A739" s="154" t="s">
        <v>314</v>
      </c>
      <c r="B739" s="155" t="s">
        <v>57</v>
      </c>
      <c r="C739" s="13">
        <v>3</v>
      </c>
      <c r="D739" s="156">
        <f>C739/C485*D485</f>
        <v>3.5762751520823586</v>
      </c>
      <c r="E739" s="156">
        <f>D739/D485*E485</f>
        <v>4.018483855872719</v>
      </c>
      <c r="F739" s="156">
        <f>E739/E485*F485</f>
        <v>4.39588207767899</v>
      </c>
      <c r="G739" s="156">
        <f>F739/F485*G485</f>
        <v>4.910622367805336</v>
      </c>
    </row>
    <row r="740" spans="1:7" ht="15.75">
      <c r="A740" s="80" t="s">
        <v>360</v>
      </c>
      <c r="B740" s="159"/>
      <c r="C740" s="14">
        <v>1</v>
      </c>
      <c r="D740" s="156">
        <v>2</v>
      </c>
      <c r="E740" s="156">
        <v>1</v>
      </c>
      <c r="F740" s="156">
        <v>1</v>
      </c>
      <c r="G740" s="156">
        <v>2</v>
      </c>
    </row>
    <row r="741" spans="1:7" ht="15.75">
      <c r="A741" s="80" t="s">
        <v>386</v>
      </c>
      <c r="B741" s="159"/>
      <c r="C741" s="14">
        <v>2</v>
      </c>
      <c r="D741" s="156">
        <f>C741/C487*D487</f>
        <v>2.4620739666424942</v>
      </c>
      <c r="E741" s="156">
        <f>D741/D487*E487</f>
        <v>2.728934010152284</v>
      </c>
      <c r="F741" s="156">
        <f>E741/E487*F487</f>
        <v>3.080783176214648</v>
      </c>
      <c r="G741" s="156">
        <f>F741/F487*G487</f>
        <v>3.457868020304568</v>
      </c>
    </row>
    <row r="742" spans="1:7" ht="15.75">
      <c r="A742" s="80"/>
      <c r="B742" s="159"/>
      <c r="C742" s="14"/>
      <c r="D742" s="156"/>
      <c r="E742" s="156"/>
      <c r="F742" s="156"/>
      <c r="G742" s="156"/>
    </row>
    <row r="743" spans="1:7" ht="57">
      <c r="A743" s="160" t="s">
        <v>313</v>
      </c>
      <c r="B743" s="155" t="s">
        <v>57</v>
      </c>
      <c r="C743" s="13">
        <v>0</v>
      </c>
      <c r="D743" s="13">
        <v>0</v>
      </c>
      <c r="E743" s="13">
        <v>0</v>
      </c>
      <c r="F743" s="13">
        <v>0</v>
      </c>
      <c r="G743" s="13">
        <v>0</v>
      </c>
    </row>
    <row r="744" spans="1:7" ht="15.75">
      <c r="A744" s="81" t="s">
        <v>362</v>
      </c>
      <c r="B744" s="159"/>
      <c r="C744" s="13">
        <v>0</v>
      </c>
      <c r="D744" s="13">
        <v>0</v>
      </c>
      <c r="E744" s="13">
        <v>0</v>
      </c>
      <c r="F744" s="13">
        <v>0</v>
      </c>
      <c r="G744" s="13">
        <v>0</v>
      </c>
    </row>
    <row r="745" spans="1:7" ht="15.75">
      <c r="A745" s="81"/>
      <c r="B745" s="159"/>
      <c r="C745" s="14"/>
      <c r="D745" s="14"/>
      <c r="E745" s="14"/>
      <c r="F745" s="14"/>
      <c r="G745" s="14"/>
    </row>
    <row r="746" spans="1:7" ht="15.75">
      <c r="A746" s="154" t="s">
        <v>300</v>
      </c>
      <c r="B746" s="155" t="s">
        <v>57</v>
      </c>
      <c r="C746" s="13">
        <v>0</v>
      </c>
      <c r="D746" s="13">
        <v>0</v>
      </c>
      <c r="E746" s="13">
        <v>0</v>
      </c>
      <c r="F746" s="13">
        <v>0</v>
      </c>
      <c r="G746" s="13">
        <v>0</v>
      </c>
    </row>
    <row r="747" spans="1:7" ht="15.75">
      <c r="A747" s="80"/>
      <c r="B747" s="159"/>
      <c r="C747" s="14"/>
      <c r="D747" s="14"/>
      <c r="E747" s="14"/>
      <c r="F747" s="14"/>
      <c r="G747" s="14"/>
    </row>
    <row r="748" spans="1:7" ht="42.75">
      <c r="A748" s="154" t="s">
        <v>301</v>
      </c>
      <c r="B748" s="155" t="s">
        <v>57</v>
      </c>
      <c r="C748" s="13">
        <v>0</v>
      </c>
      <c r="D748" s="13">
        <v>0</v>
      </c>
      <c r="E748" s="13">
        <v>0</v>
      </c>
      <c r="F748" s="13">
        <v>0</v>
      </c>
      <c r="G748" s="13">
        <v>0</v>
      </c>
    </row>
    <row r="749" spans="1:7" ht="15.75">
      <c r="A749" s="154"/>
      <c r="B749" s="155"/>
      <c r="C749" s="13"/>
      <c r="D749" s="13"/>
      <c r="E749" s="13"/>
      <c r="F749" s="13"/>
      <c r="G749" s="13"/>
    </row>
    <row r="750" spans="1:7" ht="42.75">
      <c r="A750" s="160" t="s">
        <v>303</v>
      </c>
      <c r="B750" s="155" t="s">
        <v>57</v>
      </c>
      <c r="C750" s="13">
        <v>0</v>
      </c>
      <c r="D750" s="13">
        <v>0</v>
      </c>
      <c r="E750" s="13">
        <v>0</v>
      </c>
      <c r="F750" s="13">
        <v>0</v>
      </c>
      <c r="G750" s="13">
        <v>0</v>
      </c>
    </row>
    <row r="751" spans="1:7" ht="15.75">
      <c r="A751" s="81"/>
      <c r="B751" s="159"/>
      <c r="C751" s="14"/>
      <c r="D751" s="14"/>
      <c r="E751" s="14"/>
      <c r="F751" s="14"/>
      <c r="G751" s="14"/>
    </row>
    <row r="752" spans="1:7" ht="15.75">
      <c r="A752" s="154" t="s">
        <v>302</v>
      </c>
      <c r="B752" s="155" t="s">
        <v>57</v>
      </c>
      <c r="C752" s="13">
        <v>0</v>
      </c>
      <c r="D752" s="13">
        <v>0</v>
      </c>
      <c r="E752" s="13">
        <v>0</v>
      </c>
      <c r="F752" s="13">
        <v>0</v>
      </c>
      <c r="G752" s="13">
        <v>0</v>
      </c>
    </row>
    <row r="753" spans="1:7" ht="30">
      <c r="A753" s="80" t="s">
        <v>379</v>
      </c>
      <c r="B753" s="159"/>
      <c r="C753" s="13">
        <v>0</v>
      </c>
      <c r="D753" s="13">
        <v>0</v>
      </c>
      <c r="E753" s="13">
        <v>0</v>
      </c>
      <c r="F753" s="13">
        <v>0</v>
      </c>
      <c r="G753" s="13">
        <v>0</v>
      </c>
    </row>
    <row r="754" spans="1:7" ht="15.75">
      <c r="A754" s="80" t="s">
        <v>364</v>
      </c>
      <c r="B754" s="159"/>
      <c r="C754" s="13">
        <v>0</v>
      </c>
      <c r="D754" s="13">
        <v>0</v>
      </c>
      <c r="E754" s="13">
        <v>0</v>
      </c>
      <c r="F754" s="13">
        <v>0</v>
      </c>
      <c r="G754" s="13">
        <v>0</v>
      </c>
    </row>
    <row r="755" spans="1:7" ht="15.75">
      <c r="A755" s="14" t="s">
        <v>380</v>
      </c>
      <c r="B755" s="159"/>
      <c r="C755" s="13">
        <v>0</v>
      </c>
      <c r="D755" s="13">
        <v>0</v>
      </c>
      <c r="E755" s="13">
        <v>0</v>
      </c>
      <c r="F755" s="13">
        <v>0</v>
      </c>
      <c r="G755" s="13">
        <v>0</v>
      </c>
    </row>
    <row r="756" spans="1:7" ht="15.75">
      <c r="A756" s="14"/>
      <c r="B756" s="159"/>
      <c r="C756" s="14"/>
      <c r="D756" s="14"/>
      <c r="E756" s="14"/>
      <c r="F756" s="14"/>
      <c r="G756" s="14"/>
    </row>
    <row r="757" spans="1:7" ht="28.5">
      <c r="A757" s="154" t="s">
        <v>304</v>
      </c>
      <c r="B757" s="155" t="s">
        <v>57</v>
      </c>
      <c r="C757" s="13">
        <v>65</v>
      </c>
      <c r="D757" s="13">
        <f aca="true" t="shared" si="26" ref="D757:G758">C757/C507*D507</f>
        <v>65</v>
      </c>
      <c r="E757" s="13">
        <f t="shared" si="26"/>
        <v>65</v>
      </c>
      <c r="F757" s="13">
        <f t="shared" si="26"/>
        <v>65</v>
      </c>
      <c r="G757" s="13">
        <f t="shared" si="26"/>
        <v>65</v>
      </c>
    </row>
    <row r="758" spans="1:7" ht="30">
      <c r="A758" s="80" t="s">
        <v>381</v>
      </c>
      <c r="B758" s="155"/>
      <c r="C758" s="13">
        <v>65</v>
      </c>
      <c r="D758" s="13">
        <f t="shared" si="26"/>
        <v>65</v>
      </c>
      <c r="E758" s="13">
        <f t="shared" si="26"/>
        <v>65</v>
      </c>
      <c r="F758" s="13">
        <f t="shared" si="26"/>
        <v>65</v>
      </c>
      <c r="G758" s="13">
        <f t="shared" si="26"/>
        <v>65</v>
      </c>
    </row>
    <row r="759" spans="1:7" ht="15.75">
      <c r="A759" s="80"/>
      <c r="B759" s="155"/>
      <c r="C759" s="13"/>
      <c r="D759" s="13"/>
      <c r="E759" s="13"/>
      <c r="F759" s="13"/>
      <c r="G759" s="13"/>
    </row>
    <row r="760" spans="1:7" ht="28.5">
      <c r="A760" s="160" t="s">
        <v>305</v>
      </c>
      <c r="B760" s="155" t="s">
        <v>57</v>
      </c>
      <c r="C760" s="13">
        <v>0</v>
      </c>
      <c r="D760" s="13">
        <v>0</v>
      </c>
      <c r="E760" s="13">
        <v>0</v>
      </c>
      <c r="F760" s="13">
        <v>0</v>
      </c>
      <c r="G760" s="13">
        <v>0</v>
      </c>
    </row>
    <row r="761" spans="1:7" ht="30">
      <c r="A761" s="81" t="s">
        <v>382</v>
      </c>
      <c r="B761" s="159"/>
      <c r="C761" s="14">
        <v>0</v>
      </c>
      <c r="D761" s="14">
        <v>0</v>
      </c>
      <c r="E761" s="14">
        <v>0</v>
      </c>
      <c r="F761" s="14">
        <v>0</v>
      </c>
      <c r="G761" s="14">
        <v>0</v>
      </c>
    </row>
    <row r="762" spans="1:7" ht="15.75">
      <c r="A762" s="81"/>
      <c r="B762" s="159"/>
      <c r="C762" s="14"/>
      <c r="D762" s="14"/>
      <c r="E762" s="14"/>
      <c r="F762" s="14"/>
      <c r="G762" s="14"/>
    </row>
    <row r="763" spans="1:7" ht="28.5">
      <c r="A763" s="154" t="s">
        <v>306</v>
      </c>
      <c r="B763" s="155" t="s">
        <v>57</v>
      </c>
      <c r="C763" s="13">
        <v>3432</v>
      </c>
      <c r="D763" s="13">
        <f aca="true" t="shared" si="27" ref="D763:G764">C763/C513*D513</f>
        <v>3431.9999999999995</v>
      </c>
      <c r="E763" s="13">
        <f t="shared" si="27"/>
        <v>3431.9999999999995</v>
      </c>
      <c r="F763" s="13">
        <f t="shared" si="27"/>
        <v>3431.9999999999995</v>
      </c>
      <c r="G763" s="13">
        <f t="shared" si="27"/>
        <v>3431.9999999999995</v>
      </c>
    </row>
    <row r="764" spans="1:7" ht="15.75">
      <c r="A764" s="80" t="s">
        <v>324</v>
      </c>
      <c r="B764" s="159"/>
      <c r="C764" s="14">
        <v>3432</v>
      </c>
      <c r="D764" s="13">
        <f t="shared" si="27"/>
        <v>3431.9999999999995</v>
      </c>
      <c r="E764" s="13">
        <f t="shared" si="27"/>
        <v>3431.9999999999995</v>
      </c>
      <c r="F764" s="13">
        <f t="shared" si="27"/>
        <v>3431.9999999999995</v>
      </c>
      <c r="G764" s="13">
        <f t="shared" si="27"/>
        <v>3431.9999999999995</v>
      </c>
    </row>
    <row r="765" spans="1:7" ht="15.75">
      <c r="A765" s="80"/>
      <c r="B765" s="159"/>
      <c r="C765" s="14"/>
      <c r="D765" s="14"/>
      <c r="E765" s="14"/>
      <c r="F765" s="14"/>
      <c r="G765" s="14"/>
    </row>
    <row r="766" spans="1:7" ht="28.5">
      <c r="A766" s="160" t="s">
        <v>315</v>
      </c>
      <c r="B766" s="155"/>
      <c r="C766" s="13">
        <v>3497</v>
      </c>
      <c r="D766" s="13">
        <f>C766/C516*D516</f>
        <v>3497</v>
      </c>
      <c r="E766" s="13">
        <f>D766/D516*E516</f>
        <v>3497</v>
      </c>
      <c r="F766" s="13">
        <f>E766/E516*F516</f>
        <v>3497</v>
      </c>
      <c r="G766" s="13">
        <f>F766/F516*G516</f>
        <v>3497</v>
      </c>
    </row>
    <row r="767" spans="1:7" ht="15.75">
      <c r="A767" s="176"/>
      <c r="B767" s="159"/>
      <c r="C767" s="14"/>
      <c r="D767" s="14"/>
      <c r="E767" s="14"/>
      <c r="F767" s="14"/>
      <c r="G767" s="14"/>
    </row>
    <row r="768" spans="1:7" ht="42.75">
      <c r="A768" s="154" t="s">
        <v>307</v>
      </c>
      <c r="B768" s="155" t="s">
        <v>57</v>
      </c>
      <c r="C768" s="13">
        <v>189</v>
      </c>
      <c r="D768" s="13">
        <f aca="true" t="shared" si="28" ref="D768:G769">C768/C518*D518</f>
        <v>189</v>
      </c>
      <c r="E768" s="13">
        <f t="shared" si="28"/>
        <v>189</v>
      </c>
      <c r="F768" s="13">
        <f t="shared" si="28"/>
        <v>189</v>
      </c>
      <c r="G768" s="13">
        <f t="shared" si="28"/>
        <v>189</v>
      </c>
    </row>
    <row r="769" spans="1:7" ht="30">
      <c r="A769" s="14" t="s">
        <v>383</v>
      </c>
      <c r="B769" s="159"/>
      <c r="C769" s="14">
        <v>189</v>
      </c>
      <c r="D769" s="13">
        <f t="shared" si="28"/>
        <v>189</v>
      </c>
      <c r="E769" s="13">
        <f t="shared" si="28"/>
        <v>189</v>
      </c>
      <c r="F769" s="13">
        <f t="shared" si="28"/>
        <v>189</v>
      </c>
      <c r="G769" s="13">
        <f t="shared" si="28"/>
        <v>189</v>
      </c>
    </row>
    <row r="770" spans="1:7" ht="15.75">
      <c r="A770" s="14"/>
      <c r="B770" s="159"/>
      <c r="C770" s="14"/>
      <c r="D770" s="14"/>
      <c r="E770" s="14"/>
      <c r="F770" s="14"/>
      <c r="G770" s="14"/>
    </row>
    <row r="771" spans="1:7" ht="57">
      <c r="A771" s="160" t="s">
        <v>308</v>
      </c>
      <c r="B771" s="162" t="s">
        <v>57</v>
      </c>
      <c r="C771" s="13">
        <v>1548</v>
      </c>
      <c r="D771" s="156">
        <f>C771/C521*D521</f>
        <v>1551.3662130177515</v>
      </c>
      <c r="E771" s="156">
        <f>D771/D521*E521</f>
        <v>1551.3662130177515</v>
      </c>
      <c r="F771" s="156">
        <f>E771/E521*F521</f>
        <v>1551.3662130177515</v>
      </c>
      <c r="G771" s="156">
        <f>F771/F521*G521</f>
        <v>1551.3662130177515</v>
      </c>
    </row>
    <row r="772" spans="1:7" ht="15.75">
      <c r="A772" s="81"/>
      <c r="B772" s="177"/>
      <c r="C772" s="14"/>
      <c r="D772" s="14"/>
      <c r="E772" s="14"/>
      <c r="F772" s="14"/>
      <c r="G772" s="14"/>
    </row>
    <row r="773" spans="1:7" ht="15.75">
      <c r="A773" s="154" t="s">
        <v>309</v>
      </c>
      <c r="B773" s="162" t="s">
        <v>57</v>
      </c>
      <c r="C773" s="163">
        <v>5044</v>
      </c>
      <c r="D773" s="167">
        <f aca="true" t="shared" si="29" ref="D773:G774">C773/C524*D524</f>
        <v>5075.819210716738</v>
      </c>
      <c r="E773" s="167">
        <f t="shared" si="29"/>
        <v>5103.894984878565</v>
      </c>
      <c r="F773" s="167">
        <f t="shared" si="29"/>
        <v>5111.3818579883855</v>
      </c>
      <c r="G773" s="167">
        <f t="shared" si="29"/>
        <v>5118.868731098206</v>
      </c>
    </row>
    <row r="774" spans="1:7" ht="15.75">
      <c r="A774" s="14" t="s">
        <v>368</v>
      </c>
      <c r="B774" s="177"/>
      <c r="C774" s="164">
        <v>5044</v>
      </c>
      <c r="D774" s="167">
        <f t="shared" si="29"/>
        <v>5075.819210716738</v>
      </c>
      <c r="E774" s="167">
        <f t="shared" si="29"/>
        <v>5103.894984878565</v>
      </c>
      <c r="F774" s="167">
        <f t="shared" si="29"/>
        <v>5111.3818579883855</v>
      </c>
      <c r="G774" s="167">
        <f t="shared" si="29"/>
        <v>5118.868731098206</v>
      </c>
    </row>
    <row r="775" spans="1:7" ht="15.75">
      <c r="A775" s="14"/>
      <c r="B775" s="177"/>
      <c r="C775" s="164"/>
      <c r="D775" s="164"/>
      <c r="E775" s="164"/>
      <c r="F775" s="14"/>
      <c r="G775" s="14"/>
    </row>
    <row r="776" spans="1:7" ht="42.75">
      <c r="A776" s="154" t="s">
        <v>310</v>
      </c>
      <c r="B776" s="162" t="s">
        <v>57</v>
      </c>
      <c r="C776" s="163">
        <v>4527</v>
      </c>
      <c r="D776" s="167">
        <f aca="true" t="shared" si="30" ref="D776:G777">C776/C527*D527</f>
        <v>4568.9467251089745</v>
      </c>
      <c r="E776" s="167">
        <f t="shared" si="30"/>
        <v>4587.184431678094</v>
      </c>
      <c r="F776" s="167">
        <f t="shared" si="30"/>
        <v>4605.422138247214</v>
      </c>
      <c r="G776" s="167">
        <f t="shared" si="30"/>
        <v>4623.659844816333</v>
      </c>
    </row>
    <row r="777" spans="1:7" ht="15.75">
      <c r="A777" s="80" t="s">
        <v>369</v>
      </c>
      <c r="B777" s="177"/>
      <c r="C777" s="163">
        <v>4527</v>
      </c>
      <c r="D777" s="167">
        <f t="shared" si="30"/>
        <v>4568.9467251089745</v>
      </c>
      <c r="E777" s="167">
        <f t="shared" si="30"/>
        <v>4587.184431678094</v>
      </c>
      <c r="F777" s="167">
        <f t="shared" si="30"/>
        <v>4605.422138247214</v>
      </c>
      <c r="G777" s="167">
        <f t="shared" si="30"/>
        <v>4623.659844816333</v>
      </c>
    </row>
    <row r="778" spans="1:7" ht="15.75">
      <c r="A778" s="80"/>
      <c r="B778" s="177"/>
      <c r="C778" s="163"/>
      <c r="D778" s="164"/>
      <c r="E778" s="164"/>
      <c r="F778" s="14"/>
      <c r="G778" s="14"/>
    </row>
    <row r="779" spans="1:7" ht="42.75">
      <c r="A779" s="154" t="s">
        <v>311</v>
      </c>
      <c r="B779" s="162" t="s">
        <v>57</v>
      </c>
      <c r="C779" s="13">
        <v>437</v>
      </c>
      <c r="D779" s="13">
        <f>C779/C530*D530</f>
        <v>437</v>
      </c>
      <c r="E779" s="13">
        <f>D779/D530*E530</f>
        <v>437</v>
      </c>
      <c r="F779" s="13">
        <f>E779/E530*F530</f>
        <v>437</v>
      </c>
      <c r="G779" s="13">
        <f>F779/F530*G530</f>
        <v>437</v>
      </c>
    </row>
    <row r="780" spans="1:7" ht="15.75">
      <c r="A780" s="80"/>
      <c r="B780" s="177"/>
      <c r="C780" s="164"/>
      <c r="D780" s="164"/>
      <c r="E780" s="164"/>
      <c r="F780" s="14"/>
      <c r="G780" s="14"/>
    </row>
    <row r="781" spans="1:7" ht="28.5">
      <c r="A781" s="160" t="s">
        <v>312</v>
      </c>
      <c r="B781" s="162" t="s">
        <v>57</v>
      </c>
      <c r="C781" s="163">
        <v>0</v>
      </c>
      <c r="D781" s="163">
        <v>0</v>
      </c>
      <c r="E781" s="163">
        <v>0</v>
      </c>
      <c r="F781" s="13">
        <v>0</v>
      </c>
      <c r="G781" s="13">
        <v>0</v>
      </c>
    </row>
    <row r="782" spans="1:7" ht="15.75">
      <c r="A782" s="236" t="s">
        <v>63</v>
      </c>
      <c r="B782" s="236"/>
      <c r="C782" s="236"/>
      <c r="D782" s="236"/>
      <c r="E782" s="236"/>
      <c r="F782" s="236"/>
      <c r="G782" s="236"/>
    </row>
    <row r="783" spans="1:7" ht="45">
      <c r="A783" s="12" t="s">
        <v>121</v>
      </c>
      <c r="B783" s="32" t="s">
        <v>57</v>
      </c>
      <c r="C783" s="82">
        <v>603</v>
      </c>
      <c r="D783" s="82">
        <v>615</v>
      </c>
      <c r="E783" s="82">
        <v>616</v>
      </c>
      <c r="F783" s="26">
        <v>617</v>
      </c>
      <c r="G783" s="26">
        <v>618</v>
      </c>
    </row>
    <row r="784" spans="1:7" ht="45">
      <c r="A784" s="83" t="s">
        <v>163</v>
      </c>
      <c r="B784" s="32" t="s">
        <v>57</v>
      </c>
      <c r="C784" s="82">
        <v>2480</v>
      </c>
      <c r="D784" s="82">
        <v>2683</v>
      </c>
      <c r="E784" s="82">
        <v>2683</v>
      </c>
      <c r="F784" s="26">
        <v>2683</v>
      </c>
      <c r="G784" s="26">
        <v>2683</v>
      </c>
    </row>
    <row r="785" spans="1:7" ht="15.75">
      <c r="A785" s="49" t="s">
        <v>51</v>
      </c>
      <c r="B785" s="32" t="s">
        <v>238</v>
      </c>
      <c r="C785" s="36">
        <v>9</v>
      </c>
      <c r="D785" s="36">
        <v>11</v>
      </c>
      <c r="E785" s="36">
        <v>13</v>
      </c>
      <c r="F785" s="26">
        <v>13</v>
      </c>
      <c r="G785" s="26">
        <v>13</v>
      </c>
    </row>
    <row r="786" spans="1:7" ht="15.75">
      <c r="A786" s="49" t="s">
        <v>52</v>
      </c>
      <c r="B786" s="32" t="s">
        <v>55</v>
      </c>
      <c r="C786" s="36">
        <v>1480</v>
      </c>
      <c r="D786" s="36">
        <v>1628</v>
      </c>
      <c r="E786" s="36">
        <v>1790</v>
      </c>
      <c r="F786" s="26">
        <v>1790</v>
      </c>
      <c r="G786" s="26">
        <v>1790</v>
      </c>
    </row>
    <row r="787" spans="1:7" ht="15.75">
      <c r="A787" s="49" t="s">
        <v>53</v>
      </c>
      <c r="B787" s="32" t="s">
        <v>239</v>
      </c>
      <c r="C787" s="36">
        <v>9</v>
      </c>
      <c r="D787" s="36">
        <v>9</v>
      </c>
      <c r="E787" s="36">
        <v>10</v>
      </c>
      <c r="F787" s="26">
        <v>10</v>
      </c>
      <c r="G787" s="26">
        <v>10</v>
      </c>
    </row>
    <row r="788" spans="1:7" ht="15.75">
      <c r="A788" s="74" t="s">
        <v>54</v>
      </c>
      <c r="B788" s="84" t="s">
        <v>154</v>
      </c>
      <c r="C788" s="36">
        <v>223</v>
      </c>
      <c r="D788" s="36">
        <v>227</v>
      </c>
      <c r="E788" s="36">
        <v>228</v>
      </c>
      <c r="F788" s="26">
        <v>229</v>
      </c>
      <c r="G788" s="26">
        <v>230</v>
      </c>
    </row>
    <row r="789" spans="1:7" ht="15.75">
      <c r="A789" s="244" t="s">
        <v>64</v>
      </c>
      <c r="B789" s="244"/>
      <c r="C789" s="244"/>
      <c r="D789" s="244"/>
      <c r="E789" s="244"/>
      <c r="F789" s="244"/>
      <c r="G789" s="244"/>
    </row>
    <row r="790" spans="1:7" ht="15.75">
      <c r="A790" s="244"/>
      <c r="B790" s="244"/>
      <c r="C790" s="244"/>
      <c r="D790" s="244"/>
      <c r="E790" s="244"/>
      <c r="F790" s="244"/>
      <c r="G790" s="244"/>
    </row>
    <row r="791" spans="1:7" ht="63">
      <c r="A791" s="26" t="s">
        <v>122</v>
      </c>
      <c r="B791" s="32" t="s">
        <v>57</v>
      </c>
      <c r="C791" s="36">
        <v>63444</v>
      </c>
      <c r="D791" s="36">
        <v>62924</v>
      </c>
      <c r="E791" s="36">
        <v>64497</v>
      </c>
      <c r="F791" s="26">
        <v>66432</v>
      </c>
      <c r="G791" s="26">
        <v>69089</v>
      </c>
    </row>
    <row r="792" spans="1:7" ht="15.75">
      <c r="A792" s="244" t="s">
        <v>65</v>
      </c>
      <c r="B792" s="244"/>
      <c r="C792" s="244"/>
      <c r="D792" s="244"/>
      <c r="E792" s="244"/>
      <c r="F792" s="244"/>
      <c r="G792" s="244"/>
    </row>
    <row r="793" spans="1:7" ht="63">
      <c r="A793" s="26" t="s">
        <v>122</v>
      </c>
      <c r="B793" s="32" t="s">
        <v>57</v>
      </c>
      <c r="C793" s="12">
        <v>0</v>
      </c>
      <c r="D793" s="12">
        <v>0</v>
      </c>
      <c r="E793" s="12">
        <v>0</v>
      </c>
      <c r="F793" s="26">
        <v>0</v>
      </c>
      <c r="G793" s="26">
        <v>0</v>
      </c>
    </row>
    <row r="794" spans="1:7" ht="15.75">
      <c r="A794" s="229" t="s">
        <v>56</v>
      </c>
      <c r="B794" s="229"/>
      <c r="C794" s="229"/>
      <c r="D794" s="229"/>
      <c r="E794" s="229"/>
      <c r="F794" s="229"/>
      <c r="G794" s="229"/>
    </row>
    <row r="795" spans="1:7" s="50" customFormat="1" ht="15.75">
      <c r="A795" s="70" t="s">
        <v>11</v>
      </c>
      <c r="B795" s="173" t="s">
        <v>57</v>
      </c>
      <c r="C795" s="70">
        <f>SUM(C797,C809,C811,C815,C820,C823,C830,C849,C853,C858,C860,C862,C874,C876,C878,C880,C882,C884,C886)</f>
        <v>212220</v>
      </c>
      <c r="D795" s="178">
        <f>SUM(D797,D809,D811,D815,D820,D823,D830,D849,D853,D858,D860,D862,D874,D876,D878,D880,D882,D884,D886)</f>
        <v>268000.1</v>
      </c>
      <c r="E795" s="70">
        <f>SUM(E797,E809,E811,E815,E823,E830,E853,E858,E860,E862,E874,E876,E878,E880,E882,E884,E886)</f>
        <v>309793.6</v>
      </c>
      <c r="F795" s="70">
        <f>SUM(F797,F809,F811,F815,F820,F823,F830,F849,F853,F858,F860,F862,F874,F876,F878,F880,F882,F884,F886)</f>
        <v>331552.4</v>
      </c>
      <c r="G795" s="70">
        <f>SUM(G797,G809,G811,G815,G820,G823,G830,G849,G853,G858,G860,G862,G874,G876,G878,G880,G882,G884,G886)</f>
        <v>349019.5</v>
      </c>
    </row>
    <row r="796" spans="1:7" ht="30">
      <c r="A796" s="51" t="s">
        <v>132</v>
      </c>
      <c r="B796" s="53"/>
      <c r="C796" s="55"/>
      <c r="D796" s="55"/>
      <c r="E796" s="55"/>
      <c r="F796" s="55"/>
      <c r="G796" s="55"/>
    </row>
    <row r="797" spans="1:7" ht="28.5">
      <c r="A797" s="180" t="s">
        <v>298</v>
      </c>
      <c r="B797" s="173" t="s">
        <v>57</v>
      </c>
      <c r="C797" s="70">
        <f>SUM(C798:C808)</f>
        <v>185861</v>
      </c>
      <c r="D797" s="70">
        <f>SUM(D798:D808)</f>
        <v>239150</v>
      </c>
      <c r="E797" s="70">
        <f>SUM(E798:E808)</f>
        <v>279100</v>
      </c>
      <c r="F797" s="70">
        <f>SUM(F798:F808)</f>
        <v>299700</v>
      </c>
      <c r="G797" s="70">
        <f>SUM(G798:G808)</f>
        <v>315200</v>
      </c>
    </row>
    <row r="798" spans="1:7" ht="15.75">
      <c r="A798" s="137" t="s">
        <v>350</v>
      </c>
      <c r="B798" s="181"/>
      <c r="C798" s="182">
        <v>520</v>
      </c>
      <c r="D798" s="182">
        <v>4150</v>
      </c>
      <c r="E798" s="182">
        <v>5100</v>
      </c>
      <c r="F798" s="182">
        <v>6000</v>
      </c>
      <c r="G798" s="182">
        <v>6200</v>
      </c>
    </row>
    <row r="799" spans="1:7" ht="15.75">
      <c r="A799" s="137" t="s">
        <v>395</v>
      </c>
      <c r="B799" s="181"/>
      <c r="C799" s="182">
        <v>7840</v>
      </c>
      <c r="D799" s="182">
        <v>12500</v>
      </c>
      <c r="E799" s="182">
        <v>18500</v>
      </c>
      <c r="F799" s="182">
        <v>21000</v>
      </c>
      <c r="G799" s="182">
        <v>23000</v>
      </c>
    </row>
    <row r="800" spans="1:7" ht="15.75">
      <c r="A800" s="137" t="s">
        <v>332</v>
      </c>
      <c r="B800" s="181"/>
      <c r="C800" s="182">
        <v>137800</v>
      </c>
      <c r="D800" s="182">
        <v>125000</v>
      </c>
      <c r="E800" s="182">
        <v>130000</v>
      </c>
      <c r="F800" s="182">
        <v>135000</v>
      </c>
      <c r="G800" s="182">
        <v>137000</v>
      </c>
    </row>
    <row r="801" spans="1:7" ht="15.75">
      <c r="A801" s="137" t="s">
        <v>334</v>
      </c>
      <c r="B801" s="181"/>
      <c r="C801" s="182">
        <v>20862</v>
      </c>
      <c r="D801" s="182">
        <v>27000</v>
      </c>
      <c r="E801" s="182">
        <v>35000</v>
      </c>
      <c r="F801" s="182">
        <v>41000</v>
      </c>
      <c r="G801" s="182">
        <v>45000</v>
      </c>
    </row>
    <row r="802" spans="1:7" ht="15.75">
      <c r="A802" s="137" t="s">
        <v>336</v>
      </c>
      <c r="B802" s="181"/>
      <c r="C802" s="182">
        <v>-8443</v>
      </c>
      <c r="D802" s="182"/>
      <c r="E802" s="182"/>
      <c r="F802" s="182"/>
      <c r="G802" s="182"/>
    </row>
    <row r="803" spans="1:7" ht="15.75">
      <c r="A803" s="137" t="s">
        <v>339</v>
      </c>
      <c r="B803" s="181"/>
      <c r="C803" s="182">
        <v>42386</v>
      </c>
      <c r="D803" s="182">
        <v>50000</v>
      </c>
      <c r="E803" s="182">
        <v>65000</v>
      </c>
      <c r="F803" s="182">
        <v>70000</v>
      </c>
      <c r="G803" s="182">
        <v>75000</v>
      </c>
    </row>
    <row r="804" spans="1:7" ht="15.75">
      <c r="A804" s="137" t="s">
        <v>349</v>
      </c>
      <c r="B804" s="181"/>
      <c r="C804" s="182">
        <v>14412</v>
      </c>
      <c r="D804" s="182">
        <v>18000</v>
      </c>
      <c r="E804" s="182">
        <v>22000</v>
      </c>
      <c r="F804" s="182">
        <v>23000</v>
      </c>
      <c r="G804" s="182">
        <v>25000</v>
      </c>
    </row>
    <row r="805" spans="1:7" ht="15.75">
      <c r="A805" s="137" t="s">
        <v>352</v>
      </c>
      <c r="B805" s="181"/>
      <c r="C805" s="182">
        <v>-33670</v>
      </c>
      <c r="D805" s="182"/>
      <c r="E805" s="182"/>
      <c r="F805" s="182"/>
      <c r="G805" s="182"/>
    </row>
    <row r="806" spans="1:7" ht="15.75">
      <c r="A806" s="137" t="s">
        <v>335</v>
      </c>
      <c r="B806" s="181"/>
      <c r="C806" s="182">
        <v>3591</v>
      </c>
      <c r="D806" s="182">
        <v>2500</v>
      </c>
      <c r="E806" s="182">
        <v>3500</v>
      </c>
      <c r="F806" s="182">
        <v>3700</v>
      </c>
      <c r="G806" s="182">
        <v>4000</v>
      </c>
    </row>
    <row r="807" spans="1:7" ht="15.75">
      <c r="A807" s="137" t="s">
        <v>396</v>
      </c>
      <c r="B807" s="181"/>
      <c r="C807" s="182">
        <v>563</v>
      </c>
      <c r="D807" s="182"/>
      <c r="E807" s="182"/>
      <c r="F807" s="182"/>
      <c r="G807" s="182"/>
    </row>
    <row r="808" spans="1:7" ht="15.75">
      <c r="A808" s="137" t="s">
        <v>397</v>
      </c>
      <c r="B808" s="181"/>
      <c r="C808" s="182">
        <v>0</v>
      </c>
      <c r="D808" s="182"/>
      <c r="E808" s="182"/>
      <c r="F808" s="182"/>
      <c r="G808" s="182"/>
    </row>
    <row r="809" spans="1:7" ht="15.75">
      <c r="A809" s="180" t="s">
        <v>317</v>
      </c>
      <c r="B809" s="173" t="s">
        <v>57</v>
      </c>
      <c r="C809" s="70">
        <v>0</v>
      </c>
      <c r="D809" s="70">
        <v>0</v>
      </c>
      <c r="E809" s="70">
        <v>0</v>
      </c>
      <c r="F809" s="70">
        <v>0</v>
      </c>
      <c r="G809" s="70">
        <v>0</v>
      </c>
    </row>
    <row r="810" spans="1:7" ht="15.75">
      <c r="A810" s="67"/>
      <c r="B810" s="53"/>
      <c r="C810" s="55"/>
      <c r="D810" s="55"/>
      <c r="E810" s="55"/>
      <c r="F810" s="55"/>
      <c r="G810" s="55"/>
    </row>
    <row r="811" spans="1:7" ht="15.75">
      <c r="A811" s="180" t="s">
        <v>299</v>
      </c>
      <c r="B811" s="173" t="s">
        <v>57</v>
      </c>
      <c r="C811" s="70">
        <v>-668</v>
      </c>
      <c r="D811" s="70">
        <f>SUM(D812:D813)</f>
        <v>537</v>
      </c>
      <c r="E811" s="70">
        <f>SUM(E812:E813)</f>
        <v>573</v>
      </c>
      <c r="F811" s="70">
        <f>SUM(F812:F813)</f>
        <v>597</v>
      </c>
      <c r="G811" s="70">
        <f>SUM(G812:G813)</f>
        <v>618</v>
      </c>
    </row>
    <row r="812" spans="1:7" ht="15.75">
      <c r="A812" s="67" t="s">
        <v>398</v>
      </c>
      <c r="B812" s="53"/>
      <c r="C812" s="55">
        <v>-668</v>
      </c>
      <c r="D812" s="55">
        <v>0</v>
      </c>
      <c r="E812" s="55">
        <v>0</v>
      </c>
      <c r="F812" s="55">
        <v>0</v>
      </c>
      <c r="G812" s="55">
        <v>0</v>
      </c>
    </row>
    <row r="813" spans="1:7" ht="15.75">
      <c r="A813" s="67" t="s">
        <v>399</v>
      </c>
      <c r="B813" s="53"/>
      <c r="C813" s="55">
        <v>0</v>
      </c>
      <c r="D813" s="55">
        <v>537</v>
      </c>
      <c r="E813" s="55">
        <v>573</v>
      </c>
      <c r="F813" s="55">
        <v>597</v>
      </c>
      <c r="G813" s="55">
        <v>618</v>
      </c>
    </row>
    <row r="814" spans="1:7" ht="15.75">
      <c r="A814" s="67"/>
      <c r="B814" s="53"/>
      <c r="C814" s="55"/>
      <c r="D814" s="55"/>
      <c r="E814" s="55"/>
      <c r="F814" s="55"/>
      <c r="G814" s="55"/>
    </row>
    <row r="815" spans="1:7" ht="42.75">
      <c r="A815" s="180" t="s">
        <v>314</v>
      </c>
      <c r="B815" s="173" t="s">
        <v>57</v>
      </c>
      <c r="C815" s="70">
        <v>2407</v>
      </c>
      <c r="D815" s="70">
        <f>SUM(D816:D818)</f>
        <v>722.1</v>
      </c>
      <c r="E815" s="70">
        <f>SUM(E816:E818)</f>
        <v>755.6</v>
      </c>
      <c r="F815" s="70">
        <f>SUM(F816:F818)</f>
        <v>708.4</v>
      </c>
      <c r="G815" s="70">
        <f>SUM(G816:G818)</f>
        <v>835.5</v>
      </c>
    </row>
    <row r="816" spans="1:7" ht="15.75">
      <c r="A816" s="67" t="s">
        <v>400</v>
      </c>
      <c r="B816" s="53"/>
      <c r="C816" s="55">
        <v>128.4</v>
      </c>
      <c r="D816" s="55">
        <v>135.1</v>
      </c>
      <c r="E816" s="55">
        <v>141.6</v>
      </c>
      <c r="F816" s="55">
        <v>148.4</v>
      </c>
      <c r="G816" s="55">
        <v>155.5</v>
      </c>
    </row>
    <row r="817" spans="1:7" ht="15.75">
      <c r="A817" s="67" t="s">
        <v>401</v>
      </c>
      <c r="B817" s="53"/>
      <c r="C817" s="55">
        <v>-217</v>
      </c>
      <c r="D817" s="55">
        <v>587</v>
      </c>
      <c r="E817" s="55">
        <v>614</v>
      </c>
      <c r="F817" s="55">
        <v>560</v>
      </c>
      <c r="G817" s="55">
        <v>680</v>
      </c>
    </row>
    <row r="818" spans="1:7" ht="15.75">
      <c r="A818" s="67" t="s">
        <v>402</v>
      </c>
      <c r="B818" s="53"/>
      <c r="C818" s="55">
        <v>2495.6</v>
      </c>
      <c r="D818" s="55">
        <v>0</v>
      </c>
      <c r="E818" s="55">
        <v>0</v>
      </c>
      <c r="F818" s="55">
        <v>0</v>
      </c>
      <c r="G818" s="55">
        <v>0</v>
      </c>
    </row>
    <row r="819" spans="1:7" ht="15.75">
      <c r="A819" s="67"/>
      <c r="B819" s="53"/>
      <c r="C819" s="55"/>
      <c r="D819" s="55"/>
      <c r="E819" s="55"/>
      <c r="F819" s="55"/>
      <c r="G819" s="55"/>
    </row>
    <row r="820" spans="1:7" ht="57">
      <c r="A820" s="183" t="s">
        <v>313</v>
      </c>
      <c r="B820" s="173" t="s">
        <v>57</v>
      </c>
      <c r="C820" s="70">
        <v>72</v>
      </c>
      <c r="D820" s="70">
        <v>0</v>
      </c>
      <c r="E820" s="70">
        <v>0</v>
      </c>
      <c r="F820" s="70">
        <v>0</v>
      </c>
      <c r="G820" s="70">
        <v>0</v>
      </c>
    </row>
    <row r="821" spans="1:7" ht="15.75">
      <c r="A821" s="51" t="s">
        <v>362</v>
      </c>
      <c r="B821" s="53"/>
      <c r="C821" s="55">
        <v>72</v>
      </c>
      <c r="D821" s="55">
        <v>42</v>
      </c>
      <c r="E821" s="55">
        <v>44</v>
      </c>
      <c r="F821" s="55">
        <v>46</v>
      </c>
      <c r="G821" s="55">
        <v>48</v>
      </c>
    </row>
    <row r="822" spans="1:7" ht="15.75">
      <c r="A822" s="51"/>
      <c r="B822" s="53"/>
      <c r="C822" s="55"/>
      <c r="D822" s="55"/>
      <c r="E822" s="55"/>
      <c r="F822" s="55"/>
      <c r="G822" s="55"/>
    </row>
    <row r="823" spans="1:7" ht="15.75">
      <c r="A823" s="180" t="s">
        <v>300</v>
      </c>
      <c r="B823" s="173" t="s">
        <v>57</v>
      </c>
      <c r="C823" s="70">
        <v>2546</v>
      </c>
      <c r="D823" s="70">
        <f>SUM(D824:D828)</f>
        <v>2140</v>
      </c>
      <c r="E823" s="70">
        <f>SUM(E824:E828)</f>
        <v>2150</v>
      </c>
      <c r="F823" s="70">
        <f>SUM(F824:F828)</f>
        <v>2156</v>
      </c>
      <c r="G823" s="70">
        <f>SUM(G824:G828)</f>
        <v>2161</v>
      </c>
    </row>
    <row r="824" spans="1:7" ht="15.75">
      <c r="A824" s="67" t="s">
        <v>403</v>
      </c>
      <c r="B824" s="53"/>
      <c r="C824" s="55">
        <v>0</v>
      </c>
      <c r="D824" s="55"/>
      <c r="E824" s="55"/>
      <c r="F824" s="55"/>
      <c r="G824" s="55"/>
    </row>
    <row r="825" spans="1:7" ht="15.75">
      <c r="A825" s="67" t="s">
        <v>404</v>
      </c>
      <c r="B825" s="53"/>
      <c r="C825" s="55">
        <v>0</v>
      </c>
      <c r="D825" s="55"/>
      <c r="E825" s="55"/>
      <c r="F825" s="55"/>
      <c r="G825" s="55"/>
    </row>
    <row r="826" spans="1:7" ht="30">
      <c r="A826" s="67" t="s">
        <v>405</v>
      </c>
      <c r="B826" s="53"/>
      <c r="C826" s="55"/>
      <c r="D826" s="55"/>
      <c r="E826" s="55"/>
      <c r="F826" s="55"/>
      <c r="G826" s="55"/>
    </row>
    <row r="827" spans="1:7" ht="15.75">
      <c r="A827" s="67" t="s">
        <v>406</v>
      </c>
      <c r="B827" s="53"/>
      <c r="C827" s="55">
        <v>0</v>
      </c>
      <c r="D827" s="55"/>
      <c r="E827" s="55"/>
      <c r="F827" s="55"/>
      <c r="G827" s="55"/>
    </row>
    <row r="828" spans="1:7" ht="15.75">
      <c r="A828" s="4" t="s">
        <v>407</v>
      </c>
      <c r="B828" s="4"/>
      <c r="C828" s="4">
        <v>2546</v>
      </c>
      <c r="D828" s="4">
        <v>2140</v>
      </c>
      <c r="E828" s="4">
        <v>2150</v>
      </c>
      <c r="F828" s="4">
        <v>2156</v>
      </c>
      <c r="G828" s="4">
        <v>2161</v>
      </c>
    </row>
    <row r="829" spans="1:7" ht="15.75">
      <c r="A829" s="4"/>
      <c r="B829" s="4"/>
      <c r="C829" s="4"/>
      <c r="D829" s="4"/>
      <c r="E829" s="4"/>
      <c r="F829" s="4"/>
      <c r="G829" s="4"/>
    </row>
    <row r="830" spans="1:7" ht="42.75">
      <c r="A830" s="180" t="s">
        <v>301</v>
      </c>
      <c r="B830" s="173" t="s">
        <v>57</v>
      </c>
      <c r="C830" s="70">
        <v>16338</v>
      </c>
      <c r="D830" s="70">
        <f>SUM(D831:D847)</f>
        <v>17848</v>
      </c>
      <c r="E830" s="70">
        <f>SUM(E831:E847)</f>
        <v>18996</v>
      </c>
      <c r="F830" s="70">
        <f>SUM(F831:F847)</f>
        <v>19821</v>
      </c>
      <c r="G830" s="70">
        <f>SUM(G831:G847)</f>
        <v>21349</v>
      </c>
    </row>
    <row r="831" spans="1:7" ht="15.75">
      <c r="A831" s="67" t="s">
        <v>408</v>
      </c>
      <c r="B831" s="53"/>
      <c r="C831" s="55">
        <v>6009</v>
      </c>
      <c r="D831" s="55">
        <v>4552</v>
      </c>
      <c r="E831" s="55">
        <v>4857</v>
      </c>
      <c r="F831" s="55">
        <v>5066</v>
      </c>
      <c r="G831" s="55">
        <v>5238</v>
      </c>
    </row>
    <row r="832" spans="1:7" ht="15.75">
      <c r="A832" s="67" t="s">
        <v>409</v>
      </c>
      <c r="B832" s="53"/>
      <c r="C832" s="55">
        <v>-476</v>
      </c>
      <c r="D832" s="55"/>
      <c r="E832" s="55"/>
      <c r="F832" s="55"/>
      <c r="G832" s="55"/>
    </row>
    <row r="833" spans="1:7" ht="15.75">
      <c r="A833" s="67" t="s">
        <v>410</v>
      </c>
      <c r="B833" s="53"/>
      <c r="C833" s="55">
        <v>0</v>
      </c>
      <c r="D833" s="55"/>
      <c r="E833" s="55"/>
      <c r="F833" s="55"/>
      <c r="G833" s="55"/>
    </row>
    <row r="834" spans="1:7" ht="15.75">
      <c r="A834" s="67" t="s">
        <v>411</v>
      </c>
      <c r="B834" s="53"/>
      <c r="C834" s="55">
        <v>0</v>
      </c>
      <c r="D834" s="55"/>
      <c r="E834" s="55"/>
      <c r="F834" s="55"/>
      <c r="G834" s="55"/>
    </row>
    <row r="835" spans="1:7" ht="15.75">
      <c r="A835" s="67" t="s">
        <v>412</v>
      </c>
      <c r="B835" s="53"/>
      <c r="C835" s="55">
        <v>270</v>
      </c>
      <c r="D835" s="55">
        <v>341</v>
      </c>
      <c r="E835" s="55">
        <v>364</v>
      </c>
      <c r="F835" s="55">
        <v>379</v>
      </c>
      <c r="G835" s="55">
        <v>392</v>
      </c>
    </row>
    <row r="836" spans="1:7" ht="15.75">
      <c r="A836" s="67" t="s">
        <v>413</v>
      </c>
      <c r="B836" s="53"/>
      <c r="C836" s="55">
        <v>5243</v>
      </c>
      <c r="D836" s="55">
        <v>6622</v>
      </c>
      <c r="E836" s="55">
        <v>7066</v>
      </c>
      <c r="F836" s="55">
        <v>7369</v>
      </c>
      <c r="G836" s="55">
        <v>7620</v>
      </c>
    </row>
    <row r="837" spans="1:7" ht="15.75">
      <c r="A837" s="67" t="s">
        <v>414</v>
      </c>
      <c r="B837" s="53"/>
      <c r="C837" s="55">
        <v>0</v>
      </c>
      <c r="D837" s="55"/>
      <c r="E837" s="55"/>
      <c r="F837" s="55"/>
      <c r="G837" s="55"/>
    </row>
    <row r="838" spans="1:7" ht="15.75">
      <c r="A838" s="67" t="s">
        <v>415</v>
      </c>
      <c r="B838" s="53"/>
      <c r="C838" s="55">
        <v>1</v>
      </c>
      <c r="D838" s="55">
        <v>1</v>
      </c>
      <c r="E838" s="55">
        <v>1</v>
      </c>
      <c r="F838" s="55">
        <v>1</v>
      </c>
      <c r="G838" s="55">
        <v>1</v>
      </c>
    </row>
    <row r="839" spans="1:7" ht="15.75">
      <c r="A839" s="67" t="s">
        <v>416</v>
      </c>
      <c r="B839" s="53"/>
      <c r="C839" s="55">
        <v>0</v>
      </c>
      <c r="D839" s="55"/>
      <c r="E839" s="55"/>
      <c r="F839" s="55"/>
      <c r="G839" s="55"/>
    </row>
    <row r="840" spans="1:7" ht="15.75">
      <c r="A840" s="67" t="s">
        <v>417</v>
      </c>
      <c r="B840" s="53"/>
      <c r="C840" s="55">
        <v>0</v>
      </c>
      <c r="D840" s="55"/>
      <c r="E840" s="55"/>
      <c r="F840" s="55"/>
      <c r="G840" s="55"/>
    </row>
    <row r="841" spans="1:7" ht="15.75">
      <c r="A841" s="67" t="s">
        <v>418</v>
      </c>
      <c r="B841" s="53"/>
      <c r="C841" s="55">
        <v>0</v>
      </c>
      <c r="D841" s="55"/>
      <c r="E841" s="55"/>
      <c r="F841" s="55"/>
      <c r="G841" s="55"/>
    </row>
    <row r="842" spans="1:7" ht="15.75">
      <c r="A842" s="67" t="s">
        <v>419</v>
      </c>
      <c r="B842" s="53"/>
      <c r="C842" s="55">
        <v>2290</v>
      </c>
      <c r="D842" s="55">
        <v>2892</v>
      </c>
      <c r="E842" s="55">
        <v>3086</v>
      </c>
      <c r="F842" s="55">
        <v>3219</v>
      </c>
      <c r="G842" s="55">
        <v>3328</v>
      </c>
    </row>
    <row r="843" spans="1:7" ht="15.75">
      <c r="A843" s="67" t="s">
        <v>420</v>
      </c>
      <c r="B843" s="53"/>
      <c r="C843" s="55">
        <v>18</v>
      </c>
      <c r="D843" s="55">
        <v>23</v>
      </c>
      <c r="E843" s="55">
        <v>23</v>
      </c>
      <c r="F843" s="55">
        <v>23</v>
      </c>
      <c r="G843" s="55">
        <v>23</v>
      </c>
    </row>
    <row r="844" spans="1:7" ht="15.75">
      <c r="A844" s="67" t="s">
        <v>421</v>
      </c>
      <c r="B844" s="53"/>
      <c r="C844" s="55">
        <v>129</v>
      </c>
      <c r="D844" s="55">
        <v>163</v>
      </c>
      <c r="E844" s="55">
        <v>174</v>
      </c>
      <c r="F844" s="55">
        <v>181</v>
      </c>
      <c r="G844" s="55">
        <v>187</v>
      </c>
    </row>
    <row r="845" spans="1:7" ht="15.75">
      <c r="A845" s="67" t="s">
        <v>422</v>
      </c>
      <c r="B845" s="53"/>
      <c r="C845" s="55">
        <v>977</v>
      </c>
      <c r="D845" s="55">
        <v>1005</v>
      </c>
      <c r="E845" s="55">
        <v>1045</v>
      </c>
      <c r="F845" s="55">
        <v>1087</v>
      </c>
      <c r="G845" s="55">
        <v>2000</v>
      </c>
    </row>
    <row r="846" spans="1:7" ht="15.75">
      <c r="A846" s="67" t="s">
        <v>423</v>
      </c>
      <c r="B846" s="53"/>
      <c r="C846" s="55">
        <v>282</v>
      </c>
      <c r="D846" s="55">
        <v>356</v>
      </c>
      <c r="E846" s="55">
        <v>380</v>
      </c>
      <c r="F846" s="55">
        <v>396</v>
      </c>
      <c r="G846" s="55">
        <v>410</v>
      </c>
    </row>
    <row r="847" spans="1:7" ht="15.75">
      <c r="A847" s="67" t="s">
        <v>424</v>
      </c>
      <c r="B847" s="53"/>
      <c r="C847" s="55">
        <v>1595</v>
      </c>
      <c r="D847" s="55">
        <v>1893</v>
      </c>
      <c r="E847" s="55">
        <v>2000</v>
      </c>
      <c r="F847" s="55">
        <v>2100</v>
      </c>
      <c r="G847" s="55">
        <v>2150</v>
      </c>
    </row>
    <row r="848" spans="1:7" ht="15.75">
      <c r="A848" s="67"/>
      <c r="B848" s="53"/>
      <c r="C848" s="55"/>
      <c r="D848" s="55"/>
      <c r="E848" s="55"/>
      <c r="F848" s="55"/>
      <c r="G848" s="55"/>
    </row>
    <row r="849" spans="1:7" ht="42.75">
      <c r="A849" s="183" t="s">
        <v>303</v>
      </c>
      <c r="B849" s="173" t="s">
        <v>57</v>
      </c>
      <c r="C849" s="70">
        <f>SUM(C850:C851)</f>
        <v>0</v>
      </c>
      <c r="D849" s="70">
        <v>0</v>
      </c>
      <c r="E849" s="70">
        <v>0</v>
      </c>
      <c r="F849" s="70">
        <v>0</v>
      </c>
      <c r="G849" s="70">
        <v>0</v>
      </c>
    </row>
    <row r="850" spans="1:7" ht="15.75">
      <c r="A850" s="68" t="s">
        <v>425</v>
      </c>
      <c r="B850" s="175"/>
      <c r="C850" s="184">
        <v>0</v>
      </c>
      <c r="D850" s="184">
        <v>0</v>
      </c>
      <c r="E850" s="184">
        <v>0</v>
      </c>
      <c r="F850" s="184">
        <v>0</v>
      </c>
      <c r="G850" s="184">
        <v>0</v>
      </c>
    </row>
    <row r="851" spans="1:7" ht="15.75">
      <c r="A851" s="68" t="s">
        <v>426</v>
      </c>
      <c r="B851" s="175"/>
      <c r="C851" s="184">
        <v>0</v>
      </c>
      <c r="D851" s="184">
        <v>0</v>
      </c>
      <c r="E851" s="184">
        <v>0</v>
      </c>
      <c r="F851" s="184">
        <v>0</v>
      </c>
      <c r="G851" s="184">
        <v>0</v>
      </c>
    </row>
    <row r="852" spans="1:7" ht="15.75">
      <c r="A852" s="68"/>
      <c r="B852" s="175"/>
      <c r="C852" s="184"/>
      <c r="D852" s="184"/>
      <c r="E852" s="184"/>
      <c r="F852" s="184"/>
      <c r="G852" s="184"/>
    </row>
    <row r="853" spans="1:7" ht="15.75">
      <c r="A853" s="180" t="s">
        <v>302</v>
      </c>
      <c r="B853" s="173" t="s">
        <v>57</v>
      </c>
      <c r="C853" s="70">
        <v>2213</v>
      </c>
      <c r="D853" s="70">
        <f>SUM(D854:D856)</f>
        <v>3341</v>
      </c>
      <c r="E853" s="70">
        <f>SUM(E854:E856)</f>
        <v>3564</v>
      </c>
      <c r="F853" s="70">
        <f>SUM(F854:F856)</f>
        <v>3718</v>
      </c>
      <c r="G853" s="70">
        <f>SUM(G854:G856)</f>
        <v>3843</v>
      </c>
    </row>
    <row r="854" spans="1:7" ht="15.75">
      <c r="A854" s="67" t="s">
        <v>427</v>
      </c>
      <c r="B854" s="53"/>
      <c r="C854" s="55">
        <v>360</v>
      </c>
      <c r="D854" s="55">
        <v>455</v>
      </c>
      <c r="E854" s="55">
        <v>485</v>
      </c>
      <c r="F854" s="55">
        <v>506</v>
      </c>
      <c r="G854" s="55">
        <v>523</v>
      </c>
    </row>
    <row r="855" spans="1:7" ht="30">
      <c r="A855" s="67" t="s">
        <v>428</v>
      </c>
      <c r="B855" s="53"/>
      <c r="C855" s="55">
        <v>1307</v>
      </c>
      <c r="D855" s="55">
        <v>1651</v>
      </c>
      <c r="E855" s="55">
        <v>1761</v>
      </c>
      <c r="F855" s="55">
        <v>1837</v>
      </c>
      <c r="G855" s="55">
        <v>1899</v>
      </c>
    </row>
    <row r="856" spans="1:7" ht="15.75">
      <c r="A856" s="67" t="s">
        <v>429</v>
      </c>
      <c r="B856" s="53"/>
      <c r="C856" s="55">
        <v>546</v>
      </c>
      <c r="D856" s="55">
        <v>1235</v>
      </c>
      <c r="E856" s="55">
        <v>1318</v>
      </c>
      <c r="F856" s="55">
        <v>1375</v>
      </c>
      <c r="G856" s="55">
        <v>1421</v>
      </c>
    </row>
    <row r="857" spans="1:7" ht="15.75">
      <c r="A857" s="67"/>
      <c r="B857" s="53"/>
      <c r="C857" s="55"/>
      <c r="D857" s="55"/>
      <c r="E857" s="55"/>
      <c r="F857" s="55"/>
      <c r="G857" s="55"/>
    </row>
    <row r="858" spans="1:7" ht="28.5">
      <c r="A858" s="180" t="s">
        <v>304</v>
      </c>
      <c r="B858" s="173" t="s">
        <v>57</v>
      </c>
      <c r="C858" s="70">
        <v>0</v>
      </c>
      <c r="D858" s="70">
        <v>0</v>
      </c>
      <c r="E858" s="70">
        <v>0</v>
      </c>
      <c r="F858" s="70">
        <v>0</v>
      </c>
      <c r="G858" s="70">
        <v>0</v>
      </c>
    </row>
    <row r="859" spans="1:7" ht="15.75">
      <c r="A859" s="180"/>
      <c r="B859" s="173"/>
      <c r="C859" s="70"/>
      <c r="D859" s="70"/>
      <c r="E859" s="70"/>
      <c r="F859" s="70"/>
      <c r="G859" s="70"/>
    </row>
    <row r="860" spans="1:7" ht="28.5">
      <c r="A860" s="183" t="s">
        <v>305</v>
      </c>
      <c r="B860" s="173" t="s">
        <v>57</v>
      </c>
      <c r="C860" s="70">
        <v>0</v>
      </c>
      <c r="D860" s="70">
        <v>0</v>
      </c>
      <c r="E860" s="70">
        <v>0</v>
      </c>
      <c r="F860" s="70">
        <v>0</v>
      </c>
      <c r="G860" s="70">
        <v>0</v>
      </c>
    </row>
    <row r="861" spans="1:7" ht="15.75">
      <c r="A861" s="55"/>
      <c r="B861" s="53"/>
      <c r="C861" s="55"/>
      <c r="D861" s="55"/>
      <c r="E861" s="55"/>
      <c r="F861" s="55"/>
      <c r="G861" s="55"/>
    </row>
    <row r="862" spans="1:7" ht="28.5">
      <c r="A862" s="180" t="s">
        <v>306</v>
      </c>
      <c r="B862" s="173" t="s">
        <v>57</v>
      </c>
      <c r="C862" s="70">
        <v>3175</v>
      </c>
      <c r="D862" s="70">
        <f>SUM(D863:D872)</f>
        <v>3927</v>
      </c>
      <c r="E862" s="70">
        <f>SUM(E863:E872)</f>
        <v>4310</v>
      </c>
      <c r="F862" s="70">
        <f>SUM(F863:F872)</f>
        <v>4496</v>
      </c>
      <c r="G862" s="70">
        <f>SUM(G863:G872)</f>
        <v>4648</v>
      </c>
    </row>
    <row r="863" spans="1:7" ht="15.75">
      <c r="A863" s="67" t="s">
        <v>430</v>
      </c>
      <c r="B863" s="53"/>
      <c r="C863" s="55"/>
      <c r="D863" s="55"/>
      <c r="E863" s="55"/>
      <c r="F863" s="55"/>
      <c r="G863" s="55"/>
    </row>
    <row r="864" spans="1:7" ht="15.75">
      <c r="A864" s="67" t="s">
        <v>431</v>
      </c>
      <c r="B864" s="53"/>
      <c r="C864" s="55"/>
      <c r="D864" s="55"/>
      <c r="E864" s="55"/>
      <c r="F864" s="55"/>
      <c r="G864" s="55"/>
    </row>
    <row r="865" spans="1:7" ht="15.75">
      <c r="A865" s="67" t="s">
        <v>432</v>
      </c>
      <c r="B865" s="53"/>
      <c r="C865" s="55">
        <v>2704</v>
      </c>
      <c r="D865" s="55">
        <v>3021</v>
      </c>
      <c r="E865" s="55">
        <v>3223</v>
      </c>
      <c r="F865" s="55">
        <v>3362</v>
      </c>
      <c r="G865" s="55">
        <v>3476</v>
      </c>
    </row>
    <row r="866" spans="1:7" ht="15.75">
      <c r="A866" s="67" t="s">
        <v>433</v>
      </c>
      <c r="B866" s="53"/>
      <c r="C866" s="55"/>
      <c r="D866" s="55"/>
      <c r="E866" s="55"/>
      <c r="F866" s="55"/>
      <c r="G866" s="55"/>
    </row>
    <row r="867" spans="1:7" ht="15.75">
      <c r="A867" s="67" t="s">
        <v>434</v>
      </c>
      <c r="B867" s="53"/>
      <c r="C867" s="55"/>
      <c r="D867" s="55"/>
      <c r="E867" s="55"/>
      <c r="F867" s="55"/>
      <c r="G867" s="55"/>
    </row>
    <row r="868" spans="1:7" ht="15.75">
      <c r="A868" s="67" t="s">
        <v>435</v>
      </c>
      <c r="B868" s="53"/>
      <c r="C868" s="55"/>
      <c r="D868" s="55"/>
      <c r="E868" s="55"/>
      <c r="F868" s="55"/>
      <c r="G868" s="55"/>
    </row>
    <row r="869" spans="1:7" ht="15.75">
      <c r="A869" s="67" t="s">
        <v>436</v>
      </c>
      <c r="B869" s="53"/>
      <c r="C869" s="55">
        <v>120</v>
      </c>
      <c r="D869" s="55">
        <v>152</v>
      </c>
      <c r="E869" s="55">
        <v>162</v>
      </c>
      <c r="F869" s="55">
        <v>169</v>
      </c>
      <c r="G869" s="55">
        <v>174</v>
      </c>
    </row>
    <row r="870" spans="1:7" ht="15.75">
      <c r="A870" s="67" t="s">
        <v>437</v>
      </c>
      <c r="B870" s="53"/>
      <c r="C870" s="55">
        <v>81</v>
      </c>
      <c r="D870" s="55">
        <v>102</v>
      </c>
      <c r="E870" s="55">
        <v>109</v>
      </c>
      <c r="F870" s="55">
        <v>114</v>
      </c>
      <c r="G870" s="55">
        <v>118</v>
      </c>
    </row>
    <row r="871" spans="1:7" ht="15.75">
      <c r="A871" s="67" t="s">
        <v>324</v>
      </c>
      <c r="B871" s="53"/>
      <c r="C871" s="55">
        <v>-512</v>
      </c>
      <c r="D871" s="55"/>
      <c r="E871" s="55"/>
      <c r="F871" s="55"/>
      <c r="G871" s="55"/>
    </row>
    <row r="872" spans="1:7" ht="15.75">
      <c r="A872" s="67" t="s">
        <v>438</v>
      </c>
      <c r="B872" s="53"/>
      <c r="C872" s="55">
        <v>782</v>
      </c>
      <c r="D872" s="55">
        <v>652</v>
      </c>
      <c r="E872" s="55">
        <v>816</v>
      </c>
      <c r="F872" s="55">
        <v>851</v>
      </c>
      <c r="G872" s="55">
        <v>880</v>
      </c>
    </row>
    <row r="873" spans="1:7" ht="15.75">
      <c r="A873" s="67"/>
      <c r="B873" s="53"/>
      <c r="C873" s="55"/>
      <c r="D873" s="55"/>
      <c r="E873" s="55"/>
      <c r="F873" s="55"/>
      <c r="G873" s="55"/>
    </row>
    <row r="874" spans="1:7" ht="28.5">
      <c r="A874" s="183" t="s">
        <v>315</v>
      </c>
      <c r="B874" s="173" t="s">
        <v>57</v>
      </c>
      <c r="C874" s="70">
        <v>0</v>
      </c>
      <c r="D874" s="70">
        <v>0</v>
      </c>
      <c r="E874" s="70">
        <v>0</v>
      </c>
      <c r="F874" s="70">
        <v>0</v>
      </c>
      <c r="G874" s="70">
        <v>0</v>
      </c>
    </row>
    <row r="875" spans="1:7" ht="15.75">
      <c r="A875" s="51"/>
      <c r="B875" s="53"/>
      <c r="C875" s="55"/>
      <c r="D875" s="55"/>
      <c r="E875" s="55"/>
      <c r="F875" s="55"/>
      <c r="G875" s="55"/>
    </row>
    <row r="876" spans="1:7" ht="42.75">
      <c r="A876" s="180" t="s">
        <v>307</v>
      </c>
      <c r="B876" s="173" t="s">
        <v>57</v>
      </c>
      <c r="C876" s="70">
        <v>0</v>
      </c>
      <c r="D876" s="70">
        <v>0</v>
      </c>
      <c r="E876" s="70">
        <v>0</v>
      </c>
      <c r="F876" s="70">
        <v>0</v>
      </c>
      <c r="G876" s="70">
        <v>0</v>
      </c>
    </row>
    <row r="877" spans="1:7" ht="15.75">
      <c r="A877" s="69"/>
      <c r="B877" s="53"/>
      <c r="C877" s="55"/>
      <c r="D877" s="55"/>
      <c r="E877" s="55"/>
      <c r="F877" s="55"/>
      <c r="G877" s="55"/>
    </row>
    <row r="878" spans="1:7" ht="57">
      <c r="A878" s="183" t="s">
        <v>308</v>
      </c>
      <c r="B878" s="185" t="s">
        <v>57</v>
      </c>
      <c r="C878" s="70">
        <v>0</v>
      </c>
      <c r="D878" s="70">
        <v>0</v>
      </c>
      <c r="E878" s="70">
        <v>0</v>
      </c>
      <c r="F878" s="70">
        <v>0</v>
      </c>
      <c r="G878" s="70">
        <v>0</v>
      </c>
    </row>
    <row r="879" spans="1:7" ht="15.75">
      <c r="A879" s="55"/>
      <c r="B879" s="66"/>
      <c r="C879" s="85"/>
      <c r="D879" s="85"/>
      <c r="E879" s="85"/>
      <c r="F879" s="55"/>
      <c r="G879" s="55"/>
    </row>
    <row r="880" spans="1:7" ht="15.75">
      <c r="A880" s="180" t="s">
        <v>309</v>
      </c>
      <c r="B880" s="185" t="s">
        <v>57</v>
      </c>
      <c r="C880" s="70">
        <v>0</v>
      </c>
      <c r="D880" s="70">
        <v>0</v>
      </c>
      <c r="E880" s="70">
        <v>0</v>
      </c>
      <c r="F880" s="70">
        <v>0</v>
      </c>
      <c r="G880" s="70">
        <v>0</v>
      </c>
    </row>
    <row r="881" spans="1:7" ht="15.75">
      <c r="A881" s="69"/>
      <c r="B881" s="66"/>
      <c r="C881" s="85"/>
      <c r="D881" s="85"/>
      <c r="E881" s="85"/>
      <c r="F881" s="55"/>
      <c r="G881" s="55"/>
    </row>
    <row r="882" spans="1:7" ht="42.75">
      <c r="A882" s="180" t="s">
        <v>310</v>
      </c>
      <c r="B882" s="185" t="s">
        <v>57</v>
      </c>
      <c r="C882" s="70">
        <v>0</v>
      </c>
      <c r="D882" s="70">
        <v>0</v>
      </c>
      <c r="E882" s="70">
        <v>0</v>
      </c>
      <c r="F882" s="70">
        <v>0</v>
      </c>
      <c r="G882" s="70">
        <v>0</v>
      </c>
    </row>
    <row r="883" spans="1:7" ht="15.75">
      <c r="A883" s="69"/>
      <c r="B883" s="66"/>
      <c r="C883" s="85"/>
      <c r="D883" s="85"/>
      <c r="E883" s="85"/>
      <c r="F883" s="55"/>
      <c r="G883" s="55"/>
    </row>
    <row r="884" spans="1:7" ht="42.75">
      <c r="A884" s="180" t="s">
        <v>311</v>
      </c>
      <c r="B884" s="185" t="s">
        <v>57</v>
      </c>
      <c r="C884" s="70">
        <v>0</v>
      </c>
      <c r="D884" s="70">
        <v>0</v>
      </c>
      <c r="E884" s="70">
        <v>0</v>
      </c>
      <c r="F884" s="70">
        <v>0</v>
      </c>
      <c r="G884" s="70">
        <v>0</v>
      </c>
    </row>
    <row r="885" spans="1:7" ht="15.75">
      <c r="A885" s="69"/>
      <c r="B885" s="66"/>
      <c r="C885" s="85"/>
      <c r="D885" s="85"/>
      <c r="E885" s="85"/>
      <c r="F885" s="55"/>
      <c r="G885" s="55"/>
    </row>
    <row r="886" spans="1:7" ht="28.5">
      <c r="A886" s="183" t="s">
        <v>312</v>
      </c>
      <c r="B886" s="185" t="s">
        <v>57</v>
      </c>
      <c r="C886" s="186">
        <v>276</v>
      </c>
      <c r="D886" s="186">
        <f>SUM(D887:D888)</f>
        <v>335</v>
      </c>
      <c r="E886" s="186">
        <f>SUM(E887:E888)</f>
        <v>345</v>
      </c>
      <c r="F886" s="70">
        <f>SUM(F887:F888)</f>
        <v>356</v>
      </c>
      <c r="G886" s="70">
        <f>SUM(G887:G888)</f>
        <v>365</v>
      </c>
    </row>
    <row r="887" spans="1:7" ht="30">
      <c r="A887" s="68" t="s">
        <v>439</v>
      </c>
      <c r="B887" s="187"/>
      <c r="C887" s="188">
        <v>188</v>
      </c>
      <c r="D887" s="188">
        <v>237</v>
      </c>
      <c r="E887" s="188">
        <v>253</v>
      </c>
      <c r="F887" s="184">
        <v>264</v>
      </c>
      <c r="G887" s="184">
        <v>273</v>
      </c>
    </row>
    <row r="888" spans="1:7" ht="15.75">
      <c r="A888" s="51" t="s">
        <v>440</v>
      </c>
      <c r="B888" s="66"/>
      <c r="C888" s="85">
        <v>88</v>
      </c>
      <c r="D888" s="85">
        <v>98</v>
      </c>
      <c r="E888" s="85">
        <v>92</v>
      </c>
      <c r="F888" s="85">
        <v>92</v>
      </c>
      <c r="G888" s="85">
        <v>92</v>
      </c>
    </row>
    <row r="889" spans="1:7" ht="15.75">
      <c r="A889" s="70" t="s">
        <v>12</v>
      </c>
      <c r="B889" s="72"/>
      <c r="C889" s="55"/>
      <c r="D889" s="3"/>
      <c r="E889" s="3"/>
      <c r="F889" s="3"/>
      <c r="G889" s="3"/>
    </row>
    <row r="890" spans="1:7" ht="15.75">
      <c r="A890" s="55"/>
      <c r="B890" s="72"/>
      <c r="C890" s="55"/>
      <c r="D890" s="3"/>
      <c r="E890" s="3"/>
      <c r="F890" s="3"/>
      <c r="G890" s="3"/>
    </row>
    <row r="891" spans="1:7" s="50" customFormat="1" ht="15.75">
      <c r="A891" s="70" t="s">
        <v>441</v>
      </c>
      <c r="B891" s="173" t="s">
        <v>57</v>
      </c>
      <c r="C891" s="70">
        <f>SUM(C893,C903,C905,C907,C911,C914,C917,C931,C936,C938,C940,C946,C948,C950,C952,C954,C956,C958)</f>
        <v>256206</v>
      </c>
      <c r="D891" s="70">
        <f>SUM(D893,D903,D905,D907,D911,D914,D917,D929,D931,D936,D938,D940,D946,D948,D950,D952,D954,D956,D958)</f>
        <v>267750</v>
      </c>
      <c r="E891" s="70">
        <f>SUM(E893,E903,E905,E907,E911,E914,E917,E931,E929,E936,E938,E940,E946,E948,E950,E952,E954,E956,E958)</f>
        <v>309541</v>
      </c>
      <c r="F891" s="70">
        <f>SUM(F893,F903,F905,F907,F911,F914,F917,F929,F931,F936,F938,F940,F946,F948,F950,F952,F954,F956,F958)</f>
        <v>331369</v>
      </c>
      <c r="G891" s="70">
        <f>SUM(G893,G903,G905,G907,G911,G914,G917,G929,G931,G936,G938,G940,G946,G948,G950,G952,G954,G956,G958)</f>
        <v>348727</v>
      </c>
    </row>
    <row r="892" spans="1:7" ht="30">
      <c r="A892" s="51" t="s">
        <v>132</v>
      </c>
      <c r="B892" s="53"/>
      <c r="C892" s="55"/>
      <c r="D892" s="3"/>
      <c r="E892" s="3"/>
      <c r="F892" s="3"/>
      <c r="G892" s="3"/>
    </row>
    <row r="893" spans="1:7" ht="28.5">
      <c r="A893" s="180" t="s">
        <v>298</v>
      </c>
      <c r="B893" s="173" t="s">
        <v>57</v>
      </c>
      <c r="C893" s="70">
        <f>SUM(C894:C902)</f>
        <v>227974</v>
      </c>
      <c r="D893" s="70">
        <f>SUM(D894:D902)</f>
        <v>239150</v>
      </c>
      <c r="E893" s="70">
        <f>SUM(E894:E902)</f>
        <v>279100</v>
      </c>
      <c r="F893" s="70">
        <f>SUM(F894:F902)</f>
        <v>299700</v>
      </c>
      <c r="G893" s="70">
        <f>SUM(G894:G902)</f>
        <v>315200</v>
      </c>
    </row>
    <row r="894" spans="1:7" ht="15.75">
      <c r="A894" s="137" t="s">
        <v>350</v>
      </c>
      <c r="B894" s="181"/>
      <c r="C894" s="182">
        <v>520</v>
      </c>
      <c r="D894" s="182">
        <v>4150</v>
      </c>
      <c r="E894" s="182">
        <v>5100</v>
      </c>
      <c r="F894" s="182">
        <v>6000</v>
      </c>
      <c r="G894" s="182">
        <v>6200</v>
      </c>
    </row>
    <row r="895" spans="1:7" ht="15.75">
      <c r="A895" s="137" t="s">
        <v>395</v>
      </c>
      <c r="B895" s="181"/>
      <c r="C895" s="182">
        <v>7840</v>
      </c>
      <c r="D895" s="182">
        <v>12500</v>
      </c>
      <c r="E895" s="182">
        <v>18500</v>
      </c>
      <c r="F895" s="182">
        <v>21000</v>
      </c>
      <c r="G895" s="182">
        <v>23000</v>
      </c>
    </row>
    <row r="896" spans="1:7" ht="15.75">
      <c r="A896" s="137" t="s">
        <v>332</v>
      </c>
      <c r="B896" s="181"/>
      <c r="C896" s="182">
        <v>137800</v>
      </c>
      <c r="D896" s="182">
        <v>125000</v>
      </c>
      <c r="E896" s="182">
        <v>130000</v>
      </c>
      <c r="F896" s="182">
        <v>135000</v>
      </c>
      <c r="G896" s="182">
        <v>137000</v>
      </c>
    </row>
    <row r="897" spans="1:7" ht="15.75">
      <c r="A897" s="137" t="s">
        <v>334</v>
      </c>
      <c r="B897" s="181"/>
      <c r="C897" s="182">
        <v>20862</v>
      </c>
      <c r="D897" s="182">
        <v>27000</v>
      </c>
      <c r="E897" s="182">
        <v>35000</v>
      </c>
      <c r="F897" s="182">
        <v>41000</v>
      </c>
      <c r="G897" s="182">
        <v>45000</v>
      </c>
    </row>
    <row r="898" spans="1:7" ht="15.75">
      <c r="A898" s="137" t="s">
        <v>339</v>
      </c>
      <c r="B898" s="181"/>
      <c r="C898" s="182">
        <v>42386</v>
      </c>
      <c r="D898" s="182">
        <v>50000</v>
      </c>
      <c r="E898" s="182">
        <v>65000</v>
      </c>
      <c r="F898" s="182">
        <v>70000</v>
      </c>
      <c r="G898" s="182">
        <v>75000</v>
      </c>
    </row>
    <row r="899" spans="1:7" ht="15.75">
      <c r="A899" s="137" t="s">
        <v>349</v>
      </c>
      <c r="B899" s="181"/>
      <c r="C899" s="182">
        <v>14412</v>
      </c>
      <c r="D899" s="182">
        <v>18000</v>
      </c>
      <c r="E899" s="182">
        <v>22000</v>
      </c>
      <c r="F899" s="182">
        <v>23000</v>
      </c>
      <c r="G899" s="182">
        <v>25000</v>
      </c>
    </row>
    <row r="900" spans="1:7" ht="15.75">
      <c r="A900" s="137" t="s">
        <v>335</v>
      </c>
      <c r="B900" s="181"/>
      <c r="C900" s="182">
        <v>3591</v>
      </c>
      <c r="D900" s="182">
        <v>2500</v>
      </c>
      <c r="E900" s="182">
        <v>3500</v>
      </c>
      <c r="F900" s="182">
        <v>3700</v>
      </c>
      <c r="G900" s="182">
        <v>4000</v>
      </c>
    </row>
    <row r="901" spans="1:7" ht="15.75">
      <c r="A901" s="137" t="s">
        <v>396</v>
      </c>
      <c r="B901" s="181"/>
      <c r="C901" s="182">
        <v>563</v>
      </c>
      <c r="D901" s="182"/>
      <c r="E901" s="182"/>
      <c r="F901" s="182"/>
      <c r="G901" s="182"/>
    </row>
    <row r="902" spans="1:7" ht="15.75">
      <c r="A902" s="137"/>
      <c r="B902" s="181"/>
      <c r="C902" s="182"/>
      <c r="D902" s="182"/>
      <c r="E902" s="182"/>
      <c r="F902" s="182"/>
      <c r="G902" s="182"/>
    </row>
    <row r="903" spans="1:7" ht="15.75">
      <c r="A903" s="180" t="s">
        <v>317</v>
      </c>
      <c r="B903" s="173" t="s">
        <v>57</v>
      </c>
      <c r="C903" s="70">
        <v>0</v>
      </c>
      <c r="D903" s="70">
        <v>0</v>
      </c>
      <c r="E903" s="70">
        <v>0</v>
      </c>
      <c r="F903" s="70">
        <v>0</v>
      </c>
      <c r="G903" s="70">
        <v>0</v>
      </c>
    </row>
    <row r="904" spans="1:7" ht="15.75">
      <c r="A904" s="67"/>
      <c r="B904" s="53"/>
      <c r="C904" s="55"/>
      <c r="D904" s="55"/>
      <c r="E904" s="55"/>
      <c r="F904" s="55"/>
      <c r="G904" s="55"/>
    </row>
    <row r="905" spans="1:7" ht="15.75">
      <c r="A905" s="180" t="s">
        <v>299</v>
      </c>
      <c r="B905" s="173" t="s">
        <v>57</v>
      </c>
      <c r="C905" s="70">
        <v>0</v>
      </c>
      <c r="D905" s="70">
        <v>0</v>
      </c>
      <c r="E905" s="70">
        <v>0</v>
      </c>
      <c r="F905" s="70">
        <v>0</v>
      </c>
      <c r="G905" s="70">
        <v>0</v>
      </c>
    </row>
    <row r="906" spans="1:7" ht="15.75">
      <c r="A906" s="180"/>
      <c r="B906" s="173"/>
      <c r="C906" s="70"/>
      <c r="D906" s="70"/>
      <c r="E906" s="70"/>
      <c r="F906" s="70"/>
      <c r="G906" s="70"/>
    </row>
    <row r="907" spans="1:7" ht="42.75">
      <c r="A907" s="180" t="s">
        <v>314</v>
      </c>
      <c r="B907" s="173" t="s">
        <v>57</v>
      </c>
      <c r="C907" s="70">
        <v>2624</v>
      </c>
      <c r="D907" s="70">
        <v>967</v>
      </c>
      <c r="E907" s="70">
        <v>1032</v>
      </c>
      <c r="F907" s="70">
        <v>1076</v>
      </c>
      <c r="G907" s="70">
        <v>1113</v>
      </c>
    </row>
    <row r="908" spans="1:7" ht="15.75">
      <c r="A908" s="67" t="s">
        <v>400</v>
      </c>
      <c r="B908" s="53"/>
      <c r="C908" s="55">
        <v>128.4</v>
      </c>
      <c r="D908" s="55">
        <v>135.1</v>
      </c>
      <c r="E908" s="55">
        <v>141.6</v>
      </c>
      <c r="F908" s="55">
        <v>148.4</v>
      </c>
      <c r="G908" s="55">
        <v>155.5</v>
      </c>
    </row>
    <row r="909" spans="1:7" ht="15.75">
      <c r="A909" s="67" t="s">
        <v>402</v>
      </c>
      <c r="B909" s="53"/>
      <c r="C909" s="55">
        <v>2495.6</v>
      </c>
      <c r="D909" s="55">
        <v>0</v>
      </c>
      <c r="E909" s="55">
        <v>0</v>
      </c>
      <c r="F909" s="55">
        <v>0</v>
      </c>
      <c r="G909" s="55">
        <v>0</v>
      </c>
    </row>
    <row r="910" spans="1:7" ht="15.75">
      <c r="A910" s="67"/>
      <c r="B910" s="53"/>
      <c r="C910" s="55"/>
      <c r="D910" s="55"/>
      <c r="E910" s="55"/>
      <c r="F910" s="55"/>
      <c r="G910" s="55"/>
    </row>
    <row r="911" spans="1:7" ht="57">
      <c r="A911" s="183" t="s">
        <v>313</v>
      </c>
      <c r="B911" s="173" t="s">
        <v>57</v>
      </c>
      <c r="C911" s="55">
        <v>72</v>
      </c>
      <c r="D911" s="55">
        <v>42</v>
      </c>
      <c r="E911" s="55">
        <v>44</v>
      </c>
      <c r="F911" s="55">
        <v>46</v>
      </c>
      <c r="G911" s="55">
        <v>48</v>
      </c>
    </row>
    <row r="912" spans="1:7" ht="15.75">
      <c r="A912" s="51" t="s">
        <v>362</v>
      </c>
      <c r="B912" s="53"/>
      <c r="C912" s="55">
        <v>72</v>
      </c>
      <c r="D912" s="55">
        <v>42</v>
      </c>
      <c r="E912" s="55">
        <v>44</v>
      </c>
      <c r="F912" s="55">
        <v>46</v>
      </c>
      <c r="G912" s="55">
        <v>48</v>
      </c>
    </row>
    <row r="913" spans="1:7" ht="15.75">
      <c r="A913" s="51"/>
      <c r="B913" s="53"/>
      <c r="C913" s="55"/>
      <c r="D913" s="55"/>
      <c r="E913" s="55"/>
      <c r="F913" s="55"/>
      <c r="G913" s="55"/>
    </row>
    <row r="914" spans="1:7" ht="15.75">
      <c r="A914" s="180" t="s">
        <v>300</v>
      </c>
      <c r="B914" s="173" t="s">
        <v>57</v>
      </c>
      <c r="C914" s="70">
        <f>SUM(C915)</f>
        <v>2546</v>
      </c>
      <c r="D914" s="70">
        <f>SUM(D915)</f>
        <v>2140</v>
      </c>
      <c r="E914" s="70">
        <f>SUM(E915)</f>
        <v>2150</v>
      </c>
      <c r="F914" s="70">
        <f>SUM(F915)</f>
        <v>2156</v>
      </c>
      <c r="G914" s="70">
        <f>SUM(G915)</f>
        <v>2161</v>
      </c>
    </row>
    <row r="915" spans="1:7" ht="15.75">
      <c r="A915" s="4" t="s">
        <v>407</v>
      </c>
      <c r="B915" s="4"/>
      <c r="C915" s="4">
        <v>2546</v>
      </c>
      <c r="D915" s="4">
        <v>2140</v>
      </c>
      <c r="E915" s="4">
        <v>2150</v>
      </c>
      <c r="F915" s="4">
        <v>2156</v>
      </c>
      <c r="G915" s="4">
        <v>2161</v>
      </c>
    </row>
    <row r="916" spans="1:7" ht="15.75">
      <c r="A916" s="4"/>
      <c r="B916" s="4"/>
      <c r="C916" s="4"/>
      <c r="D916" s="4"/>
      <c r="E916" s="4"/>
      <c r="F916" s="4"/>
      <c r="G916" s="4"/>
    </row>
    <row r="917" spans="1:7" ht="42.75">
      <c r="A917" s="180" t="s">
        <v>301</v>
      </c>
      <c r="B917" s="173" t="s">
        <v>57</v>
      </c>
      <c r="C917" s="70">
        <v>16814</v>
      </c>
      <c r="D917" s="70">
        <f>SUM(D918:D927)</f>
        <v>17848</v>
      </c>
      <c r="E917" s="70">
        <f>SUM(E918:E927)</f>
        <v>18996</v>
      </c>
      <c r="F917" s="70">
        <f>SUM(F918:F927)</f>
        <v>19821</v>
      </c>
      <c r="G917" s="70">
        <f>SUM(G918:G927)</f>
        <v>21349</v>
      </c>
    </row>
    <row r="918" spans="1:7" ht="15.75">
      <c r="A918" s="67" t="s">
        <v>408</v>
      </c>
      <c r="B918" s="53"/>
      <c r="C918" s="55">
        <v>6009</v>
      </c>
      <c r="D918" s="55">
        <v>4552</v>
      </c>
      <c r="E918" s="55">
        <v>4857</v>
      </c>
      <c r="F918" s="55">
        <v>5066</v>
      </c>
      <c r="G918" s="55">
        <v>5238</v>
      </c>
    </row>
    <row r="919" spans="1:7" ht="15.75">
      <c r="A919" s="67" t="s">
        <v>412</v>
      </c>
      <c r="B919" s="53"/>
      <c r="C919" s="55">
        <v>270</v>
      </c>
      <c r="D919" s="55">
        <v>341</v>
      </c>
      <c r="E919" s="55">
        <v>364</v>
      </c>
      <c r="F919" s="55">
        <v>379</v>
      </c>
      <c r="G919" s="55">
        <v>392</v>
      </c>
    </row>
    <row r="920" spans="1:7" ht="15.75">
      <c r="A920" s="67" t="s">
        <v>413</v>
      </c>
      <c r="B920" s="53"/>
      <c r="C920" s="55">
        <v>5243</v>
      </c>
      <c r="D920" s="55">
        <v>6622</v>
      </c>
      <c r="E920" s="55">
        <v>7066</v>
      </c>
      <c r="F920" s="55">
        <v>7369</v>
      </c>
      <c r="G920" s="55">
        <v>7620</v>
      </c>
    </row>
    <row r="921" spans="1:7" ht="15.75">
      <c r="A921" s="67" t="s">
        <v>415</v>
      </c>
      <c r="B921" s="53"/>
      <c r="C921" s="55">
        <v>1</v>
      </c>
      <c r="D921" s="55">
        <v>1</v>
      </c>
      <c r="E921" s="55">
        <v>1</v>
      </c>
      <c r="F921" s="55">
        <v>1</v>
      </c>
      <c r="G921" s="55">
        <v>1</v>
      </c>
    </row>
    <row r="922" spans="1:7" ht="15.75">
      <c r="A922" s="67" t="s">
        <v>419</v>
      </c>
      <c r="B922" s="53"/>
      <c r="C922" s="55">
        <v>2290</v>
      </c>
      <c r="D922" s="55">
        <v>2892</v>
      </c>
      <c r="E922" s="55">
        <v>3086</v>
      </c>
      <c r="F922" s="55">
        <v>3219</v>
      </c>
      <c r="G922" s="55">
        <v>3328</v>
      </c>
    </row>
    <row r="923" spans="1:7" ht="15.75">
      <c r="A923" s="67" t="s">
        <v>420</v>
      </c>
      <c r="B923" s="53"/>
      <c r="C923" s="55">
        <v>18</v>
      </c>
      <c r="D923" s="55">
        <v>23</v>
      </c>
      <c r="E923" s="55">
        <v>23</v>
      </c>
      <c r="F923" s="55">
        <v>23</v>
      </c>
      <c r="G923" s="55">
        <v>23</v>
      </c>
    </row>
    <row r="924" spans="1:7" ht="15.75">
      <c r="A924" s="67" t="s">
        <v>421</v>
      </c>
      <c r="B924" s="53"/>
      <c r="C924" s="55">
        <v>129</v>
      </c>
      <c r="D924" s="55">
        <v>163</v>
      </c>
      <c r="E924" s="55">
        <v>174</v>
      </c>
      <c r="F924" s="55">
        <v>181</v>
      </c>
      <c r="G924" s="55">
        <v>187</v>
      </c>
    </row>
    <row r="925" spans="1:7" ht="15.75">
      <c r="A925" s="67" t="s">
        <v>422</v>
      </c>
      <c r="B925" s="53"/>
      <c r="C925" s="55">
        <v>977</v>
      </c>
      <c r="D925" s="55">
        <v>1005</v>
      </c>
      <c r="E925" s="55">
        <v>1045</v>
      </c>
      <c r="F925" s="55">
        <v>1087</v>
      </c>
      <c r="G925" s="55">
        <v>2000</v>
      </c>
    </row>
    <row r="926" spans="1:7" ht="15.75">
      <c r="A926" s="67" t="s">
        <v>423</v>
      </c>
      <c r="B926" s="53"/>
      <c r="C926" s="55">
        <v>282</v>
      </c>
      <c r="D926" s="55">
        <v>356</v>
      </c>
      <c r="E926" s="55">
        <v>380</v>
      </c>
      <c r="F926" s="55">
        <v>396</v>
      </c>
      <c r="G926" s="55">
        <v>410</v>
      </c>
    </row>
    <row r="927" spans="1:7" ht="15.75">
      <c r="A927" s="67" t="s">
        <v>424</v>
      </c>
      <c r="B927" s="53"/>
      <c r="C927" s="55">
        <v>1595</v>
      </c>
      <c r="D927" s="55">
        <v>1893</v>
      </c>
      <c r="E927" s="55">
        <v>2000</v>
      </c>
      <c r="F927" s="55">
        <v>2100</v>
      </c>
      <c r="G927" s="55">
        <v>2150</v>
      </c>
    </row>
    <row r="928" spans="1:7" ht="15.75">
      <c r="A928" s="67"/>
      <c r="B928" s="53"/>
      <c r="C928" s="55"/>
      <c r="D928" s="55"/>
      <c r="E928" s="55"/>
      <c r="F928" s="55"/>
      <c r="G928" s="55"/>
    </row>
    <row r="929" spans="1:7" ht="42.75">
      <c r="A929" s="183" t="s">
        <v>303</v>
      </c>
      <c r="B929" s="173" t="s">
        <v>57</v>
      </c>
      <c r="C929" s="70">
        <v>0</v>
      </c>
      <c r="D929" s="70">
        <v>0</v>
      </c>
      <c r="E929" s="70">
        <v>0</v>
      </c>
      <c r="F929" s="70">
        <v>0</v>
      </c>
      <c r="G929" s="70">
        <v>0</v>
      </c>
    </row>
    <row r="930" spans="1:7" ht="15.75">
      <c r="A930" s="68"/>
      <c r="B930" s="53"/>
      <c r="C930" s="55"/>
      <c r="D930" s="55"/>
      <c r="E930" s="55"/>
      <c r="F930" s="55"/>
      <c r="G930" s="55"/>
    </row>
    <row r="931" spans="1:7" ht="15.75">
      <c r="A931" s="180" t="s">
        <v>302</v>
      </c>
      <c r="B931" s="173" t="s">
        <v>57</v>
      </c>
      <c r="C931" s="70">
        <v>2213</v>
      </c>
      <c r="D931" s="70">
        <f>SUM(D932:D934)</f>
        <v>3341</v>
      </c>
      <c r="E931" s="70">
        <f>SUM(E932:E934)</f>
        <v>3564</v>
      </c>
      <c r="F931" s="70">
        <f>SUM(F932:F934)</f>
        <v>3718</v>
      </c>
      <c r="G931" s="70">
        <f>SUM(G932:G934)</f>
        <v>3843</v>
      </c>
    </row>
    <row r="932" spans="1:7" ht="15.75">
      <c r="A932" s="67" t="s">
        <v>427</v>
      </c>
      <c r="B932" s="53"/>
      <c r="C932" s="55">
        <v>360</v>
      </c>
      <c r="D932" s="55">
        <v>455</v>
      </c>
      <c r="E932" s="55">
        <v>485</v>
      </c>
      <c r="F932" s="55">
        <v>506</v>
      </c>
      <c r="G932" s="55">
        <v>523</v>
      </c>
    </row>
    <row r="933" spans="1:7" ht="30">
      <c r="A933" s="67" t="s">
        <v>428</v>
      </c>
      <c r="B933" s="53"/>
      <c r="C933" s="55">
        <v>1307</v>
      </c>
      <c r="D933" s="55">
        <v>1651</v>
      </c>
      <c r="E933" s="55">
        <v>1761</v>
      </c>
      <c r="F933" s="55">
        <v>1837</v>
      </c>
      <c r="G933" s="55">
        <v>1899</v>
      </c>
    </row>
    <row r="934" spans="1:7" ht="15.75">
      <c r="A934" s="67" t="s">
        <v>429</v>
      </c>
      <c r="B934" s="53"/>
      <c r="C934" s="55">
        <v>546</v>
      </c>
      <c r="D934" s="55">
        <v>1235</v>
      </c>
      <c r="E934" s="55">
        <v>1318</v>
      </c>
      <c r="F934" s="55">
        <v>1375</v>
      </c>
      <c r="G934" s="55">
        <v>1421</v>
      </c>
    </row>
    <row r="935" spans="1:7" ht="15.75">
      <c r="A935" s="67"/>
      <c r="B935" s="53"/>
      <c r="C935" s="55"/>
      <c r="D935" s="55"/>
      <c r="E935" s="55"/>
      <c r="F935" s="55"/>
      <c r="G935" s="55"/>
    </row>
    <row r="936" spans="1:7" ht="28.5">
      <c r="A936" s="180" t="s">
        <v>304</v>
      </c>
      <c r="B936" s="173" t="s">
        <v>57</v>
      </c>
      <c r="C936" s="70">
        <v>0</v>
      </c>
      <c r="D936" s="70">
        <v>0</v>
      </c>
      <c r="E936" s="70">
        <v>0</v>
      </c>
      <c r="F936" s="70">
        <v>0</v>
      </c>
      <c r="G936" s="70">
        <v>0</v>
      </c>
    </row>
    <row r="937" spans="1:7" ht="15.75">
      <c r="A937" s="67"/>
      <c r="B937" s="53"/>
      <c r="C937" s="55"/>
      <c r="D937" s="55"/>
      <c r="E937" s="55"/>
      <c r="F937" s="55"/>
      <c r="G937" s="55"/>
    </row>
    <row r="938" spans="1:7" ht="28.5">
      <c r="A938" s="183" t="s">
        <v>305</v>
      </c>
      <c r="B938" s="173" t="s">
        <v>57</v>
      </c>
      <c r="C938" s="70">
        <v>0</v>
      </c>
      <c r="D938" s="70">
        <v>0</v>
      </c>
      <c r="E938" s="70">
        <v>0</v>
      </c>
      <c r="F938" s="70">
        <v>0</v>
      </c>
      <c r="G938" s="70">
        <v>0</v>
      </c>
    </row>
    <row r="939" spans="1:7" ht="15.75">
      <c r="A939" s="51"/>
      <c r="B939" s="53"/>
      <c r="C939" s="55"/>
      <c r="D939" s="55"/>
      <c r="E939" s="55"/>
      <c r="F939" s="55"/>
      <c r="G939" s="55"/>
    </row>
    <row r="940" spans="1:7" ht="28.5">
      <c r="A940" s="180" t="s">
        <v>306</v>
      </c>
      <c r="B940" s="173" t="s">
        <v>57</v>
      </c>
      <c r="C940" s="70">
        <v>3687</v>
      </c>
      <c r="D940" s="70">
        <f>SUM(D941:D944)</f>
        <v>3927</v>
      </c>
      <c r="E940" s="70">
        <f>SUM(E941:E944)</f>
        <v>4310</v>
      </c>
      <c r="F940" s="70">
        <f>SUM(F941:F944)</f>
        <v>4496</v>
      </c>
      <c r="G940" s="70">
        <f>SUM(G941:G944)</f>
        <v>4648</v>
      </c>
    </row>
    <row r="941" spans="1:7" ht="15.75">
      <c r="A941" s="67" t="s">
        <v>432</v>
      </c>
      <c r="B941" s="53"/>
      <c r="C941" s="55">
        <v>2704</v>
      </c>
      <c r="D941" s="55">
        <v>3021</v>
      </c>
      <c r="E941" s="55">
        <v>3223</v>
      </c>
      <c r="F941" s="55">
        <v>3362</v>
      </c>
      <c r="G941" s="55">
        <v>3476</v>
      </c>
    </row>
    <row r="942" spans="1:7" ht="15.75">
      <c r="A942" s="67" t="s">
        <v>436</v>
      </c>
      <c r="B942" s="53"/>
      <c r="C942" s="55">
        <v>120</v>
      </c>
      <c r="D942" s="55">
        <v>152</v>
      </c>
      <c r="E942" s="55">
        <v>162</v>
      </c>
      <c r="F942" s="55">
        <v>169</v>
      </c>
      <c r="G942" s="55">
        <v>174</v>
      </c>
    </row>
    <row r="943" spans="1:7" ht="15.75">
      <c r="A943" s="67" t="s">
        <v>437</v>
      </c>
      <c r="B943" s="53"/>
      <c r="C943" s="55">
        <v>81</v>
      </c>
      <c r="D943" s="55">
        <v>102</v>
      </c>
      <c r="E943" s="55">
        <v>109</v>
      </c>
      <c r="F943" s="55">
        <v>114</v>
      </c>
      <c r="G943" s="55">
        <v>118</v>
      </c>
    </row>
    <row r="944" spans="1:7" ht="15.75">
      <c r="A944" s="67" t="s">
        <v>438</v>
      </c>
      <c r="B944" s="53"/>
      <c r="C944" s="55">
        <v>782</v>
      </c>
      <c r="D944" s="55">
        <v>652</v>
      </c>
      <c r="E944" s="55">
        <v>816</v>
      </c>
      <c r="F944" s="55">
        <v>851</v>
      </c>
      <c r="G944" s="55">
        <v>880</v>
      </c>
    </row>
    <row r="945" spans="1:7" ht="15.75">
      <c r="A945" s="67"/>
      <c r="B945" s="175"/>
      <c r="C945" s="184"/>
      <c r="D945" s="184"/>
      <c r="E945" s="184"/>
      <c r="F945" s="184"/>
      <c r="G945" s="184"/>
    </row>
    <row r="946" spans="1:7" ht="28.5">
      <c r="A946" s="183" t="s">
        <v>315</v>
      </c>
      <c r="B946" s="173" t="s">
        <v>57</v>
      </c>
      <c r="C946" s="70">
        <v>0</v>
      </c>
      <c r="D946" s="70">
        <v>0</v>
      </c>
      <c r="E946" s="70">
        <v>0</v>
      </c>
      <c r="F946" s="70">
        <v>0</v>
      </c>
      <c r="G946" s="70">
        <v>0</v>
      </c>
    </row>
    <row r="947" spans="1:7" ht="15.75">
      <c r="A947" s="51"/>
      <c r="B947" s="53"/>
      <c r="C947" s="55"/>
      <c r="D947" s="55"/>
      <c r="E947" s="55"/>
      <c r="F947" s="55"/>
      <c r="G947" s="55"/>
    </row>
    <row r="948" spans="1:7" ht="42.75">
      <c r="A948" s="180" t="s">
        <v>307</v>
      </c>
      <c r="B948" s="173" t="s">
        <v>57</v>
      </c>
      <c r="C948" s="70">
        <v>0</v>
      </c>
      <c r="D948" s="70">
        <v>0</v>
      </c>
      <c r="E948" s="70">
        <v>0</v>
      </c>
      <c r="F948" s="70">
        <v>0</v>
      </c>
      <c r="G948" s="70">
        <v>0</v>
      </c>
    </row>
    <row r="949" spans="1:7" ht="15.75">
      <c r="A949" s="69"/>
      <c r="B949" s="53"/>
      <c r="C949" s="55"/>
      <c r="D949" s="55"/>
      <c r="E949" s="55"/>
      <c r="F949" s="55"/>
      <c r="G949" s="55"/>
    </row>
    <row r="950" spans="1:7" ht="57">
      <c r="A950" s="183" t="s">
        <v>308</v>
      </c>
      <c r="B950" s="185" t="s">
        <v>57</v>
      </c>
      <c r="C950" s="70">
        <v>0</v>
      </c>
      <c r="D950" s="70">
        <v>0</v>
      </c>
      <c r="E950" s="70">
        <v>0</v>
      </c>
      <c r="F950" s="70">
        <v>0</v>
      </c>
      <c r="G950" s="70">
        <v>0</v>
      </c>
    </row>
    <row r="951" spans="1:7" ht="15.75">
      <c r="A951" s="183"/>
      <c r="B951" s="185"/>
      <c r="C951" s="70"/>
      <c r="D951" s="70"/>
      <c r="E951" s="70"/>
      <c r="F951" s="70"/>
      <c r="G951" s="70"/>
    </row>
    <row r="952" spans="1:7" ht="15.75">
      <c r="A952" s="180" t="s">
        <v>309</v>
      </c>
      <c r="B952" s="185" t="s">
        <v>57</v>
      </c>
      <c r="C952" s="186">
        <v>0</v>
      </c>
      <c r="D952" s="186">
        <v>0</v>
      </c>
      <c r="E952" s="186">
        <v>0</v>
      </c>
      <c r="F952" s="70">
        <v>0</v>
      </c>
      <c r="G952" s="70">
        <v>0</v>
      </c>
    </row>
    <row r="953" spans="1:7" ht="15.75">
      <c r="A953" s="69"/>
      <c r="B953" s="66"/>
      <c r="C953" s="85"/>
      <c r="D953" s="85"/>
      <c r="E953" s="85"/>
      <c r="F953" s="55"/>
      <c r="G953" s="55"/>
    </row>
    <row r="954" spans="1:7" ht="42.75">
      <c r="A954" s="180" t="s">
        <v>310</v>
      </c>
      <c r="B954" s="185" t="s">
        <v>57</v>
      </c>
      <c r="C954" s="186">
        <v>0</v>
      </c>
      <c r="D954" s="186">
        <v>0</v>
      </c>
      <c r="E954" s="186">
        <v>0</v>
      </c>
      <c r="F954" s="70">
        <v>0</v>
      </c>
      <c r="G954" s="70">
        <v>0</v>
      </c>
    </row>
    <row r="955" spans="1:7" ht="15.75">
      <c r="A955" s="69"/>
      <c r="B955" s="66"/>
      <c r="C955" s="85"/>
      <c r="D955" s="85"/>
      <c r="E955" s="85"/>
      <c r="F955" s="55"/>
      <c r="G955" s="55"/>
    </row>
    <row r="956" spans="1:7" ht="42.75">
      <c r="A956" s="180" t="s">
        <v>311</v>
      </c>
      <c r="B956" s="185" t="s">
        <v>57</v>
      </c>
      <c r="C956" s="186">
        <v>0</v>
      </c>
      <c r="D956" s="186">
        <v>0</v>
      </c>
      <c r="E956" s="186">
        <v>0</v>
      </c>
      <c r="F956" s="70">
        <v>0</v>
      </c>
      <c r="G956" s="70">
        <v>0</v>
      </c>
    </row>
    <row r="957" spans="1:7" ht="15.75">
      <c r="A957" s="69"/>
      <c r="B957" s="66"/>
      <c r="C957" s="85"/>
      <c r="D957" s="85"/>
      <c r="E957" s="85"/>
      <c r="F957" s="55"/>
      <c r="G957" s="55"/>
    </row>
    <row r="958" spans="1:7" ht="28.5">
      <c r="A958" s="183" t="s">
        <v>312</v>
      </c>
      <c r="B958" s="185" t="s">
        <v>57</v>
      </c>
      <c r="C958" s="186">
        <v>276</v>
      </c>
      <c r="D958" s="186">
        <f>SUM(D959:D960)</f>
        <v>335</v>
      </c>
      <c r="E958" s="186">
        <f>SUM(E959:E960)</f>
        <v>345</v>
      </c>
      <c r="F958" s="70">
        <f>SUM(F959:F960)</f>
        <v>356</v>
      </c>
      <c r="G958" s="70">
        <f>SUM(G959:G960)</f>
        <v>365</v>
      </c>
    </row>
    <row r="959" spans="1:7" ht="30">
      <c r="A959" s="68" t="s">
        <v>439</v>
      </c>
      <c r="B959" s="187"/>
      <c r="C959" s="188">
        <v>188</v>
      </c>
      <c r="D959" s="188">
        <v>237</v>
      </c>
      <c r="E959" s="188">
        <v>253</v>
      </c>
      <c r="F959" s="184">
        <v>264</v>
      </c>
      <c r="G959" s="184">
        <v>273</v>
      </c>
    </row>
    <row r="960" spans="1:7" ht="15.75">
      <c r="A960" s="51" t="s">
        <v>440</v>
      </c>
      <c r="B960" s="66"/>
      <c r="C960" s="85">
        <v>88</v>
      </c>
      <c r="D960" s="85">
        <v>98</v>
      </c>
      <c r="E960" s="85">
        <v>92</v>
      </c>
      <c r="F960" s="85">
        <v>92</v>
      </c>
      <c r="G960" s="85">
        <v>92</v>
      </c>
    </row>
    <row r="961" spans="1:7" ht="15.75">
      <c r="A961" s="51"/>
      <c r="B961" s="66"/>
      <c r="C961" s="85"/>
      <c r="D961" s="85"/>
      <c r="E961" s="85"/>
      <c r="F961" s="85"/>
      <c r="G961" s="85"/>
    </row>
    <row r="962" spans="1:7" ht="42.75">
      <c r="A962" s="70" t="s">
        <v>217</v>
      </c>
      <c r="B962" s="173" t="s">
        <v>9</v>
      </c>
      <c r="C962" s="70"/>
      <c r="D962" s="70"/>
      <c r="E962" s="70"/>
      <c r="F962" s="70"/>
      <c r="G962" s="70"/>
    </row>
    <row r="963" spans="1:7" ht="15.75">
      <c r="A963" s="70"/>
      <c r="B963" s="173"/>
      <c r="C963" s="70"/>
      <c r="D963" s="70"/>
      <c r="E963" s="70"/>
      <c r="F963" s="70"/>
      <c r="G963" s="70"/>
    </row>
    <row r="964" spans="1:7" s="50" customFormat="1" ht="15.75">
      <c r="A964" s="70" t="s">
        <v>16</v>
      </c>
      <c r="B964" s="173" t="s">
        <v>57</v>
      </c>
      <c r="C964" s="70">
        <f>SUM(C966,C972,C974,C977,C980,C982,C985,C988,C990,C992,C994,C996,C999,C1001,C1003,C1005,C1007,C1009,C1011)</f>
        <v>45145</v>
      </c>
      <c r="D964" s="70">
        <f>SUM(D966,D972,D974,D977,D980,D982,D985,D988,D990,D992,D994,D996,D999,D1001,D1003,D1005,D1007,D1009,D1011)</f>
        <v>0</v>
      </c>
      <c r="E964" s="70">
        <f>SUM(E966,E972,E974,E977,E980,E982,E985,E988,E990,E992,E994,E996,E999,E1001,E1003,E1005,E1007,E1009,E1011)</f>
        <v>0</v>
      </c>
      <c r="F964" s="70">
        <f>SUM(F966,F972,F974,F977,F980,F982,F985,F988,F990,F992,F994,F996,F999,F1001,F1003,F1005,F1007,F1009,F1011)</f>
        <v>0</v>
      </c>
      <c r="G964" s="70">
        <f>SUM(G966,G972,G974,G977,G980,G982,G985,G988,G990,G992,G994,G996,G999,G1001,G1003,G1005,G1007,G1009,G1011)</f>
        <v>0</v>
      </c>
    </row>
    <row r="965" spans="1:7" ht="30">
      <c r="A965" s="51" t="s">
        <v>132</v>
      </c>
      <c r="B965" s="53"/>
      <c r="C965" s="55"/>
      <c r="D965" s="3"/>
      <c r="E965" s="3"/>
      <c r="F965" s="3"/>
      <c r="G965" s="3"/>
    </row>
    <row r="966" spans="1:7" ht="28.5">
      <c r="A966" s="180" t="s">
        <v>298</v>
      </c>
      <c r="B966" s="173" t="s">
        <v>57</v>
      </c>
      <c r="C966" s="70">
        <f>SUM(C967:C970)</f>
        <v>42113</v>
      </c>
      <c r="D966" s="70"/>
      <c r="E966" s="70"/>
      <c r="F966" s="70"/>
      <c r="G966" s="70"/>
    </row>
    <row r="967" spans="1:7" ht="15.75">
      <c r="A967" s="137" t="s">
        <v>393</v>
      </c>
      <c r="B967" s="181"/>
      <c r="C967" s="137">
        <v>11214</v>
      </c>
      <c r="D967" s="55"/>
      <c r="E967" s="55"/>
      <c r="F967" s="55"/>
      <c r="G967" s="55"/>
    </row>
    <row r="968" spans="1:7" ht="15.75">
      <c r="A968" s="137" t="s">
        <v>336</v>
      </c>
      <c r="B968" s="181"/>
      <c r="C968" s="137">
        <v>8443</v>
      </c>
      <c r="D968" s="55"/>
      <c r="E968" s="55"/>
      <c r="F968" s="55"/>
      <c r="G968" s="55"/>
    </row>
    <row r="969" spans="1:7" ht="15.75">
      <c r="A969" s="137" t="s">
        <v>352</v>
      </c>
      <c r="B969" s="181"/>
      <c r="C969" s="137">
        <v>14439</v>
      </c>
      <c r="D969" s="55"/>
      <c r="E969" s="55"/>
      <c r="F969" s="55"/>
      <c r="G969" s="55"/>
    </row>
    <row r="970" spans="1:7" ht="15.75">
      <c r="A970" s="137" t="s">
        <v>397</v>
      </c>
      <c r="B970" s="181"/>
      <c r="C970" s="137">
        <v>8017</v>
      </c>
      <c r="D970" s="55"/>
      <c r="E970" s="55"/>
      <c r="F970" s="55"/>
      <c r="G970" s="55"/>
    </row>
    <row r="971" spans="1:7" ht="15.75">
      <c r="A971" s="137"/>
      <c r="B971" s="181"/>
      <c r="C971" s="137"/>
      <c r="D971" s="55"/>
      <c r="E971" s="55"/>
      <c r="F971" s="55"/>
      <c r="G971" s="55"/>
    </row>
    <row r="972" spans="1:7" ht="15.75">
      <c r="A972" s="180" t="s">
        <v>317</v>
      </c>
      <c r="B972" s="173" t="s">
        <v>57</v>
      </c>
      <c r="C972" s="70">
        <v>0</v>
      </c>
      <c r="D972" s="70">
        <v>0</v>
      </c>
      <c r="E972" s="70">
        <v>0</v>
      </c>
      <c r="F972" s="70">
        <v>0</v>
      </c>
      <c r="G972" s="70">
        <v>0</v>
      </c>
    </row>
    <row r="973" spans="1:7" ht="15.75">
      <c r="A973" s="67"/>
      <c r="B973" s="53"/>
      <c r="C973" s="55"/>
      <c r="D973" s="55"/>
      <c r="E973" s="55"/>
      <c r="F973" s="55"/>
      <c r="G973" s="55"/>
    </row>
    <row r="974" spans="1:7" ht="15.75">
      <c r="A974" s="180" t="s">
        <v>299</v>
      </c>
      <c r="B974" s="173" t="s">
        <v>57</v>
      </c>
      <c r="C974" s="70">
        <v>668</v>
      </c>
      <c r="D974" s="70">
        <v>0</v>
      </c>
      <c r="E974" s="70">
        <v>0</v>
      </c>
      <c r="F974" s="70">
        <v>0</v>
      </c>
      <c r="G974" s="70">
        <v>0</v>
      </c>
    </row>
    <row r="975" spans="1:7" ht="15.75">
      <c r="A975" s="67" t="s">
        <v>398</v>
      </c>
      <c r="B975" s="53"/>
      <c r="C975" s="55">
        <v>-668</v>
      </c>
      <c r="D975" s="55">
        <v>0</v>
      </c>
      <c r="E975" s="55">
        <v>0</v>
      </c>
      <c r="F975" s="55">
        <v>0</v>
      </c>
      <c r="G975" s="55">
        <v>0</v>
      </c>
    </row>
    <row r="976" spans="1:7" ht="15.75">
      <c r="A976" s="180"/>
      <c r="B976" s="173"/>
      <c r="C976" s="70"/>
      <c r="D976" s="70"/>
      <c r="E976" s="70"/>
      <c r="F976" s="70"/>
      <c r="G976" s="70"/>
    </row>
    <row r="977" spans="1:7" ht="42.75">
      <c r="A977" s="180" t="s">
        <v>314</v>
      </c>
      <c r="B977" s="173" t="s">
        <v>57</v>
      </c>
      <c r="C977" s="70">
        <f>SUM(C978)</f>
        <v>-217</v>
      </c>
      <c r="D977" s="70"/>
      <c r="E977" s="70"/>
      <c r="F977" s="70"/>
      <c r="G977" s="70"/>
    </row>
    <row r="978" spans="1:7" ht="15.75">
      <c r="A978" s="67" t="s">
        <v>401</v>
      </c>
      <c r="B978" s="53"/>
      <c r="C978" s="55">
        <v>-217</v>
      </c>
      <c r="D978" s="55"/>
      <c r="E978" s="55"/>
      <c r="F978" s="55"/>
      <c r="G978" s="55"/>
    </row>
    <row r="979" spans="1:7" ht="15.75">
      <c r="A979" s="67"/>
      <c r="B979" s="53"/>
      <c r="C979" s="55"/>
      <c r="D979" s="55"/>
      <c r="E979" s="55"/>
      <c r="F979" s="55"/>
      <c r="G979" s="55"/>
    </row>
    <row r="980" spans="1:7" ht="57">
      <c r="A980" s="183" t="s">
        <v>313</v>
      </c>
      <c r="B980" s="173" t="s">
        <v>57</v>
      </c>
      <c r="C980" s="70">
        <v>0</v>
      </c>
      <c r="D980" s="70">
        <v>0</v>
      </c>
      <c r="E980" s="70">
        <v>0</v>
      </c>
      <c r="F980" s="70">
        <v>0</v>
      </c>
      <c r="G980" s="70">
        <v>0</v>
      </c>
    </row>
    <row r="981" spans="1:7" ht="15.75">
      <c r="A981" s="51"/>
      <c r="B981" s="53"/>
      <c r="C981" s="55"/>
      <c r="D981" s="55"/>
      <c r="E981" s="55"/>
      <c r="F981" s="55"/>
      <c r="G981" s="55"/>
    </row>
    <row r="982" spans="1:7" ht="15.75">
      <c r="A982" s="180" t="s">
        <v>300</v>
      </c>
      <c r="B982" s="173" t="s">
        <v>57</v>
      </c>
      <c r="C982" s="70">
        <f>SUM(C983)</f>
        <v>1593</v>
      </c>
      <c r="D982" s="70"/>
      <c r="E982" s="70"/>
      <c r="F982" s="70"/>
      <c r="G982" s="70"/>
    </row>
    <row r="983" spans="1:7" ht="30">
      <c r="A983" s="67" t="s">
        <v>405</v>
      </c>
      <c r="B983" s="53"/>
      <c r="C983" s="55">
        <v>1593</v>
      </c>
      <c r="D983" s="55"/>
      <c r="E983" s="55"/>
      <c r="F983" s="55"/>
      <c r="G983" s="55"/>
    </row>
    <row r="984" spans="1:7" ht="15.75">
      <c r="A984" s="67"/>
      <c r="B984" s="53"/>
      <c r="C984" s="55"/>
      <c r="D984" s="55"/>
      <c r="E984" s="55"/>
      <c r="F984" s="55"/>
      <c r="G984" s="55"/>
    </row>
    <row r="985" spans="1:7" ht="42.75">
      <c r="A985" s="180" t="s">
        <v>301</v>
      </c>
      <c r="B985" s="173" t="s">
        <v>57</v>
      </c>
      <c r="C985" s="70">
        <f>SUM(C986)</f>
        <v>476</v>
      </c>
      <c r="D985" s="70"/>
      <c r="E985" s="70"/>
      <c r="F985" s="70"/>
      <c r="G985" s="70"/>
    </row>
    <row r="986" spans="1:7" ht="15.75">
      <c r="A986" s="67" t="s">
        <v>409</v>
      </c>
      <c r="B986" s="53"/>
      <c r="C986" s="55">
        <v>476</v>
      </c>
      <c r="D986" s="55"/>
      <c r="E986" s="55"/>
      <c r="F986" s="55"/>
      <c r="G986" s="55"/>
    </row>
    <row r="987" spans="1:7" ht="15.75">
      <c r="A987" s="67"/>
      <c r="B987" s="53"/>
      <c r="C987" s="55"/>
      <c r="D987" s="55"/>
      <c r="E987" s="55"/>
      <c r="F987" s="55"/>
      <c r="G987" s="55"/>
    </row>
    <row r="988" spans="1:7" ht="42.75">
      <c r="A988" s="183" t="s">
        <v>303</v>
      </c>
      <c r="B988" s="173" t="s">
        <v>57</v>
      </c>
      <c r="C988" s="70">
        <v>0</v>
      </c>
      <c r="D988" s="70">
        <v>0</v>
      </c>
      <c r="E988" s="70">
        <v>0</v>
      </c>
      <c r="F988" s="70">
        <v>0</v>
      </c>
      <c r="G988" s="70">
        <v>0</v>
      </c>
    </row>
    <row r="989" spans="1:7" ht="15.75">
      <c r="A989" s="68"/>
      <c r="B989" s="53"/>
      <c r="C989" s="55"/>
      <c r="D989" s="55"/>
      <c r="E989" s="55"/>
      <c r="F989" s="55"/>
      <c r="G989" s="55"/>
    </row>
    <row r="990" spans="1:7" ht="15.75">
      <c r="A990" s="180" t="s">
        <v>302</v>
      </c>
      <c r="B990" s="173" t="s">
        <v>57</v>
      </c>
      <c r="C990" s="70">
        <v>0</v>
      </c>
      <c r="D990" s="70">
        <v>0</v>
      </c>
      <c r="E990" s="70">
        <v>0</v>
      </c>
      <c r="F990" s="70">
        <v>0</v>
      </c>
      <c r="G990" s="70">
        <v>0</v>
      </c>
    </row>
    <row r="991" spans="1:7" ht="15.75">
      <c r="A991" s="67"/>
      <c r="B991" s="53"/>
      <c r="C991" s="55"/>
      <c r="D991" s="55"/>
      <c r="E991" s="55"/>
      <c r="F991" s="55"/>
      <c r="G991" s="55"/>
    </row>
    <row r="992" spans="1:7" ht="28.5">
      <c r="A992" s="180" t="s">
        <v>304</v>
      </c>
      <c r="B992" s="173" t="s">
        <v>57</v>
      </c>
      <c r="C992" s="70">
        <v>0</v>
      </c>
      <c r="D992" s="70">
        <v>0</v>
      </c>
      <c r="E992" s="70">
        <v>0</v>
      </c>
      <c r="F992" s="70">
        <v>0</v>
      </c>
      <c r="G992" s="70">
        <v>0</v>
      </c>
    </row>
    <row r="993" spans="1:7" ht="15.75">
      <c r="A993" s="67"/>
      <c r="B993" s="53"/>
      <c r="C993" s="55"/>
      <c r="D993" s="55"/>
      <c r="E993" s="55"/>
      <c r="F993" s="55"/>
      <c r="G993" s="55"/>
    </row>
    <row r="994" spans="1:7" ht="28.5">
      <c r="A994" s="183" t="s">
        <v>305</v>
      </c>
      <c r="B994" s="173" t="s">
        <v>57</v>
      </c>
      <c r="C994" s="70">
        <v>0</v>
      </c>
      <c r="D994" s="70">
        <v>0</v>
      </c>
      <c r="E994" s="70">
        <v>0</v>
      </c>
      <c r="F994" s="70">
        <v>0</v>
      </c>
      <c r="G994" s="70">
        <v>0</v>
      </c>
    </row>
    <row r="995" spans="1:7" ht="15.75">
      <c r="A995" s="51"/>
      <c r="B995" s="53"/>
      <c r="C995" s="55"/>
      <c r="D995" s="55"/>
      <c r="E995" s="55"/>
      <c r="F995" s="55"/>
      <c r="G995" s="55"/>
    </row>
    <row r="996" spans="1:7" ht="28.5">
      <c r="A996" s="180" t="s">
        <v>306</v>
      </c>
      <c r="B996" s="173" t="s">
        <v>57</v>
      </c>
      <c r="C996" s="70">
        <f>SUM(C997:C997)</f>
        <v>512</v>
      </c>
      <c r="D996" s="70"/>
      <c r="E996" s="70"/>
      <c r="F996" s="70"/>
      <c r="G996" s="70"/>
    </row>
    <row r="997" spans="1:7" ht="15.75">
      <c r="A997" s="67" t="s">
        <v>324</v>
      </c>
      <c r="B997" s="53"/>
      <c r="C997" s="55">
        <v>512</v>
      </c>
      <c r="D997" s="55"/>
      <c r="E997" s="55"/>
      <c r="F997" s="55"/>
      <c r="G997" s="55"/>
    </row>
    <row r="998" spans="1:7" ht="15.75">
      <c r="A998" s="67"/>
      <c r="B998" s="53"/>
      <c r="C998" s="55"/>
      <c r="D998" s="55"/>
      <c r="E998" s="55"/>
      <c r="F998" s="55"/>
      <c r="G998" s="55"/>
    </row>
    <row r="999" spans="1:7" ht="28.5">
      <c r="A999" s="183" t="s">
        <v>315</v>
      </c>
      <c r="B999" s="173" t="s">
        <v>57</v>
      </c>
      <c r="C999" s="70">
        <v>0</v>
      </c>
      <c r="D999" s="70">
        <v>0</v>
      </c>
      <c r="E999" s="70">
        <v>0</v>
      </c>
      <c r="F999" s="70">
        <v>0</v>
      </c>
      <c r="G999" s="70">
        <v>0</v>
      </c>
    </row>
    <row r="1000" spans="1:7" ht="15.75">
      <c r="A1000" s="51"/>
      <c r="B1000" s="53"/>
      <c r="C1000" s="55"/>
      <c r="D1000" s="55"/>
      <c r="E1000" s="55"/>
      <c r="F1000" s="55"/>
      <c r="G1000" s="55"/>
    </row>
    <row r="1001" spans="1:7" ht="42.75">
      <c r="A1001" s="180" t="s">
        <v>307</v>
      </c>
      <c r="B1001" s="173" t="s">
        <v>57</v>
      </c>
      <c r="C1001" s="70">
        <v>0</v>
      </c>
      <c r="D1001" s="70">
        <v>0</v>
      </c>
      <c r="E1001" s="70">
        <v>0</v>
      </c>
      <c r="F1001" s="70">
        <v>0</v>
      </c>
      <c r="G1001" s="70">
        <v>0</v>
      </c>
    </row>
    <row r="1002" spans="1:7" ht="15.75">
      <c r="A1002" s="69"/>
      <c r="B1002" s="53"/>
      <c r="C1002" s="55"/>
      <c r="D1002" s="55"/>
      <c r="E1002" s="55"/>
      <c r="F1002" s="55"/>
      <c r="G1002" s="55"/>
    </row>
    <row r="1003" spans="1:7" ht="57">
      <c r="A1003" s="183" t="s">
        <v>308</v>
      </c>
      <c r="B1003" s="185" t="s">
        <v>57</v>
      </c>
      <c r="C1003" s="70">
        <v>0</v>
      </c>
      <c r="D1003" s="70">
        <v>0</v>
      </c>
      <c r="E1003" s="70">
        <v>0</v>
      </c>
      <c r="F1003" s="70">
        <v>0</v>
      </c>
      <c r="G1003" s="70">
        <v>0</v>
      </c>
    </row>
    <row r="1004" spans="1:7" ht="15.75">
      <c r="A1004" s="51"/>
      <c r="B1004" s="66"/>
      <c r="C1004" s="55"/>
      <c r="D1004" s="55"/>
      <c r="E1004" s="55"/>
      <c r="F1004" s="55"/>
      <c r="G1004" s="55"/>
    </row>
    <row r="1005" spans="1:7" ht="15.75">
      <c r="A1005" s="180" t="s">
        <v>309</v>
      </c>
      <c r="B1005" s="185" t="s">
        <v>57</v>
      </c>
      <c r="C1005" s="70">
        <v>0</v>
      </c>
      <c r="D1005" s="70">
        <v>0</v>
      </c>
      <c r="E1005" s="70">
        <v>0</v>
      </c>
      <c r="F1005" s="70">
        <v>0</v>
      </c>
      <c r="G1005" s="70">
        <v>0</v>
      </c>
    </row>
    <row r="1006" spans="1:7" ht="15.75">
      <c r="A1006" s="69"/>
      <c r="B1006" s="66"/>
      <c r="C1006" s="85"/>
      <c r="D1006" s="85"/>
      <c r="E1006" s="85"/>
      <c r="F1006" s="55"/>
      <c r="G1006" s="55"/>
    </row>
    <row r="1007" spans="1:7" ht="42.75">
      <c r="A1007" s="180" t="s">
        <v>310</v>
      </c>
      <c r="B1007" s="185" t="s">
        <v>57</v>
      </c>
      <c r="C1007" s="70">
        <v>0</v>
      </c>
      <c r="D1007" s="70">
        <v>0</v>
      </c>
      <c r="E1007" s="70">
        <v>0</v>
      </c>
      <c r="F1007" s="70">
        <v>0</v>
      </c>
      <c r="G1007" s="70">
        <v>0</v>
      </c>
    </row>
    <row r="1008" spans="1:7" ht="15.75">
      <c r="A1008" s="69"/>
      <c r="B1008" s="66"/>
      <c r="C1008" s="85"/>
      <c r="D1008" s="85"/>
      <c r="E1008" s="85"/>
      <c r="F1008" s="55"/>
      <c r="G1008" s="55"/>
    </row>
    <row r="1009" spans="1:7" ht="42.75">
      <c r="A1009" s="180" t="s">
        <v>311</v>
      </c>
      <c r="B1009" s="185" t="s">
        <v>57</v>
      </c>
      <c r="C1009" s="70">
        <v>0</v>
      </c>
      <c r="D1009" s="70">
        <v>0</v>
      </c>
      <c r="E1009" s="70">
        <v>0</v>
      </c>
      <c r="F1009" s="70">
        <v>0</v>
      </c>
      <c r="G1009" s="70">
        <v>0</v>
      </c>
    </row>
    <row r="1010" spans="1:7" ht="15.75">
      <c r="A1010" s="69"/>
      <c r="B1010" s="66"/>
      <c r="C1010" s="85"/>
      <c r="D1010" s="85"/>
      <c r="E1010" s="85"/>
      <c r="F1010" s="55"/>
      <c r="G1010" s="55"/>
    </row>
    <row r="1011" spans="1:7" ht="28.5">
      <c r="A1011" s="183" t="s">
        <v>312</v>
      </c>
      <c r="B1011" s="185" t="s">
        <v>57</v>
      </c>
      <c r="C1011" s="70">
        <v>0</v>
      </c>
      <c r="D1011" s="70">
        <v>0</v>
      </c>
      <c r="E1011" s="70">
        <v>0</v>
      </c>
      <c r="F1011" s="70">
        <v>0</v>
      </c>
      <c r="G1011" s="70">
        <v>0</v>
      </c>
    </row>
    <row r="1012" spans="1:7" ht="15.75">
      <c r="A1012" s="51"/>
      <c r="B1012" s="66"/>
      <c r="C1012" s="85"/>
      <c r="D1012" s="85"/>
      <c r="E1012" s="85"/>
      <c r="F1012" s="55"/>
      <c r="G1012" s="55"/>
    </row>
    <row r="1013" spans="1:7" s="50" customFormat="1" ht="28.5">
      <c r="A1013" s="70" t="s">
        <v>15</v>
      </c>
      <c r="B1013" s="173" t="s">
        <v>57</v>
      </c>
      <c r="C1013" s="70">
        <f>SUM(C1015,C1025,C1027,C1029,C1033,C1035,C1038,C1050,C1052,C1057,C1059,C1061,C1067,C1069,C1071,C1073,C1075,C1077,C1079)</f>
        <v>256134</v>
      </c>
      <c r="D1013" s="70"/>
      <c r="E1013" s="70"/>
      <c r="F1013" s="70"/>
      <c r="G1013" s="70"/>
    </row>
    <row r="1014" spans="1:7" ht="30">
      <c r="A1014" s="51" t="s">
        <v>132</v>
      </c>
      <c r="B1014" s="53"/>
      <c r="C1014" s="55"/>
      <c r="D1014" s="3"/>
      <c r="E1014" s="3"/>
      <c r="F1014" s="3"/>
      <c r="G1014" s="3"/>
    </row>
    <row r="1015" spans="1:7" ht="28.5">
      <c r="A1015" s="180" t="s">
        <v>298</v>
      </c>
      <c r="B1015" s="173" t="s">
        <v>57</v>
      </c>
      <c r="C1015" s="70">
        <f>SUM(C1016:C1023)</f>
        <v>227974</v>
      </c>
      <c r="D1015" s="70">
        <f>SUM(D1016:D1023)</f>
        <v>239150</v>
      </c>
      <c r="E1015" s="70">
        <f>SUM(E1016:E1023)</f>
        <v>279100</v>
      </c>
      <c r="F1015" s="70">
        <f>SUM(F1016:F1023)</f>
        <v>299700</v>
      </c>
      <c r="G1015" s="70">
        <f>SUM(G1016:G1023)</f>
        <v>315200</v>
      </c>
    </row>
    <row r="1016" spans="1:7" ht="15.75">
      <c r="A1016" s="137" t="s">
        <v>350</v>
      </c>
      <c r="B1016" s="181"/>
      <c r="C1016" s="182">
        <v>520</v>
      </c>
      <c r="D1016" s="182">
        <v>4150</v>
      </c>
      <c r="E1016" s="182">
        <v>5100</v>
      </c>
      <c r="F1016" s="182">
        <v>6000</v>
      </c>
      <c r="G1016" s="182">
        <v>6200</v>
      </c>
    </row>
    <row r="1017" spans="1:7" ht="15.75">
      <c r="A1017" s="137" t="s">
        <v>395</v>
      </c>
      <c r="B1017" s="181"/>
      <c r="C1017" s="182">
        <v>7840</v>
      </c>
      <c r="D1017" s="182">
        <v>12500</v>
      </c>
      <c r="E1017" s="182">
        <v>18500</v>
      </c>
      <c r="F1017" s="182">
        <v>21000</v>
      </c>
      <c r="G1017" s="182">
        <v>23000</v>
      </c>
    </row>
    <row r="1018" spans="1:7" ht="15.75">
      <c r="A1018" s="137" t="s">
        <v>332</v>
      </c>
      <c r="B1018" s="181"/>
      <c r="C1018" s="182">
        <v>137800</v>
      </c>
      <c r="D1018" s="182">
        <v>125000</v>
      </c>
      <c r="E1018" s="182">
        <v>130000</v>
      </c>
      <c r="F1018" s="182">
        <v>135000</v>
      </c>
      <c r="G1018" s="182">
        <v>137000</v>
      </c>
    </row>
    <row r="1019" spans="1:7" ht="15.75">
      <c r="A1019" s="137" t="s">
        <v>334</v>
      </c>
      <c r="B1019" s="181"/>
      <c r="C1019" s="182">
        <v>20862</v>
      </c>
      <c r="D1019" s="182">
        <v>27000</v>
      </c>
      <c r="E1019" s="182">
        <v>35000</v>
      </c>
      <c r="F1019" s="182">
        <v>41000</v>
      </c>
      <c r="G1019" s="182">
        <v>45000</v>
      </c>
    </row>
    <row r="1020" spans="1:7" ht="15.75">
      <c r="A1020" s="137" t="s">
        <v>339</v>
      </c>
      <c r="B1020" s="181"/>
      <c r="C1020" s="182">
        <v>42386</v>
      </c>
      <c r="D1020" s="182">
        <v>50000</v>
      </c>
      <c r="E1020" s="182">
        <v>65000</v>
      </c>
      <c r="F1020" s="182">
        <v>70000</v>
      </c>
      <c r="G1020" s="182">
        <v>75000</v>
      </c>
    </row>
    <row r="1021" spans="1:7" ht="15.75">
      <c r="A1021" s="137" t="s">
        <v>349</v>
      </c>
      <c r="B1021" s="181"/>
      <c r="C1021" s="182">
        <v>14412</v>
      </c>
      <c r="D1021" s="182">
        <v>18000</v>
      </c>
      <c r="E1021" s="182">
        <v>22000</v>
      </c>
      <c r="F1021" s="182">
        <v>23000</v>
      </c>
      <c r="G1021" s="182">
        <v>25000</v>
      </c>
    </row>
    <row r="1022" spans="1:7" ht="15.75">
      <c r="A1022" s="137" t="s">
        <v>335</v>
      </c>
      <c r="B1022" s="181"/>
      <c r="C1022" s="182">
        <v>3591</v>
      </c>
      <c r="D1022" s="182">
        <v>2500</v>
      </c>
      <c r="E1022" s="182">
        <v>3500</v>
      </c>
      <c r="F1022" s="182">
        <v>3700</v>
      </c>
      <c r="G1022" s="182">
        <v>4000</v>
      </c>
    </row>
    <row r="1023" spans="1:7" ht="15.75">
      <c r="A1023" s="137" t="s">
        <v>396</v>
      </c>
      <c r="B1023" s="181"/>
      <c r="C1023" s="182">
        <v>563</v>
      </c>
      <c r="D1023" s="182"/>
      <c r="E1023" s="182"/>
      <c r="F1023" s="182"/>
      <c r="G1023" s="182"/>
    </row>
    <row r="1024" spans="1:7" ht="15.75">
      <c r="A1024" s="4"/>
      <c r="B1024" s="4"/>
      <c r="C1024" s="4"/>
      <c r="D1024" s="4"/>
      <c r="E1024" s="4"/>
      <c r="F1024" s="4"/>
      <c r="G1024" s="4"/>
    </row>
    <row r="1025" spans="1:7" ht="15.75">
      <c r="A1025" s="180" t="s">
        <v>317</v>
      </c>
      <c r="B1025" s="173" t="s">
        <v>57</v>
      </c>
      <c r="C1025" s="70"/>
      <c r="D1025" s="70"/>
      <c r="E1025" s="70"/>
      <c r="F1025" s="70"/>
      <c r="G1025" s="70"/>
    </row>
    <row r="1026" spans="1:7" ht="15.75">
      <c r="A1026" s="67"/>
      <c r="B1026" s="53"/>
      <c r="C1026" s="55"/>
      <c r="D1026" s="55"/>
      <c r="E1026" s="55"/>
      <c r="F1026" s="55"/>
      <c r="G1026" s="55"/>
    </row>
    <row r="1027" spans="1:7" ht="15.75">
      <c r="A1027" s="180" t="s">
        <v>299</v>
      </c>
      <c r="B1027" s="173" t="s">
        <v>57</v>
      </c>
      <c r="C1027" s="70">
        <v>0</v>
      </c>
      <c r="D1027" s="70">
        <v>0</v>
      </c>
      <c r="E1027" s="70">
        <v>0</v>
      </c>
      <c r="F1027" s="70">
        <v>0</v>
      </c>
      <c r="G1027" s="70">
        <v>0</v>
      </c>
    </row>
    <row r="1028" spans="1:7" ht="15.75">
      <c r="A1028" s="67"/>
      <c r="B1028" s="53"/>
      <c r="C1028" s="55"/>
      <c r="D1028" s="55"/>
      <c r="E1028" s="55"/>
      <c r="F1028" s="55"/>
      <c r="G1028" s="55"/>
    </row>
    <row r="1029" spans="1:7" ht="42.75">
      <c r="A1029" s="180" t="s">
        <v>314</v>
      </c>
      <c r="B1029" s="173" t="s">
        <v>57</v>
      </c>
      <c r="C1029" s="70">
        <f>SUM(C1030:C1031)</f>
        <v>2624</v>
      </c>
      <c r="D1029" s="70">
        <f>SUM(D1030:D1031)</f>
        <v>135.1</v>
      </c>
      <c r="E1029" s="70">
        <f>SUM(E1030:E1031)</f>
        <v>141.6</v>
      </c>
      <c r="F1029" s="70">
        <f>SUM(F1030:F1031)</f>
        <v>148.4</v>
      </c>
      <c r="G1029" s="70">
        <f>SUM(G1030:G1031)</f>
        <v>155.5</v>
      </c>
    </row>
    <row r="1030" spans="1:7" ht="15.75">
      <c r="A1030" s="67" t="s">
        <v>400</v>
      </c>
      <c r="B1030" s="53"/>
      <c r="C1030" s="55">
        <v>128.4</v>
      </c>
      <c r="D1030" s="55">
        <v>135.1</v>
      </c>
      <c r="E1030" s="55">
        <v>141.6</v>
      </c>
      <c r="F1030" s="55">
        <v>148.4</v>
      </c>
      <c r="G1030" s="55">
        <v>155.5</v>
      </c>
    </row>
    <row r="1031" spans="1:7" ht="15.75">
      <c r="A1031" s="67" t="s">
        <v>442</v>
      </c>
      <c r="B1031" s="53"/>
      <c r="C1031" s="55">
        <v>2495.6</v>
      </c>
      <c r="D1031" s="55">
        <v>0</v>
      </c>
      <c r="E1031" s="55">
        <v>0</v>
      </c>
      <c r="F1031" s="55">
        <v>0</v>
      </c>
      <c r="G1031" s="55">
        <v>0</v>
      </c>
    </row>
    <row r="1032" spans="1:7" ht="15.75">
      <c r="A1032" s="67"/>
      <c r="B1032" s="53"/>
      <c r="C1032" s="55"/>
      <c r="D1032" s="55"/>
      <c r="E1032" s="55"/>
      <c r="F1032" s="55"/>
      <c r="G1032" s="55"/>
    </row>
    <row r="1033" spans="1:7" ht="57">
      <c r="A1033" s="183" t="s">
        <v>313</v>
      </c>
      <c r="B1033" s="173" t="s">
        <v>57</v>
      </c>
      <c r="C1033" s="70">
        <v>0</v>
      </c>
      <c r="D1033" s="70">
        <v>0</v>
      </c>
      <c r="E1033" s="70">
        <v>0</v>
      </c>
      <c r="F1033" s="70">
        <v>0</v>
      </c>
      <c r="G1033" s="70">
        <v>0</v>
      </c>
    </row>
    <row r="1034" spans="1:7" ht="15.75">
      <c r="A1034" s="51"/>
      <c r="B1034" s="53"/>
      <c r="C1034" s="55"/>
      <c r="D1034" s="55"/>
      <c r="E1034" s="55"/>
      <c r="F1034" s="55"/>
      <c r="G1034" s="55"/>
    </row>
    <row r="1035" spans="1:7" ht="15.75">
      <c r="A1035" s="180" t="s">
        <v>300</v>
      </c>
      <c r="B1035" s="173" t="s">
        <v>57</v>
      </c>
      <c r="C1035" s="70">
        <f>SUM(C1036)</f>
        <v>2546</v>
      </c>
      <c r="D1035" s="70">
        <v>140</v>
      </c>
      <c r="E1035" s="70">
        <v>150</v>
      </c>
      <c r="F1035" s="70">
        <v>156</v>
      </c>
      <c r="G1035" s="70">
        <v>161</v>
      </c>
    </row>
    <row r="1036" spans="1:7" ht="15.75">
      <c r="A1036" s="4" t="s">
        <v>407</v>
      </c>
      <c r="B1036" s="4"/>
      <c r="C1036" s="4">
        <v>2546</v>
      </c>
      <c r="D1036" s="4">
        <v>2140</v>
      </c>
      <c r="E1036" s="4">
        <v>2150</v>
      </c>
      <c r="F1036" s="4">
        <v>2156</v>
      </c>
      <c r="G1036" s="4">
        <v>2161</v>
      </c>
    </row>
    <row r="1037" spans="1:7" ht="15.75">
      <c r="A1037" s="4"/>
      <c r="B1037" s="4"/>
      <c r="C1037" s="4"/>
      <c r="D1037" s="4"/>
      <c r="E1037" s="4"/>
      <c r="F1037" s="4"/>
      <c r="G1037" s="4"/>
    </row>
    <row r="1038" spans="1:7" ht="42.75">
      <c r="A1038" s="180" t="s">
        <v>301</v>
      </c>
      <c r="B1038" s="173" t="s">
        <v>57</v>
      </c>
      <c r="C1038" s="70">
        <f>SUM(C1039:C1048)</f>
        <v>16814</v>
      </c>
      <c r="D1038" s="70">
        <f>SUM(D1039:D1048)</f>
        <v>17848</v>
      </c>
      <c r="E1038" s="70">
        <f>SUM(E1039:E1048)</f>
        <v>18996</v>
      </c>
      <c r="F1038" s="70">
        <f>SUM(F1039:F1048)</f>
        <v>19821</v>
      </c>
      <c r="G1038" s="70">
        <f>SUM(G1039:G1048)</f>
        <v>21349</v>
      </c>
    </row>
    <row r="1039" spans="1:7" ht="15.75">
      <c r="A1039" s="67" t="s">
        <v>408</v>
      </c>
      <c r="B1039" s="53"/>
      <c r="C1039" s="55">
        <v>6009</v>
      </c>
      <c r="D1039" s="55">
        <v>4552</v>
      </c>
      <c r="E1039" s="55">
        <v>4857</v>
      </c>
      <c r="F1039" s="55">
        <v>5066</v>
      </c>
      <c r="G1039" s="55">
        <v>5238</v>
      </c>
    </row>
    <row r="1040" spans="1:7" ht="15.75">
      <c r="A1040" s="67" t="s">
        <v>412</v>
      </c>
      <c r="B1040" s="53"/>
      <c r="C1040" s="55">
        <v>270</v>
      </c>
      <c r="D1040" s="55">
        <v>341</v>
      </c>
      <c r="E1040" s="55">
        <v>364</v>
      </c>
      <c r="F1040" s="55">
        <v>379</v>
      </c>
      <c r="G1040" s="55">
        <v>392</v>
      </c>
    </row>
    <row r="1041" spans="1:7" ht="15.75">
      <c r="A1041" s="67" t="s">
        <v>413</v>
      </c>
      <c r="B1041" s="53"/>
      <c r="C1041" s="55">
        <v>5243</v>
      </c>
      <c r="D1041" s="55">
        <v>6622</v>
      </c>
      <c r="E1041" s="55">
        <v>7066</v>
      </c>
      <c r="F1041" s="55">
        <v>7369</v>
      </c>
      <c r="G1041" s="55">
        <v>7620</v>
      </c>
    </row>
    <row r="1042" spans="1:7" ht="15.75">
      <c r="A1042" s="67" t="s">
        <v>415</v>
      </c>
      <c r="B1042" s="53"/>
      <c r="C1042" s="55">
        <v>1</v>
      </c>
      <c r="D1042" s="55">
        <v>1</v>
      </c>
      <c r="E1042" s="55">
        <v>1</v>
      </c>
      <c r="F1042" s="55">
        <v>1</v>
      </c>
      <c r="G1042" s="55">
        <v>1</v>
      </c>
    </row>
    <row r="1043" spans="1:7" ht="15.75">
      <c r="A1043" s="67" t="s">
        <v>419</v>
      </c>
      <c r="B1043" s="53"/>
      <c r="C1043" s="55">
        <v>2290</v>
      </c>
      <c r="D1043" s="55">
        <v>2892</v>
      </c>
      <c r="E1043" s="55">
        <v>3086</v>
      </c>
      <c r="F1043" s="55">
        <v>3219</v>
      </c>
      <c r="G1043" s="55">
        <v>3328</v>
      </c>
    </row>
    <row r="1044" spans="1:7" ht="15.75">
      <c r="A1044" s="67" t="s">
        <v>420</v>
      </c>
      <c r="B1044" s="53"/>
      <c r="C1044" s="55">
        <v>18</v>
      </c>
      <c r="D1044" s="55">
        <v>23</v>
      </c>
      <c r="E1044" s="55">
        <v>23</v>
      </c>
      <c r="F1044" s="55">
        <v>23</v>
      </c>
      <c r="G1044" s="55">
        <v>23</v>
      </c>
    </row>
    <row r="1045" spans="1:7" ht="15.75">
      <c r="A1045" s="67" t="s">
        <v>421</v>
      </c>
      <c r="B1045" s="53"/>
      <c r="C1045" s="55">
        <v>129</v>
      </c>
      <c r="D1045" s="55">
        <v>163</v>
      </c>
      <c r="E1045" s="55">
        <v>174</v>
      </c>
      <c r="F1045" s="55">
        <v>181</v>
      </c>
      <c r="G1045" s="55">
        <v>187</v>
      </c>
    </row>
    <row r="1046" spans="1:7" ht="15.75">
      <c r="A1046" s="67" t="s">
        <v>422</v>
      </c>
      <c r="B1046" s="53"/>
      <c r="C1046" s="55">
        <v>977</v>
      </c>
      <c r="D1046" s="55">
        <v>1005</v>
      </c>
      <c r="E1046" s="55">
        <v>1045</v>
      </c>
      <c r="F1046" s="55">
        <v>1087</v>
      </c>
      <c r="G1046" s="55">
        <v>2000</v>
      </c>
    </row>
    <row r="1047" spans="1:7" ht="15.75">
      <c r="A1047" s="67" t="s">
        <v>423</v>
      </c>
      <c r="B1047" s="53"/>
      <c r="C1047" s="55">
        <v>282</v>
      </c>
      <c r="D1047" s="55">
        <v>356</v>
      </c>
      <c r="E1047" s="55">
        <v>380</v>
      </c>
      <c r="F1047" s="55">
        <v>396</v>
      </c>
      <c r="G1047" s="55">
        <v>410</v>
      </c>
    </row>
    <row r="1048" spans="1:7" ht="15.75">
      <c r="A1048" s="67" t="s">
        <v>424</v>
      </c>
      <c r="B1048" s="53"/>
      <c r="C1048" s="55">
        <v>1595</v>
      </c>
      <c r="D1048" s="55">
        <v>1893</v>
      </c>
      <c r="E1048" s="55">
        <v>2000</v>
      </c>
      <c r="F1048" s="55">
        <v>2100</v>
      </c>
      <c r="G1048" s="55">
        <v>2150</v>
      </c>
    </row>
    <row r="1049" spans="1:7" ht="15.75">
      <c r="A1049" s="67"/>
      <c r="B1049" s="53"/>
      <c r="C1049" s="55"/>
      <c r="D1049" s="55"/>
      <c r="E1049" s="55"/>
      <c r="F1049" s="55"/>
      <c r="G1049" s="55"/>
    </row>
    <row r="1050" spans="1:7" ht="42.75">
      <c r="A1050" s="183" t="s">
        <v>303</v>
      </c>
      <c r="B1050" s="173" t="s">
        <v>57</v>
      </c>
      <c r="C1050" s="70">
        <v>0</v>
      </c>
      <c r="D1050" s="70">
        <v>0</v>
      </c>
      <c r="E1050" s="70">
        <v>0</v>
      </c>
      <c r="F1050" s="70"/>
      <c r="G1050" s="70">
        <v>0</v>
      </c>
    </row>
    <row r="1051" spans="1:7" ht="15.75">
      <c r="A1051" s="68"/>
      <c r="B1051" s="53"/>
      <c r="C1051" s="55"/>
      <c r="D1051" s="55"/>
      <c r="E1051" s="55"/>
      <c r="F1051" s="55"/>
      <c r="G1051" s="55"/>
    </row>
    <row r="1052" spans="1:7" ht="15.75">
      <c r="A1052" s="180" t="s">
        <v>302</v>
      </c>
      <c r="B1052" s="173" t="s">
        <v>57</v>
      </c>
      <c r="C1052" s="70">
        <f>SUM(C1053:C1055)</f>
        <v>2213</v>
      </c>
      <c r="D1052" s="70">
        <f>SUM(D1053:D1055)</f>
        <v>3341</v>
      </c>
      <c r="E1052" s="70">
        <f>SUM(E1053:E1055)</f>
        <v>3564</v>
      </c>
      <c r="F1052" s="70">
        <f>SUM(F1053:F1055)</f>
        <v>3718</v>
      </c>
      <c r="G1052" s="70">
        <f>SUM(G1053:G1055)</f>
        <v>3843</v>
      </c>
    </row>
    <row r="1053" spans="1:7" ht="15.75">
      <c r="A1053" s="67" t="s">
        <v>427</v>
      </c>
      <c r="B1053" s="53"/>
      <c r="C1053" s="55">
        <v>360</v>
      </c>
      <c r="D1053" s="55">
        <v>455</v>
      </c>
      <c r="E1053" s="55">
        <v>485</v>
      </c>
      <c r="F1053" s="55">
        <v>506</v>
      </c>
      <c r="G1053" s="55">
        <v>523</v>
      </c>
    </row>
    <row r="1054" spans="1:7" ht="30">
      <c r="A1054" s="67" t="s">
        <v>428</v>
      </c>
      <c r="B1054" s="53"/>
      <c r="C1054" s="55">
        <v>1307</v>
      </c>
      <c r="D1054" s="55">
        <v>1651</v>
      </c>
      <c r="E1054" s="55">
        <v>1761</v>
      </c>
      <c r="F1054" s="55">
        <v>1837</v>
      </c>
      <c r="G1054" s="55">
        <v>1899</v>
      </c>
    </row>
    <row r="1055" spans="1:7" ht="15.75">
      <c r="A1055" s="67" t="s">
        <v>429</v>
      </c>
      <c r="B1055" s="53"/>
      <c r="C1055" s="55">
        <v>546</v>
      </c>
      <c r="D1055" s="55">
        <v>1235</v>
      </c>
      <c r="E1055" s="55">
        <v>1318</v>
      </c>
      <c r="F1055" s="55">
        <v>1375</v>
      </c>
      <c r="G1055" s="55">
        <v>1421</v>
      </c>
    </row>
    <row r="1056" spans="1:7" ht="15.75">
      <c r="A1056" s="67"/>
      <c r="B1056" s="53"/>
      <c r="C1056" s="55"/>
      <c r="D1056" s="55"/>
      <c r="E1056" s="55"/>
      <c r="F1056" s="55"/>
      <c r="G1056" s="55"/>
    </row>
    <row r="1057" spans="1:7" ht="28.5">
      <c r="A1057" s="180" t="s">
        <v>304</v>
      </c>
      <c r="B1057" s="173" t="s">
        <v>57</v>
      </c>
      <c r="C1057" s="70">
        <v>0</v>
      </c>
      <c r="D1057" s="70">
        <v>0</v>
      </c>
      <c r="E1057" s="70">
        <v>0</v>
      </c>
      <c r="F1057" s="70">
        <v>0</v>
      </c>
      <c r="G1057" s="70">
        <v>0</v>
      </c>
    </row>
    <row r="1058" spans="1:7" ht="15.75">
      <c r="A1058" s="67"/>
      <c r="B1058" s="53"/>
      <c r="C1058" s="55"/>
      <c r="D1058" s="55"/>
      <c r="E1058" s="55"/>
      <c r="F1058" s="55"/>
      <c r="G1058" s="55"/>
    </row>
    <row r="1059" spans="1:7" ht="28.5">
      <c r="A1059" s="183" t="s">
        <v>305</v>
      </c>
      <c r="B1059" s="173" t="s">
        <v>57</v>
      </c>
      <c r="C1059" s="70">
        <v>0</v>
      </c>
      <c r="D1059" s="70">
        <v>0</v>
      </c>
      <c r="E1059" s="70">
        <v>0</v>
      </c>
      <c r="F1059" s="70">
        <v>0</v>
      </c>
      <c r="G1059" s="70">
        <v>0</v>
      </c>
    </row>
    <row r="1060" spans="1:7" ht="15.75">
      <c r="A1060" s="51"/>
      <c r="B1060" s="53"/>
      <c r="C1060" s="55"/>
      <c r="D1060" s="55"/>
      <c r="E1060" s="55"/>
      <c r="F1060" s="55"/>
      <c r="G1060" s="55"/>
    </row>
    <row r="1061" spans="1:7" ht="28.5">
      <c r="A1061" s="180" t="s">
        <v>306</v>
      </c>
      <c r="B1061" s="173" t="s">
        <v>57</v>
      </c>
      <c r="C1061" s="70">
        <f>SUM(C1062:C1065)</f>
        <v>3687</v>
      </c>
      <c r="D1061" s="70">
        <f>SUM(D1062:D1065)</f>
        <v>3927</v>
      </c>
      <c r="E1061" s="70">
        <f>SUM(E1062:E1065)</f>
        <v>4310</v>
      </c>
      <c r="F1061" s="70">
        <f>SUM(F1062:F1065)</f>
        <v>4496</v>
      </c>
      <c r="G1061" s="70">
        <f>SUM(G1062:G1065)</f>
        <v>4648</v>
      </c>
    </row>
    <row r="1062" spans="1:7" ht="15.75">
      <c r="A1062" s="67" t="s">
        <v>432</v>
      </c>
      <c r="B1062" s="53"/>
      <c r="C1062" s="55">
        <v>2704</v>
      </c>
      <c r="D1062" s="55">
        <v>3021</v>
      </c>
      <c r="E1062" s="55">
        <v>3223</v>
      </c>
      <c r="F1062" s="55">
        <v>3362</v>
      </c>
      <c r="G1062" s="55">
        <v>3476</v>
      </c>
    </row>
    <row r="1063" spans="1:7" ht="15.75">
      <c r="A1063" s="67" t="s">
        <v>436</v>
      </c>
      <c r="B1063" s="53"/>
      <c r="C1063" s="55">
        <v>120</v>
      </c>
      <c r="D1063" s="55">
        <v>152</v>
      </c>
      <c r="E1063" s="55">
        <v>162</v>
      </c>
      <c r="F1063" s="55">
        <v>169</v>
      </c>
      <c r="G1063" s="55">
        <v>174</v>
      </c>
    </row>
    <row r="1064" spans="1:7" ht="15.75">
      <c r="A1064" s="67" t="s">
        <v>437</v>
      </c>
      <c r="B1064" s="53"/>
      <c r="C1064" s="55">
        <v>81</v>
      </c>
      <c r="D1064" s="55">
        <v>102</v>
      </c>
      <c r="E1064" s="55">
        <v>109</v>
      </c>
      <c r="F1064" s="55">
        <v>114</v>
      </c>
      <c r="G1064" s="55">
        <v>118</v>
      </c>
    </row>
    <row r="1065" spans="1:7" ht="15.75">
      <c r="A1065" s="67" t="s">
        <v>438</v>
      </c>
      <c r="B1065" s="53"/>
      <c r="C1065" s="55">
        <v>782</v>
      </c>
      <c r="D1065" s="55">
        <v>652</v>
      </c>
      <c r="E1065" s="55">
        <v>816</v>
      </c>
      <c r="F1065" s="55">
        <v>851</v>
      </c>
      <c r="G1065" s="55">
        <v>880</v>
      </c>
    </row>
    <row r="1066" spans="1:7" ht="15.75">
      <c r="A1066" s="67"/>
      <c r="B1066" s="53"/>
      <c r="C1066" s="55"/>
      <c r="D1066" s="55"/>
      <c r="E1066" s="55"/>
      <c r="F1066" s="55"/>
      <c r="G1066" s="55"/>
    </row>
    <row r="1067" spans="1:7" ht="28.5">
      <c r="A1067" s="183" t="s">
        <v>315</v>
      </c>
      <c r="B1067" s="173" t="s">
        <v>57</v>
      </c>
      <c r="C1067" s="70">
        <v>0</v>
      </c>
      <c r="D1067" s="70">
        <v>0</v>
      </c>
      <c r="E1067" s="70">
        <v>0</v>
      </c>
      <c r="F1067" s="70">
        <v>0</v>
      </c>
      <c r="G1067" s="70">
        <v>0</v>
      </c>
    </row>
    <row r="1068" spans="1:7" ht="15.75">
      <c r="A1068" s="51"/>
      <c r="B1068" s="53"/>
      <c r="C1068" s="70">
        <v>0</v>
      </c>
      <c r="D1068" s="70">
        <v>0</v>
      </c>
      <c r="E1068" s="70">
        <v>0</v>
      </c>
      <c r="F1068" s="70">
        <v>0</v>
      </c>
      <c r="G1068" s="70">
        <v>0</v>
      </c>
    </row>
    <row r="1069" spans="1:7" ht="42.75">
      <c r="A1069" s="180" t="s">
        <v>307</v>
      </c>
      <c r="B1069" s="173" t="s">
        <v>57</v>
      </c>
      <c r="C1069" s="70">
        <v>0</v>
      </c>
      <c r="D1069" s="70">
        <v>0</v>
      </c>
      <c r="E1069" s="70">
        <v>0</v>
      </c>
      <c r="F1069" s="70">
        <v>0</v>
      </c>
      <c r="G1069" s="70">
        <v>0</v>
      </c>
    </row>
    <row r="1070" spans="1:7" ht="15.75">
      <c r="A1070" s="69"/>
      <c r="B1070" s="53"/>
      <c r="C1070" s="70">
        <v>0</v>
      </c>
      <c r="D1070" s="70">
        <v>0</v>
      </c>
      <c r="E1070" s="70">
        <v>0</v>
      </c>
      <c r="F1070" s="70">
        <v>0</v>
      </c>
      <c r="G1070" s="70">
        <v>0</v>
      </c>
    </row>
    <row r="1071" spans="1:7" ht="57">
      <c r="A1071" s="183" t="s">
        <v>308</v>
      </c>
      <c r="B1071" s="185" t="s">
        <v>57</v>
      </c>
      <c r="C1071" s="70">
        <v>0</v>
      </c>
      <c r="D1071" s="70">
        <v>0</v>
      </c>
      <c r="E1071" s="70">
        <v>0</v>
      </c>
      <c r="F1071" s="70">
        <v>0</v>
      </c>
      <c r="G1071" s="70">
        <v>0</v>
      </c>
    </row>
    <row r="1072" spans="1:7" ht="15.75">
      <c r="A1072" s="51"/>
      <c r="B1072" s="66"/>
      <c r="C1072" s="70">
        <v>0</v>
      </c>
      <c r="D1072" s="70">
        <v>0</v>
      </c>
      <c r="E1072" s="70">
        <v>0</v>
      </c>
      <c r="F1072" s="70">
        <v>0</v>
      </c>
      <c r="G1072" s="70">
        <v>0</v>
      </c>
    </row>
    <row r="1073" spans="1:7" ht="15.75">
      <c r="A1073" s="180" t="s">
        <v>309</v>
      </c>
      <c r="B1073" s="185" t="s">
        <v>57</v>
      </c>
      <c r="C1073" s="70">
        <v>0</v>
      </c>
      <c r="D1073" s="70">
        <v>0</v>
      </c>
      <c r="E1073" s="70">
        <v>0</v>
      </c>
      <c r="F1073" s="70">
        <v>0</v>
      </c>
      <c r="G1073" s="70">
        <v>0</v>
      </c>
    </row>
    <row r="1074" spans="1:7" ht="15.75">
      <c r="A1074" s="69"/>
      <c r="B1074" s="66"/>
      <c r="C1074" s="70">
        <v>0</v>
      </c>
      <c r="D1074" s="70">
        <v>0</v>
      </c>
      <c r="E1074" s="70">
        <v>0</v>
      </c>
      <c r="F1074" s="70">
        <v>0</v>
      </c>
      <c r="G1074" s="70">
        <v>0</v>
      </c>
    </row>
    <row r="1075" spans="1:7" ht="42.75">
      <c r="A1075" s="180" t="s">
        <v>310</v>
      </c>
      <c r="B1075" s="185" t="s">
        <v>57</v>
      </c>
      <c r="C1075" s="70">
        <v>0</v>
      </c>
      <c r="D1075" s="70">
        <v>0</v>
      </c>
      <c r="E1075" s="70">
        <v>0</v>
      </c>
      <c r="F1075" s="70">
        <v>0</v>
      </c>
      <c r="G1075" s="70">
        <v>0</v>
      </c>
    </row>
    <row r="1076" spans="1:7" ht="15.75">
      <c r="A1076" s="69"/>
      <c r="B1076" s="66"/>
      <c r="C1076" s="70">
        <v>0</v>
      </c>
      <c r="D1076" s="70">
        <v>0</v>
      </c>
      <c r="E1076" s="70">
        <v>0</v>
      </c>
      <c r="F1076" s="70">
        <v>0</v>
      </c>
      <c r="G1076" s="70">
        <v>0</v>
      </c>
    </row>
    <row r="1077" spans="1:7" ht="42.75">
      <c r="A1077" s="180" t="s">
        <v>311</v>
      </c>
      <c r="B1077" s="185" t="s">
        <v>57</v>
      </c>
      <c r="C1077" s="70">
        <v>0</v>
      </c>
      <c r="D1077" s="70">
        <v>0</v>
      </c>
      <c r="E1077" s="70">
        <v>0</v>
      </c>
      <c r="F1077" s="70">
        <v>0</v>
      </c>
      <c r="G1077" s="70">
        <v>0</v>
      </c>
    </row>
    <row r="1078" spans="1:7" ht="15.75">
      <c r="A1078" s="69"/>
      <c r="B1078" s="66"/>
      <c r="C1078" s="85"/>
      <c r="D1078" s="85"/>
      <c r="E1078" s="85"/>
      <c r="F1078" s="55"/>
      <c r="G1078" s="55"/>
    </row>
    <row r="1079" spans="1:7" ht="28.5">
      <c r="A1079" s="183" t="s">
        <v>312</v>
      </c>
      <c r="B1079" s="185" t="s">
        <v>57</v>
      </c>
      <c r="C1079" s="186">
        <f>SUM(C1080:C1081)</f>
        <v>276</v>
      </c>
      <c r="D1079" s="186">
        <f>SUM(D1080:D1081)</f>
        <v>335</v>
      </c>
      <c r="E1079" s="186">
        <f>SUM(E1080:E1081)</f>
        <v>345</v>
      </c>
      <c r="F1079" s="70">
        <f>SUM(F1080:F1081)</f>
        <v>356</v>
      </c>
      <c r="G1079" s="70">
        <f>SUM(G1080:G1081)</f>
        <v>365</v>
      </c>
    </row>
    <row r="1080" spans="1:7" ht="30">
      <c r="A1080" s="68" t="s">
        <v>439</v>
      </c>
      <c r="B1080" s="187"/>
      <c r="C1080" s="188">
        <v>188</v>
      </c>
      <c r="D1080" s="188">
        <v>237</v>
      </c>
      <c r="E1080" s="188">
        <v>253</v>
      </c>
      <c r="F1080" s="184">
        <v>264</v>
      </c>
      <c r="G1080" s="184">
        <v>273</v>
      </c>
    </row>
    <row r="1081" spans="1:7" ht="15.75">
      <c r="A1081" s="51" t="s">
        <v>440</v>
      </c>
      <c r="B1081" s="66"/>
      <c r="C1081" s="85">
        <v>88</v>
      </c>
      <c r="D1081" s="85">
        <v>98</v>
      </c>
      <c r="E1081" s="85">
        <v>92</v>
      </c>
      <c r="F1081" s="85">
        <v>92</v>
      </c>
      <c r="G1081" s="85">
        <v>92</v>
      </c>
    </row>
    <row r="1082" spans="1:7" ht="15.75">
      <c r="A1082" s="189" t="s">
        <v>66</v>
      </c>
      <c r="B1082" s="165" t="s">
        <v>57</v>
      </c>
      <c r="C1082" s="190">
        <v>239219</v>
      </c>
      <c r="D1082" s="191">
        <v>233721</v>
      </c>
      <c r="E1082" s="190">
        <v>237035</v>
      </c>
      <c r="F1082" s="152">
        <v>239784</v>
      </c>
      <c r="G1082" s="152">
        <v>242872</v>
      </c>
    </row>
    <row r="1083" spans="1:7" ht="30">
      <c r="A1083" s="48" t="s">
        <v>132</v>
      </c>
      <c r="B1083" s="32"/>
      <c r="C1083" s="153"/>
      <c r="D1083" s="153"/>
      <c r="E1083" s="153"/>
      <c r="F1083" s="153"/>
      <c r="G1083" s="153"/>
    </row>
    <row r="1084" spans="1:7" ht="15.75">
      <c r="A1084" s="48"/>
      <c r="B1084" s="32"/>
      <c r="C1084" s="12"/>
      <c r="D1084" s="12"/>
      <c r="E1084" s="12"/>
      <c r="F1084" s="12"/>
      <c r="G1084" s="12"/>
    </row>
    <row r="1085" spans="1:7" ht="28.5">
      <c r="A1085" s="154" t="s">
        <v>298</v>
      </c>
      <c r="B1085" s="155" t="s">
        <v>57</v>
      </c>
      <c r="C1085" s="13">
        <f>SUM(C1086:C1092)</f>
        <v>46491</v>
      </c>
      <c r="D1085" s="13">
        <f>SUM(D1086:D1092)</f>
        <v>39965</v>
      </c>
      <c r="E1085" s="13">
        <f>SUM(E1086:E1092)</f>
        <v>42320</v>
      </c>
      <c r="F1085" s="13">
        <f>SUM(F1086:F1092)</f>
        <v>44120</v>
      </c>
      <c r="G1085" s="13">
        <f>SUM(G1086:G1092)</f>
        <v>46230</v>
      </c>
    </row>
    <row r="1086" spans="1:7" ht="15.75">
      <c r="A1086" s="137" t="s">
        <v>350</v>
      </c>
      <c r="B1086" s="32" t="s">
        <v>57</v>
      </c>
      <c r="C1086" s="12">
        <v>229</v>
      </c>
      <c r="D1086" s="12">
        <v>245</v>
      </c>
      <c r="E1086" s="12">
        <v>260</v>
      </c>
      <c r="F1086" s="12">
        <v>270</v>
      </c>
      <c r="G1086" s="12">
        <v>280</v>
      </c>
    </row>
    <row r="1087" spans="1:7" ht="15.75">
      <c r="A1087" s="137" t="s">
        <v>356</v>
      </c>
      <c r="B1087" s="32" t="s">
        <v>57</v>
      </c>
      <c r="C1087" s="12">
        <v>8850</v>
      </c>
      <c r="D1087" s="12">
        <v>9300</v>
      </c>
      <c r="E1087" s="12">
        <v>9800</v>
      </c>
      <c r="F1087" s="12">
        <v>10500</v>
      </c>
      <c r="G1087" s="12">
        <v>10800</v>
      </c>
    </row>
    <row r="1088" spans="1:7" ht="15.75">
      <c r="A1088" s="137" t="s">
        <v>332</v>
      </c>
      <c r="B1088" s="32" t="s">
        <v>57</v>
      </c>
      <c r="C1088" s="12">
        <v>26938</v>
      </c>
      <c r="D1088" s="12">
        <v>19800</v>
      </c>
      <c r="E1088" s="12">
        <v>21000</v>
      </c>
      <c r="F1088" s="12">
        <v>21800</v>
      </c>
      <c r="G1088" s="12">
        <v>22900</v>
      </c>
    </row>
    <row r="1089" spans="1:7" ht="15.75">
      <c r="A1089" s="137" t="s">
        <v>334</v>
      </c>
      <c r="B1089" s="32" t="s">
        <v>57</v>
      </c>
      <c r="C1089" s="12">
        <v>3435</v>
      </c>
      <c r="D1089" s="12">
        <v>3220</v>
      </c>
      <c r="E1089" s="12">
        <v>3500</v>
      </c>
      <c r="F1089" s="12">
        <v>3550</v>
      </c>
      <c r="G1089" s="12">
        <v>3700</v>
      </c>
    </row>
    <row r="1090" spans="1:7" ht="15.75">
      <c r="A1090" s="137" t="s">
        <v>339</v>
      </c>
      <c r="B1090" s="32" t="s">
        <v>57</v>
      </c>
      <c r="C1090" s="12">
        <v>4194</v>
      </c>
      <c r="D1090" s="12">
        <v>4350</v>
      </c>
      <c r="E1090" s="12">
        <v>4600</v>
      </c>
      <c r="F1090" s="12">
        <v>4675</v>
      </c>
      <c r="G1090" s="12">
        <v>5000</v>
      </c>
    </row>
    <row r="1091" spans="1:7" ht="15.75">
      <c r="A1091" s="137" t="s">
        <v>349</v>
      </c>
      <c r="B1091" s="32" t="s">
        <v>57</v>
      </c>
      <c r="C1091" s="12">
        <v>2668</v>
      </c>
      <c r="D1091" s="12">
        <v>2850</v>
      </c>
      <c r="E1091" s="12">
        <v>2950</v>
      </c>
      <c r="F1091" s="12">
        <v>3100</v>
      </c>
      <c r="G1091" s="12">
        <v>3300</v>
      </c>
    </row>
    <row r="1092" spans="1:7" ht="15.75">
      <c r="A1092" s="137" t="s">
        <v>335</v>
      </c>
      <c r="B1092" s="32" t="s">
        <v>57</v>
      </c>
      <c r="C1092" s="12">
        <v>177</v>
      </c>
      <c r="D1092" s="12">
        <v>200</v>
      </c>
      <c r="E1092" s="12">
        <v>210</v>
      </c>
      <c r="F1092" s="12">
        <v>225</v>
      </c>
      <c r="G1092" s="12">
        <v>250</v>
      </c>
    </row>
    <row r="1093" spans="1:7" ht="15.75">
      <c r="A1093" s="137"/>
      <c r="B1093" s="32"/>
      <c r="C1093" s="12"/>
      <c r="D1093" s="12"/>
      <c r="E1093" s="12"/>
      <c r="F1093" s="12"/>
      <c r="G1093" s="12"/>
    </row>
    <row r="1094" spans="1:7" ht="15.75">
      <c r="A1094" s="154" t="s">
        <v>317</v>
      </c>
      <c r="B1094" s="155" t="s">
        <v>57</v>
      </c>
      <c r="C1094" s="13">
        <v>0</v>
      </c>
      <c r="D1094" s="13">
        <v>0</v>
      </c>
      <c r="E1094" s="13">
        <v>0</v>
      </c>
      <c r="F1094" s="13">
        <v>0</v>
      </c>
      <c r="G1094" s="13">
        <v>0</v>
      </c>
    </row>
    <row r="1095" spans="1:7" ht="15.75">
      <c r="A1095" s="154"/>
      <c r="B1095" s="155"/>
      <c r="C1095" s="13"/>
      <c r="D1095" s="13"/>
      <c r="E1095" s="13"/>
      <c r="F1095" s="13"/>
      <c r="G1095" s="13"/>
    </row>
    <row r="1096" spans="1:7" ht="15.75">
      <c r="A1096" s="154" t="s">
        <v>299</v>
      </c>
      <c r="B1096" s="155" t="s">
        <v>57</v>
      </c>
      <c r="C1096" s="13">
        <v>2037</v>
      </c>
      <c r="D1096" s="13">
        <f>C1096/C779*D779</f>
        <v>2037</v>
      </c>
      <c r="E1096" s="13">
        <f>D1096/D779*E779</f>
        <v>2037</v>
      </c>
      <c r="F1096" s="13">
        <f>E1096/E779*F779</f>
        <v>2037</v>
      </c>
      <c r="G1096" s="13">
        <f>F1096/F779*G779</f>
        <v>2037</v>
      </c>
    </row>
    <row r="1097" spans="1:7" ht="15.75">
      <c r="A1097" s="80" t="s">
        <v>373</v>
      </c>
      <c r="B1097" s="159"/>
      <c r="C1097" s="14">
        <v>1731.1</v>
      </c>
      <c r="D1097" s="14">
        <v>1731.1</v>
      </c>
      <c r="E1097" s="14">
        <v>1731.1</v>
      </c>
      <c r="F1097" s="14">
        <v>1731.1</v>
      </c>
      <c r="G1097" s="14">
        <v>1731.1</v>
      </c>
    </row>
    <row r="1098" spans="1:7" ht="15.75">
      <c r="A1098" s="80" t="s">
        <v>374</v>
      </c>
      <c r="B1098" s="159"/>
      <c r="C1098" s="14">
        <v>305.9</v>
      </c>
      <c r="D1098" s="14">
        <v>305.9</v>
      </c>
      <c r="E1098" s="14">
        <v>305.9</v>
      </c>
      <c r="F1098" s="14">
        <v>305.9</v>
      </c>
      <c r="G1098" s="14">
        <v>305.9</v>
      </c>
    </row>
    <row r="1099" spans="1:7" ht="15.75">
      <c r="A1099" s="80"/>
      <c r="B1099" s="159"/>
      <c r="C1099" s="14"/>
      <c r="D1099" s="14"/>
      <c r="E1099" s="14"/>
      <c r="F1099" s="14"/>
      <c r="G1099" s="14"/>
    </row>
    <row r="1100" spans="1:7" ht="42.75">
      <c r="A1100" s="154" t="s">
        <v>314</v>
      </c>
      <c r="B1100" s="155" t="s">
        <v>57</v>
      </c>
      <c r="C1100" s="13">
        <v>341</v>
      </c>
      <c r="D1100" s="156">
        <f>C1100/C783*D783</f>
        <v>347.7860696517413</v>
      </c>
      <c r="E1100" s="156">
        <f>SUM(E1101:E1102)</f>
        <v>387.82159090909096</v>
      </c>
      <c r="F1100" s="156">
        <f>SUM(F1101:F1102)</f>
        <v>387.82159090909096</v>
      </c>
      <c r="G1100" s="156">
        <f>SUM(G1101:G1102)</f>
        <v>387.82159090909096</v>
      </c>
    </row>
    <row r="1101" spans="1:7" ht="15.75">
      <c r="A1101" s="80" t="s">
        <v>360</v>
      </c>
      <c r="B1101" s="159"/>
      <c r="C1101" s="14">
        <v>341</v>
      </c>
      <c r="D1101" s="158">
        <f>C1101/C784*D784</f>
        <v>368.9125</v>
      </c>
      <c r="E1101" s="158">
        <f aca="true" t="shared" si="31" ref="E1101:G1102">D1101/D784*E784</f>
        <v>368.9125</v>
      </c>
      <c r="F1101" s="158">
        <f t="shared" si="31"/>
        <v>368.9125</v>
      </c>
      <c r="G1101" s="158">
        <f t="shared" si="31"/>
        <v>368.9125</v>
      </c>
    </row>
    <row r="1102" spans="1:7" ht="15.75">
      <c r="A1102" s="80" t="s">
        <v>386</v>
      </c>
      <c r="B1102" s="159"/>
      <c r="C1102" s="14">
        <v>0</v>
      </c>
      <c r="D1102" s="158">
        <v>16</v>
      </c>
      <c r="E1102" s="158">
        <f t="shared" si="31"/>
        <v>18.90909090909091</v>
      </c>
      <c r="F1102" s="158">
        <f t="shared" si="31"/>
        <v>18.90909090909091</v>
      </c>
      <c r="G1102" s="158">
        <f t="shared" si="31"/>
        <v>18.90909090909091</v>
      </c>
    </row>
    <row r="1103" spans="1:7" ht="15.75">
      <c r="A1103" s="80"/>
      <c r="B1103" s="159"/>
      <c r="C1103" s="14"/>
      <c r="D1103" s="156"/>
      <c r="E1103" s="14"/>
      <c r="F1103" s="14"/>
      <c r="G1103" s="14"/>
    </row>
    <row r="1104" spans="1:7" ht="57">
      <c r="A1104" s="160" t="s">
        <v>313</v>
      </c>
      <c r="B1104" s="155" t="s">
        <v>57</v>
      </c>
      <c r="C1104" s="13">
        <v>536</v>
      </c>
      <c r="D1104" s="13">
        <f aca="true" t="shared" si="32" ref="D1104:G1105">C1104/C787*D787</f>
        <v>536</v>
      </c>
      <c r="E1104" s="13">
        <f t="shared" si="32"/>
        <v>595.5555555555555</v>
      </c>
      <c r="F1104" s="13">
        <f t="shared" si="32"/>
        <v>595.5555555555555</v>
      </c>
      <c r="G1104" s="13">
        <f t="shared" si="32"/>
        <v>595.5555555555555</v>
      </c>
    </row>
    <row r="1105" spans="1:7" ht="15.75">
      <c r="A1105" s="81" t="s">
        <v>362</v>
      </c>
      <c r="B1105" s="155"/>
      <c r="C1105" s="14">
        <v>536</v>
      </c>
      <c r="D1105" s="14">
        <f t="shared" si="32"/>
        <v>545.6143497757847</v>
      </c>
      <c r="E1105" s="14">
        <f t="shared" si="32"/>
        <v>548.0179372197309</v>
      </c>
      <c r="F1105" s="14">
        <f t="shared" si="32"/>
        <v>550.4215246636771</v>
      </c>
      <c r="G1105" s="14">
        <f t="shared" si="32"/>
        <v>552.8251121076232</v>
      </c>
    </row>
    <row r="1106" spans="1:7" ht="15.75">
      <c r="A1106" s="81"/>
      <c r="B1106" s="155"/>
      <c r="C1106" s="14"/>
      <c r="D1106" s="14"/>
      <c r="E1106" s="14"/>
      <c r="F1106" s="14"/>
      <c r="G1106" s="14"/>
    </row>
    <row r="1107" spans="1:7" ht="15.75">
      <c r="A1107" s="154" t="s">
        <v>300</v>
      </c>
      <c r="B1107" s="155" t="s">
        <v>57</v>
      </c>
      <c r="C1107" s="13">
        <v>0</v>
      </c>
      <c r="D1107" s="13">
        <v>0</v>
      </c>
      <c r="E1107" s="13">
        <v>0</v>
      </c>
      <c r="F1107" s="13">
        <v>0</v>
      </c>
      <c r="G1107" s="13">
        <v>0</v>
      </c>
    </row>
    <row r="1108" spans="1:7" ht="15.75">
      <c r="A1108" s="154"/>
      <c r="B1108" s="155"/>
      <c r="C1108" s="13"/>
      <c r="D1108" s="13"/>
      <c r="E1108" s="13"/>
      <c r="F1108" s="13"/>
      <c r="G1108" s="13"/>
    </row>
    <row r="1109" spans="1:7" ht="42.75">
      <c r="A1109" s="154" t="s">
        <v>301</v>
      </c>
      <c r="B1109" s="155" t="s">
        <v>57</v>
      </c>
      <c r="C1109" s="13">
        <v>2699</v>
      </c>
      <c r="D1109" s="156">
        <v>2854</v>
      </c>
      <c r="E1109" s="156">
        <v>3012</v>
      </c>
      <c r="F1109" s="156">
        <v>3174</v>
      </c>
      <c r="G1109" s="156">
        <v>3337</v>
      </c>
    </row>
    <row r="1110" spans="1:7" ht="15.75">
      <c r="A1110" s="80" t="s">
        <v>376</v>
      </c>
      <c r="B1110" s="32"/>
      <c r="C1110" s="12">
        <v>26</v>
      </c>
      <c r="D1110" s="12">
        <v>26</v>
      </c>
      <c r="E1110" s="12">
        <v>26</v>
      </c>
      <c r="F1110" s="12">
        <v>26</v>
      </c>
      <c r="G1110" s="12">
        <v>26</v>
      </c>
    </row>
    <row r="1111" spans="1:7" ht="24">
      <c r="A1111" s="161" t="s">
        <v>363</v>
      </c>
      <c r="B1111" s="32"/>
      <c r="C1111" s="12">
        <v>688</v>
      </c>
      <c r="D1111" s="158">
        <v>778</v>
      </c>
      <c r="E1111" s="158">
        <v>869</v>
      </c>
      <c r="F1111" s="158">
        <v>963</v>
      </c>
      <c r="G1111" s="158">
        <v>1057</v>
      </c>
    </row>
    <row r="1112" spans="1:7" ht="30">
      <c r="A1112" s="80" t="s">
        <v>377</v>
      </c>
      <c r="B1112" s="32"/>
      <c r="C1112" s="12">
        <v>1000</v>
      </c>
      <c r="D1112" s="158">
        <f>C1112/C795*D795</f>
        <v>1262.840919800207</v>
      </c>
      <c r="E1112" s="158">
        <f>D1112/D795*E795</f>
        <v>1459.775704457638</v>
      </c>
      <c r="F1112" s="158">
        <f>E1112/E795*F795</f>
        <v>1562.3051550278012</v>
      </c>
      <c r="G1112" s="158">
        <f>F1112/F795*G795</f>
        <v>1644.6117236829705</v>
      </c>
    </row>
    <row r="1113" spans="1:7" ht="15.75">
      <c r="A1113" s="12" t="s">
        <v>378</v>
      </c>
      <c r="B1113" s="32"/>
      <c r="C1113" s="12">
        <v>985</v>
      </c>
      <c r="D1113" s="158">
        <v>1050</v>
      </c>
      <c r="E1113" s="158">
        <v>1117</v>
      </c>
      <c r="F1113" s="158">
        <v>1185</v>
      </c>
      <c r="G1113" s="158">
        <v>1254</v>
      </c>
    </row>
    <row r="1114" spans="1:7" ht="15.75">
      <c r="A1114" s="12"/>
      <c r="B1114" s="32"/>
      <c r="C1114" s="12"/>
      <c r="D1114" s="156"/>
      <c r="E1114" s="12"/>
      <c r="F1114" s="12"/>
      <c r="G1114" s="12"/>
    </row>
    <row r="1115" spans="1:7" ht="42.75">
      <c r="A1115" s="160" t="s">
        <v>303</v>
      </c>
      <c r="B1115" s="155" t="s">
        <v>57</v>
      </c>
      <c r="C1115" s="13">
        <v>0</v>
      </c>
      <c r="D1115" s="13">
        <v>0</v>
      </c>
      <c r="E1115" s="13">
        <v>0</v>
      </c>
      <c r="F1115" s="13">
        <v>0</v>
      </c>
      <c r="G1115" s="13">
        <v>0</v>
      </c>
    </row>
    <row r="1116" spans="1:7" ht="15.75">
      <c r="A1116" s="160"/>
      <c r="B1116" s="155"/>
      <c r="C1116" s="13"/>
      <c r="D1116" s="13"/>
      <c r="E1116" s="13"/>
      <c r="F1116" s="13"/>
      <c r="G1116" s="13"/>
    </row>
    <row r="1117" spans="1:7" ht="15.75">
      <c r="A1117" s="154" t="s">
        <v>302</v>
      </c>
      <c r="B1117" s="155" t="s">
        <v>57</v>
      </c>
      <c r="C1117" s="13">
        <v>185757</v>
      </c>
      <c r="D1117" s="156">
        <f>C1117/C800*D800</f>
        <v>168502.35849056605</v>
      </c>
      <c r="E1117" s="156">
        <f>D1117/D800*E800</f>
        <v>175242.4528301887</v>
      </c>
      <c r="F1117" s="156">
        <f>E1117/E800*F800</f>
        <v>181982.54716981133</v>
      </c>
      <c r="G1117" s="156">
        <f>F1117/F800*G800</f>
        <v>184678.5849056604</v>
      </c>
    </row>
    <row r="1118" spans="1:7" ht="30">
      <c r="A1118" s="80" t="s">
        <v>379</v>
      </c>
      <c r="B1118" s="159"/>
      <c r="C1118" s="14">
        <v>159981</v>
      </c>
      <c r="D1118" s="158">
        <v>160369</v>
      </c>
      <c r="E1118" s="158">
        <v>160735</v>
      </c>
      <c r="F1118" s="158">
        <v>161123</v>
      </c>
      <c r="G1118" s="158">
        <v>161510</v>
      </c>
    </row>
    <row r="1119" spans="1:7" ht="15.75">
      <c r="A1119" s="80" t="s">
        <v>364</v>
      </c>
      <c r="B1119" s="159"/>
      <c r="C1119" s="14">
        <v>20808</v>
      </c>
      <c r="D1119" s="158">
        <v>20839</v>
      </c>
      <c r="E1119" s="158">
        <v>20874</v>
      </c>
      <c r="F1119" s="158">
        <v>20911</v>
      </c>
      <c r="G1119" s="158">
        <v>20948</v>
      </c>
    </row>
    <row r="1120" spans="1:7" ht="15.75">
      <c r="A1120" s="12" t="s">
        <v>380</v>
      </c>
      <c r="B1120" s="159"/>
      <c r="C1120" s="14">
        <v>4968</v>
      </c>
      <c r="D1120" s="158">
        <f>C1120/C803*D803</f>
        <v>5860.425612230453</v>
      </c>
      <c r="E1120" s="158">
        <v>5698</v>
      </c>
      <c r="F1120" s="158">
        <f>E1120/E803*F803</f>
        <v>6136.307692307692</v>
      </c>
      <c r="G1120" s="158">
        <v>6373</v>
      </c>
    </row>
    <row r="1121" spans="1:7" ht="15.75">
      <c r="A1121" s="12"/>
      <c r="B1121" s="159"/>
      <c r="C1121" s="158"/>
      <c r="D1121" s="158"/>
      <c r="E1121" s="158"/>
      <c r="F1121" s="158"/>
      <c r="G1121" s="158"/>
    </row>
    <row r="1122" spans="1:7" ht="28.5">
      <c r="A1122" s="154" t="s">
        <v>304</v>
      </c>
      <c r="B1122" s="155" t="s">
        <v>57</v>
      </c>
      <c r="C1122" s="13">
        <v>1116</v>
      </c>
      <c r="D1122" s="13">
        <v>1116</v>
      </c>
      <c r="E1122" s="13">
        <v>1116</v>
      </c>
      <c r="F1122" s="13">
        <v>1116</v>
      </c>
      <c r="G1122" s="13">
        <v>1116</v>
      </c>
    </row>
    <row r="1123" spans="1:7" ht="30">
      <c r="A1123" s="80" t="s">
        <v>381</v>
      </c>
      <c r="B1123" s="155"/>
      <c r="C1123" s="14">
        <v>1116</v>
      </c>
      <c r="D1123" s="14">
        <v>1116</v>
      </c>
      <c r="E1123" s="14">
        <v>1116</v>
      </c>
      <c r="F1123" s="14">
        <v>1116</v>
      </c>
      <c r="G1123" s="14">
        <v>1116</v>
      </c>
    </row>
    <row r="1124" spans="1:7" ht="15.75">
      <c r="A1124" s="80"/>
      <c r="B1124" s="155"/>
      <c r="C1124" s="13"/>
      <c r="D1124" s="13"/>
      <c r="E1124" s="13"/>
      <c r="F1124" s="13"/>
      <c r="G1124" s="13"/>
    </row>
    <row r="1125" spans="1:7" ht="28.5">
      <c r="A1125" s="160" t="s">
        <v>305</v>
      </c>
      <c r="B1125" s="155" t="s">
        <v>57</v>
      </c>
      <c r="C1125" s="13">
        <v>157</v>
      </c>
      <c r="D1125" s="13">
        <v>157</v>
      </c>
      <c r="E1125" s="13">
        <v>157</v>
      </c>
      <c r="F1125" s="13">
        <v>157</v>
      </c>
      <c r="G1125" s="13">
        <v>157</v>
      </c>
    </row>
    <row r="1126" spans="1:7" ht="30">
      <c r="A1126" s="48" t="s">
        <v>382</v>
      </c>
      <c r="B1126" s="159"/>
      <c r="C1126" s="14">
        <v>157</v>
      </c>
      <c r="D1126" s="14">
        <v>157</v>
      </c>
      <c r="E1126" s="14">
        <v>157</v>
      </c>
      <c r="F1126" s="14">
        <v>157</v>
      </c>
      <c r="G1126" s="14">
        <v>157</v>
      </c>
    </row>
    <row r="1127" spans="1:7" ht="15.75">
      <c r="A1127" s="48"/>
      <c r="B1127" s="159"/>
      <c r="C1127" s="14"/>
      <c r="D1127" s="14"/>
      <c r="E1127" s="14"/>
      <c r="F1127" s="14"/>
      <c r="G1127" s="14"/>
    </row>
    <row r="1128" spans="1:7" ht="28.5">
      <c r="A1128" s="154" t="s">
        <v>306</v>
      </c>
      <c r="B1128" s="155" t="s">
        <v>57</v>
      </c>
      <c r="C1128" s="13">
        <v>33</v>
      </c>
      <c r="D1128" s="13">
        <f>C1128/C811*D811</f>
        <v>-26.528443113772454</v>
      </c>
      <c r="E1128" s="13">
        <f>D1128/D811*E811</f>
        <v>-28.30688622754491</v>
      </c>
      <c r="F1128" s="13">
        <f>E1128/E811*F811</f>
        <v>-29.49251497005988</v>
      </c>
      <c r="G1128" s="13">
        <f>F1128/F811*G811</f>
        <v>-30.52994011976048</v>
      </c>
    </row>
    <row r="1129" spans="1:7" ht="15.75">
      <c r="A1129" s="80" t="s">
        <v>324</v>
      </c>
      <c r="B1129" s="32"/>
      <c r="C1129" s="12">
        <v>33</v>
      </c>
      <c r="D1129" s="12">
        <v>33</v>
      </c>
      <c r="E1129" s="12">
        <v>33</v>
      </c>
      <c r="F1129" s="12">
        <v>33</v>
      </c>
      <c r="G1129" s="12">
        <v>33</v>
      </c>
    </row>
    <row r="1130" spans="1:7" ht="15.75">
      <c r="A1130" s="80"/>
      <c r="B1130" s="32"/>
      <c r="C1130" s="12"/>
      <c r="D1130" s="12"/>
      <c r="E1130" s="12"/>
      <c r="F1130" s="12"/>
      <c r="G1130" s="12"/>
    </row>
    <row r="1131" spans="1:7" ht="28.5">
      <c r="A1131" s="160" t="s">
        <v>315</v>
      </c>
      <c r="B1131" s="155" t="s">
        <v>57</v>
      </c>
      <c r="C1131" s="13">
        <v>0</v>
      </c>
      <c r="D1131" s="13">
        <v>0</v>
      </c>
      <c r="E1131" s="13">
        <v>0</v>
      </c>
      <c r="F1131" s="13">
        <v>0</v>
      </c>
      <c r="G1131" s="13">
        <v>0</v>
      </c>
    </row>
    <row r="1132" spans="1:7" ht="15.75">
      <c r="A1132" s="160"/>
      <c r="B1132" s="155"/>
      <c r="C1132" s="13"/>
      <c r="D1132" s="13"/>
      <c r="E1132" s="13"/>
      <c r="F1132" s="13"/>
      <c r="G1132" s="13"/>
    </row>
    <row r="1133" spans="1:7" ht="42.75">
      <c r="A1133" s="154" t="s">
        <v>307</v>
      </c>
      <c r="B1133" s="155" t="s">
        <v>57</v>
      </c>
      <c r="C1133" s="13">
        <v>1</v>
      </c>
      <c r="D1133" s="13">
        <f>C1133/C816*D816</f>
        <v>1.0521806853582554</v>
      </c>
      <c r="E1133" s="13">
        <f>D1133/D816*E816</f>
        <v>1.102803738317757</v>
      </c>
      <c r="F1133" s="13">
        <f>E1133/E816*F816</f>
        <v>1.1557632398753894</v>
      </c>
      <c r="G1133" s="13">
        <f>F1133/F816*G816</f>
        <v>1.2110591900311527</v>
      </c>
    </row>
    <row r="1134" spans="1:7" ht="30">
      <c r="A1134" s="12" t="s">
        <v>383</v>
      </c>
      <c r="B1134" s="155"/>
      <c r="C1134" s="14">
        <v>1</v>
      </c>
      <c r="D1134" s="14">
        <v>1</v>
      </c>
      <c r="E1134" s="14">
        <v>1</v>
      </c>
      <c r="F1134" s="14">
        <v>1</v>
      </c>
      <c r="G1134" s="14">
        <v>1</v>
      </c>
    </row>
    <row r="1135" spans="1:7" ht="15.75">
      <c r="A1135" s="12"/>
      <c r="B1135" s="155"/>
      <c r="C1135" s="13"/>
      <c r="D1135" s="13"/>
      <c r="E1135" s="13"/>
      <c r="F1135" s="13"/>
      <c r="G1135" s="13"/>
    </row>
    <row r="1136" spans="1:7" ht="57">
      <c r="A1136" s="160" t="s">
        <v>308</v>
      </c>
      <c r="B1136" s="162" t="s">
        <v>57</v>
      </c>
      <c r="C1136" s="13">
        <v>0</v>
      </c>
      <c r="D1136" s="13">
        <v>0</v>
      </c>
      <c r="E1136" s="13">
        <v>0</v>
      </c>
      <c r="F1136" s="13">
        <v>0</v>
      </c>
      <c r="G1136" s="13">
        <v>0</v>
      </c>
    </row>
    <row r="1137" spans="1:7" ht="15.75">
      <c r="A1137" s="160"/>
      <c r="B1137" s="162"/>
      <c r="C1137" s="13"/>
      <c r="D1137" s="13"/>
      <c r="E1137" s="13"/>
      <c r="F1137" s="13"/>
      <c r="G1137" s="13"/>
    </row>
    <row r="1138" spans="1:7" ht="15.75">
      <c r="A1138" s="154" t="s">
        <v>309</v>
      </c>
      <c r="B1138" s="162" t="s">
        <v>57</v>
      </c>
      <c r="C1138" s="13">
        <v>0</v>
      </c>
      <c r="D1138" s="13">
        <v>0</v>
      </c>
      <c r="E1138" s="13">
        <v>0</v>
      </c>
      <c r="F1138" s="13">
        <v>0</v>
      </c>
      <c r="G1138" s="13">
        <v>0</v>
      </c>
    </row>
    <row r="1139" spans="1:7" ht="15.75">
      <c r="A1139" s="154"/>
      <c r="B1139" s="162"/>
      <c r="C1139" s="163"/>
      <c r="D1139" s="163"/>
      <c r="E1139" s="163"/>
      <c r="F1139" s="13"/>
      <c r="G1139" s="13"/>
    </row>
    <row r="1140" spans="1:7" ht="42.75">
      <c r="A1140" s="180" t="s">
        <v>310</v>
      </c>
      <c r="B1140" s="185" t="s">
        <v>57</v>
      </c>
      <c r="C1140" s="70">
        <v>0</v>
      </c>
      <c r="D1140" s="70">
        <v>0</v>
      </c>
      <c r="E1140" s="70">
        <v>0</v>
      </c>
      <c r="F1140" s="70">
        <v>0</v>
      </c>
      <c r="G1140" s="70">
        <v>0</v>
      </c>
    </row>
    <row r="1141" spans="1:7" ht="15.75">
      <c r="A1141" s="180"/>
      <c r="B1141" s="185"/>
      <c r="C1141" s="186"/>
      <c r="D1141" s="186"/>
      <c r="E1141" s="186"/>
      <c r="F1141" s="70"/>
      <c r="G1141" s="70"/>
    </row>
    <row r="1142" spans="1:7" ht="42.75">
      <c r="A1142" s="180" t="s">
        <v>311</v>
      </c>
      <c r="B1142" s="185" t="s">
        <v>57</v>
      </c>
      <c r="C1142" s="70">
        <v>0</v>
      </c>
      <c r="D1142" s="70">
        <v>0</v>
      </c>
      <c r="E1142" s="70">
        <v>0</v>
      </c>
      <c r="F1142" s="70">
        <v>0</v>
      </c>
      <c r="G1142" s="70">
        <v>0</v>
      </c>
    </row>
    <row r="1143" spans="1:7" ht="15.75">
      <c r="A1143" s="180"/>
      <c r="B1143" s="185"/>
      <c r="C1143" s="186"/>
      <c r="D1143" s="186"/>
      <c r="E1143" s="186"/>
      <c r="F1143" s="70"/>
      <c r="G1143" s="70"/>
    </row>
    <row r="1144" spans="1:7" ht="28.5">
      <c r="A1144" s="183" t="s">
        <v>312</v>
      </c>
      <c r="B1144" s="185" t="s">
        <v>57</v>
      </c>
      <c r="C1144" s="186">
        <v>51</v>
      </c>
      <c r="D1144" s="186">
        <f>C1144/C830*D830</f>
        <v>55.71355123026074</v>
      </c>
      <c r="E1144" s="186">
        <f>D1144/D830*E830</f>
        <v>59.29709878810136</v>
      </c>
      <c r="F1144" s="186">
        <f>E1144/E830*F830</f>
        <v>61.872383400661036</v>
      </c>
      <c r="G1144" s="186">
        <f>F1144/F830*G830</f>
        <v>66.64212265883216</v>
      </c>
    </row>
    <row r="1145" spans="1:7" ht="15.75">
      <c r="A1145" s="183"/>
      <c r="B1145" s="185"/>
      <c r="C1145" s="186"/>
      <c r="D1145" s="186"/>
      <c r="E1145" s="186"/>
      <c r="F1145" s="70"/>
      <c r="G1145" s="70"/>
    </row>
    <row r="1146" spans="1:7" ht="15.75">
      <c r="A1146" s="228" t="s">
        <v>143</v>
      </c>
      <c r="B1146" s="228"/>
      <c r="C1146" s="228"/>
      <c r="D1146" s="228"/>
      <c r="E1146" s="228"/>
      <c r="F1146" s="228"/>
      <c r="G1146" s="228"/>
    </row>
    <row r="1147" spans="1:7" ht="45">
      <c r="A1147" s="12" t="s">
        <v>158</v>
      </c>
      <c r="B1147" s="32" t="s">
        <v>57</v>
      </c>
      <c r="C1147" s="3">
        <f>SUM(C1148:C1164)</f>
        <v>629437</v>
      </c>
      <c r="D1147" s="3">
        <f>SUM(D1148:D1164)</f>
        <v>601396</v>
      </c>
      <c r="E1147" s="3">
        <f>SUM(E1148:E1164)</f>
        <v>606547</v>
      </c>
      <c r="F1147" s="3">
        <f>SUM(F1148:F1164)</f>
        <v>614237</v>
      </c>
      <c r="G1147" s="3">
        <f>SUM(G1148:G1164)</f>
        <v>622827</v>
      </c>
    </row>
    <row r="1148" spans="1:7" ht="15.75">
      <c r="A1148" s="48" t="s">
        <v>144</v>
      </c>
      <c r="B1148" s="32"/>
      <c r="C1148" s="3"/>
      <c r="D1148" s="3"/>
      <c r="E1148" s="3"/>
      <c r="F1148" s="4"/>
      <c r="G1148" s="4"/>
    </row>
    <row r="1149" spans="1:7" ht="15.75">
      <c r="A1149" s="48" t="s">
        <v>180</v>
      </c>
      <c r="B1149" s="32" t="s">
        <v>57</v>
      </c>
      <c r="C1149" s="3">
        <v>32734</v>
      </c>
      <c r="D1149" s="3">
        <v>33000</v>
      </c>
      <c r="E1149" s="3">
        <v>33200</v>
      </c>
      <c r="F1149" s="4">
        <v>33500</v>
      </c>
      <c r="G1149" s="4">
        <v>34000</v>
      </c>
    </row>
    <row r="1150" spans="1:7" ht="15.75">
      <c r="A1150" s="48" t="s">
        <v>146</v>
      </c>
      <c r="B1150" s="32" t="s">
        <v>57</v>
      </c>
      <c r="C1150" s="3">
        <v>117204</v>
      </c>
      <c r="D1150" s="3">
        <v>101137</v>
      </c>
      <c r="E1150" s="3">
        <v>104000</v>
      </c>
      <c r="F1150" s="4">
        <v>109230</v>
      </c>
      <c r="G1150" s="4">
        <v>115240</v>
      </c>
    </row>
    <row r="1151" spans="1:7" ht="15.75">
      <c r="A1151" s="48" t="s">
        <v>181</v>
      </c>
      <c r="B1151" s="32" t="s">
        <v>57</v>
      </c>
      <c r="C1151" s="3">
        <v>25178</v>
      </c>
      <c r="D1151" s="3">
        <v>26000</v>
      </c>
      <c r="E1151" s="3">
        <v>26300</v>
      </c>
      <c r="F1151" s="4">
        <v>27000</v>
      </c>
      <c r="G1151" s="4">
        <v>27200</v>
      </c>
    </row>
    <row r="1152" spans="1:7" ht="15.75">
      <c r="A1152" s="48" t="s">
        <v>182</v>
      </c>
      <c r="B1152" s="32" t="s">
        <v>57</v>
      </c>
      <c r="C1152" s="3">
        <v>9109</v>
      </c>
      <c r="D1152" s="3">
        <v>9274</v>
      </c>
      <c r="E1152" s="3">
        <v>9274</v>
      </c>
      <c r="F1152" s="3">
        <v>9274</v>
      </c>
      <c r="G1152" s="3">
        <v>9274</v>
      </c>
    </row>
    <row r="1153" spans="1:7" ht="15.75">
      <c r="A1153" s="48" t="s">
        <v>145</v>
      </c>
      <c r="B1153" s="32" t="s">
        <v>57</v>
      </c>
      <c r="C1153" s="3">
        <v>322</v>
      </c>
      <c r="D1153" s="3">
        <v>325</v>
      </c>
      <c r="E1153" s="3">
        <v>330</v>
      </c>
      <c r="F1153" s="4">
        <v>340</v>
      </c>
      <c r="G1153" s="4">
        <v>356</v>
      </c>
    </row>
    <row r="1154" spans="1:7" ht="15.75">
      <c r="A1154" s="48" t="s">
        <v>150</v>
      </c>
      <c r="B1154" s="32" t="s">
        <v>57</v>
      </c>
      <c r="C1154" s="3">
        <v>186354</v>
      </c>
      <c r="D1154" s="3">
        <v>187000</v>
      </c>
      <c r="E1154" s="3">
        <v>187200</v>
      </c>
      <c r="F1154" s="4">
        <v>187300</v>
      </c>
      <c r="G1154" s="4">
        <v>187500</v>
      </c>
    </row>
    <row r="1155" spans="1:7" ht="15.75">
      <c r="A1155" s="48" t="s">
        <v>147</v>
      </c>
      <c r="B1155" s="32" t="s">
        <v>57</v>
      </c>
      <c r="C1155" s="3">
        <v>28301</v>
      </c>
      <c r="D1155" s="3">
        <v>13100</v>
      </c>
      <c r="E1155" s="3">
        <v>13793</v>
      </c>
      <c r="F1155" s="4">
        <v>14000</v>
      </c>
      <c r="G1155" s="4">
        <v>14570</v>
      </c>
    </row>
    <row r="1156" spans="1:7" ht="15.75">
      <c r="A1156" s="49" t="s">
        <v>240</v>
      </c>
      <c r="B1156" s="32" t="s">
        <v>57</v>
      </c>
      <c r="C1156" s="3">
        <v>15995</v>
      </c>
      <c r="D1156" s="3">
        <v>16000</v>
      </c>
      <c r="E1156" s="3">
        <v>16300</v>
      </c>
      <c r="F1156" s="4">
        <v>16500</v>
      </c>
      <c r="G1156" s="4">
        <v>16800</v>
      </c>
    </row>
    <row r="1157" spans="1:7" ht="15.75">
      <c r="A1157" s="48" t="s">
        <v>152</v>
      </c>
      <c r="B1157" s="32" t="s">
        <v>57</v>
      </c>
      <c r="C1157" s="3">
        <v>10070</v>
      </c>
      <c r="D1157" s="3">
        <v>10500</v>
      </c>
      <c r="E1157" s="3">
        <v>10700</v>
      </c>
      <c r="F1157" s="4">
        <v>10900</v>
      </c>
      <c r="G1157" s="4">
        <v>11000</v>
      </c>
    </row>
    <row r="1158" spans="1:7" ht="15.75">
      <c r="A1158" s="48" t="s">
        <v>148</v>
      </c>
      <c r="B1158" s="32" t="s">
        <v>57</v>
      </c>
      <c r="C1158" s="3">
        <v>5898</v>
      </c>
      <c r="D1158" s="3">
        <v>6000</v>
      </c>
      <c r="E1158" s="3">
        <v>6100</v>
      </c>
      <c r="F1158" s="4">
        <v>6300</v>
      </c>
      <c r="G1158" s="4">
        <v>6500</v>
      </c>
    </row>
    <row r="1159" spans="1:7" ht="15.75">
      <c r="A1159" s="48" t="s">
        <v>149</v>
      </c>
      <c r="B1159" s="32" t="s">
        <v>57</v>
      </c>
      <c r="C1159" s="3">
        <v>2998</v>
      </c>
      <c r="D1159" s="3">
        <v>3500</v>
      </c>
      <c r="E1159" s="3">
        <v>3200</v>
      </c>
      <c r="F1159" s="4">
        <v>3283</v>
      </c>
      <c r="G1159" s="4">
        <v>3367</v>
      </c>
    </row>
    <row r="1160" spans="1:7" ht="15.75">
      <c r="A1160" s="48" t="s">
        <v>234</v>
      </c>
      <c r="B1160" s="32" t="s">
        <v>57</v>
      </c>
      <c r="C1160" s="3">
        <v>6</v>
      </c>
      <c r="D1160" s="3"/>
      <c r="E1160" s="3"/>
      <c r="F1160" s="4"/>
      <c r="G1160" s="4"/>
    </row>
    <row r="1161" spans="1:7" ht="15.75">
      <c r="A1161" s="12" t="s">
        <v>241</v>
      </c>
      <c r="B1161" s="32" t="s">
        <v>57</v>
      </c>
      <c r="C1161" s="3">
        <v>103</v>
      </c>
      <c r="D1161" s="3">
        <v>160</v>
      </c>
      <c r="E1161" s="3">
        <v>100</v>
      </c>
      <c r="F1161" s="4">
        <v>110</v>
      </c>
      <c r="G1161" s="4">
        <v>120</v>
      </c>
    </row>
    <row r="1162" spans="1:7" ht="15.75">
      <c r="A1162" s="48" t="s">
        <v>151</v>
      </c>
      <c r="B1162" s="32" t="s">
        <v>57</v>
      </c>
      <c r="C1162" s="3">
        <v>1165</v>
      </c>
      <c r="D1162" s="3">
        <v>1100</v>
      </c>
      <c r="E1162" s="3">
        <v>1200</v>
      </c>
      <c r="F1162" s="4">
        <v>1300</v>
      </c>
      <c r="G1162" s="4">
        <v>1400</v>
      </c>
    </row>
    <row r="1163" spans="1:7" ht="15.75">
      <c r="A1163" s="48" t="s">
        <v>242</v>
      </c>
      <c r="B1163" s="32" t="s">
        <v>57</v>
      </c>
      <c r="C1163" s="3">
        <v>1290</v>
      </c>
      <c r="D1163" s="3">
        <v>1300</v>
      </c>
      <c r="E1163" s="3">
        <v>1350</v>
      </c>
      <c r="F1163" s="4">
        <v>1400</v>
      </c>
      <c r="G1163" s="4">
        <v>1500</v>
      </c>
    </row>
    <row r="1164" spans="1:7" ht="30">
      <c r="A1164" s="12" t="s">
        <v>243</v>
      </c>
      <c r="B1164" s="32" t="s">
        <v>57</v>
      </c>
      <c r="C1164" s="3">
        <v>192710</v>
      </c>
      <c r="D1164" s="3">
        <v>193000</v>
      </c>
      <c r="E1164" s="3">
        <v>193500</v>
      </c>
      <c r="F1164" s="4">
        <v>193800</v>
      </c>
      <c r="G1164" s="4">
        <v>194000</v>
      </c>
    </row>
    <row r="1165" spans="1:7" ht="15.75">
      <c r="A1165" s="229" t="s">
        <v>69</v>
      </c>
      <c r="B1165" s="229"/>
      <c r="C1165" s="229"/>
      <c r="D1165" s="229"/>
      <c r="E1165" s="229"/>
      <c r="F1165" s="229"/>
      <c r="G1165" s="229"/>
    </row>
    <row r="1166" spans="1:7" ht="29.25">
      <c r="A1166" s="9" t="s">
        <v>114</v>
      </c>
      <c r="B1166" s="10" t="s">
        <v>5</v>
      </c>
      <c r="C1166" s="3">
        <v>15428</v>
      </c>
      <c r="D1166" s="3">
        <v>15276</v>
      </c>
      <c r="E1166" s="3">
        <v>14972</v>
      </c>
      <c r="F1166" s="4">
        <v>14713</v>
      </c>
      <c r="G1166" s="4">
        <v>14468</v>
      </c>
    </row>
    <row r="1167" spans="1:7" ht="28.5">
      <c r="A1167" s="11" t="s">
        <v>213</v>
      </c>
      <c r="B1167" s="10" t="s">
        <v>5</v>
      </c>
      <c r="C1167" s="3">
        <v>6628</v>
      </c>
      <c r="D1167" s="3">
        <v>6663</v>
      </c>
      <c r="E1167" s="3">
        <v>6687</v>
      </c>
      <c r="F1167" s="4">
        <v>6714</v>
      </c>
      <c r="G1167" s="4">
        <v>6741</v>
      </c>
    </row>
    <row r="1168" spans="1:7" ht="15.75">
      <c r="A1168" s="12" t="s">
        <v>155</v>
      </c>
      <c r="B1168" s="10" t="s">
        <v>5</v>
      </c>
      <c r="C1168" s="3">
        <v>5203</v>
      </c>
      <c r="D1168" s="3">
        <v>5217</v>
      </c>
      <c r="E1168" s="3">
        <v>5247</v>
      </c>
      <c r="F1168" s="4">
        <v>5279</v>
      </c>
      <c r="G1168" s="4">
        <v>5310</v>
      </c>
    </row>
    <row r="1169" spans="1:7" ht="28.5">
      <c r="A1169" s="13" t="s">
        <v>271</v>
      </c>
      <c r="B1169" s="10" t="s">
        <v>5</v>
      </c>
      <c r="C1169" s="3">
        <v>1460</v>
      </c>
      <c r="D1169" s="3">
        <v>1476</v>
      </c>
      <c r="E1169" s="3">
        <v>1485</v>
      </c>
      <c r="F1169" s="4">
        <v>1493</v>
      </c>
      <c r="G1169" s="4">
        <v>1493</v>
      </c>
    </row>
    <row r="1170" spans="1:7" ht="57">
      <c r="A1170" s="13" t="s">
        <v>214</v>
      </c>
      <c r="B1170" s="10" t="s">
        <v>5</v>
      </c>
      <c r="C1170" s="3">
        <f>SUM(C1172:C1174)</f>
        <v>2241</v>
      </c>
      <c r="D1170" s="3">
        <f>SUM(D1172:D1174)</f>
        <v>2214</v>
      </c>
      <c r="E1170" s="3">
        <f>SUM(E1172:E1174)</f>
        <v>2205</v>
      </c>
      <c r="F1170" s="4">
        <f>SUM(F1172:F1174)</f>
        <v>2204</v>
      </c>
      <c r="G1170" s="4">
        <f>SUM(G1172:G1174)</f>
        <v>2224</v>
      </c>
    </row>
    <row r="1171" spans="1:7" ht="15.75">
      <c r="A1171" s="14" t="s">
        <v>17</v>
      </c>
      <c r="B1171" s="15"/>
      <c r="C1171" s="3"/>
      <c r="D1171" s="3"/>
      <c r="E1171" s="3"/>
      <c r="F1171" s="4"/>
      <c r="G1171" s="4"/>
    </row>
    <row r="1172" spans="1:7" ht="30">
      <c r="A1172" s="12" t="s">
        <v>191</v>
      </c>
      <c r="B1172" s="10" t="s">
        <v>5</v>
      </c>
      <c r="C1172" s="3">
        <v>1520</v>
      </c>
      <c r="D1172" s="3">
        <v>1489</v>
      </c>
      <c r="E1172" s="3">
        <v>1500</v>
      </c>
      <c r="F1172" s="4">
        <v>1500</v>
      </c>
      <c r="G1172" s="4">
        <v>1500</v>
      </c>
    </row>
    <row r="1173" spans="1:7" ht="30">
      <c r="A1173" s="12" t="s">
        <v>272</v>
      </c>
      <c r="B1173" s="10" t="s">
        <v>5</v>
      </c>
      <c r="C1173" s="3">
        <v>403</v>
      </c>
      <c r="D1173" s="3">
        <v>415</v>
      </c>
      <c r="E1173" s="3">
        <v>415</v>
      </c>
      <c r="F1173" s="4">
        <v>424</v>
      </c>
      <c r="G1173" s="4">
        <v>439</v>
      </c>
    </row>
    <row r="1174" spans="1:7" ht="30">
      <c r="A1174" s="12" t="s">
        <v>273</v>
      </c>
      <c r="B1174" s="10" t="s">
        <v>5</v>
      </c>
      <c r="C1174" s="3">
        <v>318</v>
      </c>
      <c r="D1174" s="3">
        <v>310</v>
      </c>
      <c r="E1174" s="3">
        <v>290</v>
      </c>
      <c r="F1174" s="4">
        <v>280</v>
      </c>
      <c r="G1174" s="4">
        <v>285</v>
      </c>
    </row>
    <row r="1175" spans="1:7" ht="15.75">
      <c r="A1175" s="13" t="s">
        <v>235</v>
      </c>
      <c r="B1175" s="10" t="s">
        <v>5</v>
      </c>
      <c r="C1175" s="3">
        <f>SUM(C1169:C1170)</f>
        <v>3701</v>
      </c>
      <c r="D1175" s="3">
        <f>SUM(D1169:D1170)</f>
        <v>3690</v>
      </c>
      <c r="E1175" s="3">
        <f>SUM(E1169:E1170)</f>
        <v>3690</v>
      </c>
      <c r="F1175" s="3">
        <f>SUM(F1169:F1170)</f>
        <v>3697</v>
      </c>
      <c r="G1175" s="3">
        <f>SUM(G1169:G1170)</f>
        <v>3717</v>
      </c>
    </row>
    <row r="1176" spans="1:7" ht="42.75">
      <c r="A1176" s="52" t="s">
        <v>443</v>
      </c>
      <c r="B1176" s="173"/>
      <c r="C1176" s="70">
        <f>SUM(C1179:C1200)</f>
        <v>3300</v>
      </c>
      <c r="D1176" s="70">
        <f>SUM(D1179:D1200)</f>
        <v>3171</v>
      </c>
      <c r="E1176" s="70">
        <f>SUM(E1179:E1200)</f>
        <v>3040</v>
      </c>
      <c r="F1176" s="192">
        <f>SUM(F1179:F1200)</f>
        <v>2952</v>
      </c>
      <c r="G1176" s="192">
        <f>SUM(G1179:G1200)</f>
        <v>2877</v>
      </c>
    </row>
    <row r="1177" spans="1:7" ht="30">
      <c r="A1177" s="54" t="s">
        <v>162</v>
      </c>
      <c r="B1177" s="53"/>
      <c r="C1177" s="193"/>
      <c r="D1177" s="193"/>
      <c r="E1177" s="194"/>
      <c r="F1177" s="195"/>
      <c r="G1177" s="195"/>
    </row>
    <row r="1178" spans="1:7" ht="15.75">
      <c r="A1178" s="55"/>
      <c r="B1178" s="53"/>
      <c r="C1178" s="3"/>
      <c r="D1178" s="3"/>
      <c r="E1178" s="55"/>
      <c r="F1178" s="61"/>
      <c r="G1178" s="4"/>
    </row>
    <row r="1179" spans="1:7" ht="30">
      <c r="A1179" s="86" t="s">
        <v>282</v>
      </c>
      <c r="B1179" s="64" t="s">
        <v>5</v>
      </c>
      <c r="C1179" s="3">
        <v>189</v>
      </c>
      <c r="D1179" s="3">
        <v>171</v>
      </c>
      <c r="E1179" s="55">
        <v>169</v>
      </c>
      <c r="F1179" s="61">
        <v>171</v>
      </c>
      <c r="G1179" s="4">
        <v>171</v>
      </c>
    </row>
    <row r="1180" spans="1:7" ht="15.75">
      <c r="A1180" s="85" t="s">
        <v>190</v>
      </c>
      <c r="B1180" s="64"/>
      <c r="C1180" s="3"/>
      <c r="D1180" s="3"/>
      <c r="E1180" s="55"/>
      <c r="F1180" s="61"/>
      <c r="G1180" s="4"/>
    </row>
    <row r="1181" spans="1:7" ht="15.75">
      <c r="A1181" s="56" t="s">
        <v>296</v>
      </c>
      <c r="B1181" s="64" t="s">
        <v>5</v>
      </c>
      <c r="C1181" s="3">
        <v>0</v>
      </c>
      <c r="D1181" s="3">
        <v>0</v>
      </c>
      <c r="E1181" s="55">
        <v>0</v>
      </c>
      <c r="F1181" s="61">
        <v>0</v>
      </c>
      <c r="G1181" s="4">
        <v>0</v>
      </c>
    </row>
    <row r="1182" spans="1:7" ht="15.75">
      <c r="A1182" s="57" t="s">
        <v>297</v>
      </c>
      <c r="B1182" s="64" t="s">
        <v>5</v>
      </c>
      <c r="C1182" s="3">
        <v>289</v>
      </c>
      <c r="D1182" s="3">
        <v>294</v>
      </c>
      <c r="E1182" s="55">
        <v>265</v>
      </c>
      <c r="F1182" s="61">
        <v>252</v>
      </c>
      <c r="G1182" s="4">
        <v>241</v>
      </c>
    </row>
    <row r="1183" spans="1:7" ht="45">
      <c r="A1183" s="58" t="s">
        <v>280</v>
      </c>
      <c r="B1183" s="64" t="s">
        <v>5</v>
      </c>
      <c r="C1183" s="3">
        <v>163</v>
      </c>
      <c r="D1183" s="3">
        <v>149</v>
      </c>
      <c r="E1183" s="55">
        <v>141</v>
      </c>
      <c r="F1183" s="61">
        <v>134</v>
      </c>
      <c r="G1183" s="4">
        <v>129</v>
      </c>
    </row>
    <row r="1184" spans="1:7" ht="45">
      <c r="A1184" s="58" t="s">
        <v>281</v>
      </c>
      <c r="B1184" s="64" t="s">
        <v>5</v>
      </c>
      <c r="C1184" s="3">
        <v>40</v>
      </c>
      <c r="D1184" s="3">
        <v>37</v>
      </c>
      <c r="E1184" s="55">
        <v>35</v>
      </c>
      <c r="F1184" s="61">
        <v>33</v>
      </c>
      <c r="G1184" s="4">
        <v>31</v>
      </c>
    </row>
    <row r="1185" spans="1:7" ht="15.75">
      <c r="A1185" s="59" t="s">
        <v>283</v>
      </c>
      <c r="B1185" s="64" t="s">
        <v>5</v>
      </c>
      <c r="C1185" s="3">
        <v>0</v>
      </c>
      <c r="D1185" s="3">
        <v>0</v>
      </c>
      <c r="E1185" s="55">
        <v>0</v>
      </c>
      <c r="F1185" s="61">
        <v>0</v>
      </c>
      <c r="G1185" s="4">
        <v>0</v>
      </c>
    </row>
    <row r="1186" spans="1:7" ht="44.25">
      <c r="A1186" s="60" t="s">
        <v>284</v>
      </c>
      <c r="B1186" s="64" t="s">
        <v>5</v>
      </c>
      <c r="C1186" s="3">
        <v>362</v>
      </c>
      <c r="D1186" s="3">
        <v>360</v>
      </c>
      <c r="E1186" s="55">
        <v>361</v>
      </c>
      <c r="F1186" s="61">
        <v>362</v>
      </c>
      <c r="G1186" s="4">
        <v>362</v>
      </c>
    </row>
    <row r="1187" spans="1:7" ht="15.75">
      <c r="A1187" s="59" t="s">
        <v>285</v>
      </c>
      <c r="B1187" s="64" t="s">
        <v>5</v>
      </c>
      <c r="C1187" s="3">
        <v>402</v>
      </c>
      <c r="D1187" s="3">
        <v>442</v>
      </c>
      <c r="E1187" s="55">
        <v>441</v>
      </c>
      <c r="F1187" s="61">
        <v>441</v>
      </c>
      <c r="G1187" s="4">
        <v>441</v>
      </c>
    </row>
    <row r="1188" spans="1:7" ht="30">
      <c r="A1188" s="59" t="s">
        <v>286</v>
      </c>
      <c r="B1188" s="64" t="s">
        <v>5</v>
      </c>
      <c r="C1188" s="3">
        <v>78</v>
      </c>
      <c r="D1188" s="3">
        <v>75</v>
      </c>
      <c r="E1188" s="55">
        <v>69</v>
      </c>
      <c r="F1188" s="61">
        <v>71</v>
      </c>
      <c r="G1188" s="4">
        <v>67</v>
      </c>
    </row>
    <row r="1189" spans="1:7" ht="30">
      <c r="A1189" s="59" t="s">
        <v>287</v>
      </c>
      <c r="B1189" s="64" t="s">
        <v>5</v>
      </c>
      <c r="C1189" s="3">
        <v>17</v>
      </c>
      <c r="D1189" s="3">
        <v>15</v>
      </c>
      <c r="E1189" s="55">
        <v>13</v>
      </c>
      <c r="F1189" s="61">
        <v>12</v>
      </c>
      <c r="G1189" s="4">
        <v>11</v>
      </c>
    </row>
    <row r="1190" spans="1:7" ht="15.75">
      <c r="A1190" s="58" t="s">
        <v>288</v>
      </c>
      <c r="B1190" s="64" t="s">
        <v>5</v>
      </c>
      <c r="C1190" s="3">
        <v>20</v>
      </c>
      <c r="D1190" s="3">
        <v>5</v>
      </c>
      <c r="E1190" s="55">
        <v>4</v>
      </c>
      <c r="F1190" s="61">
        <v>4</v>
      </c>
      <c r="G1190" s="4">
        <v>4</v>
      </c>
    </row>
    <row r="1191" spans="1:7" ht="30">
      <c r="A1191" s="59" t="s">
        <v>289</v>
      </c>
      <c r="B1191" s="64" t="s">
        <v>5</v>
      </c>
      <c r="C1191" s="3">
        <v>39</v>
      </c>
      <c r="D1191" s="3">
        <v>36</v>
      </c>
      <c r="E1191" s="55">
        <v>34</v>
      </c>
      <c r="F1191" s="61">
        <v>32</v>
      </c>
      <c r="G1191" s="4">
        <v>31</v>
      </c>
    </row>
    <row r="1192" spans="1:7" ht="30">
      <c r="A1192" s="59" t="s">
        <v>316</v>
      </c>
      <c r="B1192" s="64" t="s">
        <v>5</v>
      </c>
      <c r="C1192" s="3">
        <v>0</v>
      </c>
      <c r="D1192" s="3">
        <v>0</v>
      </c>
      <c r="E1192" s="55">
        <v>0</v>
      </c>
      <c r="F1192" s="61">
        <v>0</v>
      </c>
      <c r="G1192" s="4">
        <v>0</v>
      </c>
    </row>
    <row r="1193" spans="1:7" ht="15.75">
      <c r="A1193" s="85"/>
      <c r="B1193" s="64"/>
      <c r="C1193" s="3"/>
      <c r="D1193" s="3"/>
      <c r="E1193" s="55"/>
      <c r="F1193" s="61"/>
      <c r="G1193" s="4"/>
    </row>
    <row r="1194" spans="1:7" ht="30">
      <c r="A1194" s="59" t="s">
        <v>290</v>
      </c>
      <c r="B1194" s="64" t="s">
        <v>5</v>
      </c>
      <c r="C1194" s="3">
        <v>0</v>
      </c>
      <c r="D1194" s="3">
        <v>0</v>
      </c>
      <c r="E1194" s="55">
        <v>0</v>
      </c>
      <c r="F1194" s="61">
        <v>0</v>
      </c>
      <c r="G1194" s="4">
        <v>0</v>
      </c>
    </row>
    <row r="1195" spans="1:7" ht="45">
      <c r="A1195" s="59" t="s">
        <v>291</v>
      </c>
      <c r="B1195" s="64" t="s">
        <v>5</v>
      </c>
      <c r="C1195" s="3">
        <v>429</v>
      </c>
      <c r="D1195" s="3">
        <v>401</v>
      </c>
      <c r="E1195" s="55">
        <v>379</v>
      </c>
      <c r="F1195" s="61">
        <v>360</v>
      </c>
      <c r="G1195" s="4">
        <v>346</v>
      </c>
    </row>
    <row r="1196" spans="1:7" ht="15.75">
      <c r="A1196" s="59" t="s">
        <v>292</v>
      </c>
      <c r="B1196" s="64" t="s">
        <v>5</v>
      </c>
      <c r="C1196" s="3">
        <v>667</v>
      </c>
      <c r="D1196" s="3">
        <v>620</v>
      </c>
      <c r="E1196" s="55">
        <v>586</v>
      </c>
      <c r="F1196" s="61">
        <v>557</v>
      </c>
      <c r="G1196" s="4">
        <v>535</v>
      </c>
    </row>
    <row r="1197" spans="1:7" ht="15.75">
      <c r="A1197" s="85"/>
      <c r="B1197" s="64"/>
      <c r="C1197" s="3"/>
      <c r="D1197" s="3"/>
      <c r="E1197" s="55"/>
      <c r="F1197" s="61"/>
      <c r="G1197" s="4"/>
    </row>
    <row r="1198" spans="1:7" ht="30">
      <c r="A1198" s="59" t="s">
        <v>293</v>
      </c>
      <c r="B1198" s="64" t="s">
        <v>5</v>
      </c>
      <c r="C1198" s="3">
        <v>374</v>
      </c>
      <c r="D1198" s="3">
        <v>370</v>
      </c>
      <c r="E1198" s="55">
        <v>350</v>
      </c>
      <c r="F1198" s="61">
        <v>332</v>
      </c>
      <c r="G1198" s="4">
        <v>319</v>
      </c>
    </row>
    <row r="1199" spans="1:7" ht="30">
      <c r="A1199" s="59" t="s">
        <v>294</v>
      </c>
      <c r="B1199" s="64" t="s">
        <v>5</v>
      </c>
      <c r="C1199" s="3">
        <v>39</v>
      </c>
      <c r="D1199" s="3">
        <v>43</v>
      </c>
      <c r="E1199" s="55">
        <v>40</v>
      </c>
      <c r="F1199" s="61">
        <v>38</v>
      </c>
      <c r="G1199" s="4">
        <v>36</v>
      </c>
    </row>
    <row r="1200" spans="1:7" ht="15.75">
      <c r="A1200" s="60" t="s">
        <v>295</v>
      </c>
      <c r="B1200" s="64" t="s">
        <v>5</v>
      </c>
      <c r="C1200" s="3">
        <v>192</v>
      </c>
      <c r="D1200" s="3">
        <v>153</v>
      </c>
      <c r="E1200" s="55">
        <v>153</v>
      </c>
      <c r="F1200" s="61">
        <v>153</v>
      </c>
      <c r="G1200" s="4">
        <v>153</v>
      </c>
    </row>
    <row r="1201" spans="1:7" ht="28.5">
      <c r="A1201" s="196" t="s">
        <v>444</v>
      </c>
      <c r="B1201" s="197" t="s">
        <v>57</v>
      </c>
      <c r="C1201" s="186">
        <v>840413.4</v>
      </c>
      <c r="D1201" s="186">
        <f>D1176*D1223*12/1000</f>
        <v>842010.8508</v>
      </c>
      <c r="E1201" s="186">
        <f>E1176*E1223*12/1000</f>
        <v>851304.576</v>
      </c>
      <c r="F1201" s="198">
        <f>F1176*F1223*12/1000</f>
        <v>893201.9904000001</v>
      </c>
      <c r="G1201" s="198">
        <f>G1176*G1223*12/1000</f>
        <v>935189.5644000001</v>
      </c>
    </row>
    <row r="1202" spans="1:7" ht="45">
      <c r="A1202" s="63" t="s">
        <v>159</v>
      </c>
      <c r="B1202" s="53"/>
      <c r="C1202" s="200">
        <f>SUM(C1203:C1222)</f>
        <v>840410.4000000001</v>
      </c>
      <c r="D1202" s="201">
        <f>SUM(D1203:D1222)</f>
        <v>842010.8784</v>
      </c>
      <c r="E1202" s="200">
        <f>SUM(E1203:E1222)</f>
        <v>851304.5952</v>
      </c>
      <c r="F1202" s="202">
        <f>SUM(F1203:F1222)</f>
        <v>893201.8968</v>
      </c>
      <c r="G1202" s="202">
        <f>SUM(G1203:G1222)</f>
        <v>935189.6419200001</v>
      </c>
    </row>
    <row r="1203" spans="1:7" ht="30">
      <c r="A1203" s="60" t="s">
        <v>282</v>
      </c>
      <c r="B1203" s="64" t="s">
        <v>57</v>
      </c>
      <c r="C1203" s="203">
        <v>79579.3</v>
      </c>
      <c r="D1203" s="203">
        <f>D1179*D1226*12/1000</f>
        <v>68744.66760000002</v>
      </c>
      <c r="E1203" s="203">
        <f>E1179*E1226*12/1000</f>
        <v>69933.14640000001</v>
      </c>
      <c r="F1203" s="203">
        <f>F1179*F1226*12/1000</f>
        <v>71652.96719999998</v>
      </c>
      <c r="G1203" s="203">
        <f>G1179*G1226*12/1000</f>
        <v>72553.91832000001</v>
      </c>
    </row>
    <row r="1204" spans="1:7" ht="15.75">
      <c r="A1204" s="85" t="s">
        <v>190</v>
      </c>
      <c r="B1204" s="64"/>
      <c r="C1204" s="188"/>
      <c r="D1204" s="188"/>
      <c r="E1204" s="188"/>
      <c r="F1204" s="204"/>
      <c r="G1204" s="204"/>
    </row>
    <row r="1205" spans="1:7" ht="15.75">
      <c r="A1205" s="56" t="s">
        <v>296</v>
      </c>
      <c r="B1205" s="64" t="s">
        <v>57</v>
      </c>
      <c r="C1205" s="188">
        <v>0</v>
      </c>
      <c r="D1205" s="188">
        <v>0</v>
      </c>
      <c r="E1205" s="188">
        <v>0</v>
      </c>
      <c r="F1205" s="204">
        <v>0</v>
      </c>
      <c r="G1205" s="204">
        <v>0</v>
      </c>
    </row>
    <row r="1206" spans="1:7" ht="15.75">
      <c r="A1206" s="57" t="s">
        <v>297</v>
      </c>
      <c r="B1206" s="64" t="s">
        <v>57</v>
      </c>
      <c r="C1206" s="188">
        <v>70289.8</v>
      </c>
      <c r="D1206" s="203">
        <f aca="true" t="shared" si="33" ref="D1206:G1208">D1182*D1228*12/1000</f>
        <v>74236.8816</v>
      </c>
      <c r="E1206" s="203">
        <f t="shared" si="33"/>
        <v>72137.346</v>
      </c>
      <c r="F1206" s="203">
        <f t="shared" si="33"/>
        <v>70702.32960000001</v>
      </c>
      <c r="G1206" s="203">
        <f t="shared" si="33"/>
        <v>81706.80840000001</v>
      </c>
    </row>
    <row r="1207" spans="1:7" ht="45">
      <c r="A1207" s="58" t="s">
        <v>280</v>
      </c>
      <c r="B1207" s="64" t="s">
        <v>57</v>
      </c>
      <c r="C1207" s="188">
        <v>52232.3</v>
      </c>
      <c r="D1207" s="188">
        <f t="shared" si="33"/>
        <v>49726.6044</v>
      </c>
      <c r="E1207" s="203">
        <f t="shared" si="33"/>
        <v>51089.263199999994</v>
      </c>
      <c r="F1207" s="203">
        <f t="shared" si="33"/>
        <v>50031.312</v>
      </c>
      <c r="G1207" s="205">
        <f t="shared" si="33"/>
        <v>54284.49</v>
      </c>
    </row>
    <row r="1208" spans="1:7" ht="45">
      <c r="A1208" s="58" t="s">
        <v>281</v>
      </c>
      <c r="B1208" s="64" t="s">
        <v>57</v>
      </c>
      <c r="C1208" s="188">
        <v>6884.3</v>
      </c>
      <c r="D1208" s="203">
        <f t="shared" si="33"/>
        <v>6750.442800000001</v>
      </c>
      <c r="E1208" s="203">
        <f t="shared" si="33"/>
        <v>7120.764</v>
      </c>
      <c r="F1208" s="203">
        <f t="shared" si="33"/>
        <v>7368.966</v>
      </c>
      <c r="G1208" s="203">
        <f t="shared" si="33"/>
        <v>7571.0928</v>
      </c>
    </row>
    <row r="1209" spans="1:7" ht="15.75">
      <c r="A1209" s="59" t="s">
        <v>283</v>
      </c>
      <c r="B1209" s="64" t="s">
        <v>57</v>
      </c>
      <c r="C1209" s="188">
        <v>0</v>
      </c>
      <c r="D1209" s="188">
        <v>0</v>
      </c>
      <c r="E1209" s="188">
        <v>0</v>
      </c>
      <c r="F1209" s="204">
        <v>0</v>
      </c>
      <c r="G1209" s="204">
        <v>0</v>
      </c>
    </row>
    <row r="1210" spans="1:7" ht="44.25">
      <c r="A1210" s="60" t="s">
        <v>284</v>
      </c>
      <c r="B1210" s="64" t="s">
        <v>57</v>
      </c>
      <c r="C1210" s="188">
        <v>91650.3</v>
      </c>
      <c r="D1210" s="203">
        <f aca="true" t="shared" si="34" ref="D1210:G1215">D1186*D1232*12/1000</f>
        <v>96259.536</v>
      </c>
      <c r="E1210" s="188">
        <f t="shared" si="34"/>
        <v>106937.586</v>
      </c>
      <c r="F1210" s="203">
        <f t="shared" si="34"/>
        <v>116620.76160000001</v>
      </c>
      <c r="G1210" s="203">
        <f t="shared" si="34"/>
        <v>125732.736</v>
      </c>
    </row>
    <row r="1211" spans="1:7" ht="15.75">
      <c r="A1211" s="59" t="s">
        <v>285</v>
      </c>
      <c r="B1211" s="64" t="s">
        <v>57</v>
      </c>
      <c r="C1211" s="188">
        <v>113265.7</v>
      </c>
      <c r="D1211" s="188">
        <f t="shared" si="34"/>
        <v>130762.6944</v>
      </c>
      <c r="E1211" s="188">
        <f t="shared" si="34"/>
        <v>134391.3984</v>
      </c>
      <c r="F1211" s="203">
        <f t="shared" si="34"/>
        <v>145047.89880000002</v>
      </c>
      <c r="G1211" s="203">
        <f t="shared" si="34"/>
        <v>141153.516</v>
      </c>
    </row>
    <row r="1212" spans="1:7" ht="30">
      <c r="A1212" s="59" t="s">
        <v>286</v>
      </c>
      <c r="B1212" s="64" t="s">
        <v>57</v>
      </c>
      <c r="C1212" s="188">
        <v>17358.3</v>
      </c>
      <c r="D1212" s="203">
        <f t="shared" si="34"/>
        <v>17494.38</v>
      </c>
      <c r="E1212" s="203">
        <f t="shared" si="34"/>
        <v>16929.1224</v>
      </c>
      <c r="F1212" s="203">
        <f t="shared" si="34"/>
        <v>18526.910399999997</v>
      </c>
      <c r="G1212" s="203">
        <f t="shared" si="34"/>
        <v>16675.1208</v>
      </c>
    </row>
    <row r="1213" spans="1:7" ht="30">
      <c r="A1213" s="59" t="s">
        <v>287</v>
      </c>
      <c r="B1213" s="64" t="s">
        <v>57</v>
      </c>
      <c r="C1213" s="188">
        <v>4885.3</v>
      </c>
      <c r="D1213" s="203">
        <f t="shared" si="34"/>
        <v>4345.542</v>
      </c>
      <c r="E1213" s="203">
        <f t="shared" si="34"/>
        <v>4001.3687999999997</v>
      </c>
      <c r="F1213" s="203">
        <f t="shared" si="34"/>
        <v>3631.3632</v>
      </c>
      <c r="G1213" s="203">
        <f t="shared" si="34"/>
        <v>3380.6256</v>
      </c>
    </row>
    <row r="1214" spans="1:7" ht="15.75">
      <c r="A1214" s="58" t="s">
        <v>288</v>
      </c>
      <c r="B1214" s="53" t="s">
        <v>57</v>
      </c>
      <c r="C1214" s="188">
        <v>6675.4</v>
      </c>
      <c r="D1214" s="203">
        <f t="shared" si="34"/>
        <v>1626.732</v>
      </c>
      <c r="E1214" s="203">
        <f t="shared" si="34"/>
        <v>1375.4976000000001</v>
      </c>
      <c r="F1214" s="203">
        <f t="shared" si="34"/>
        <v>1416.6624</v>
      </c>
      <c r="G1214" s="203">
        <f t="shared" si="34"/>
        <v>1416.1824</v>
      </c>
    </row>
    <row r="1215" spans="1:7" ht="30">
      <c r="A1215" s="59" t="s">
        <v>289</v>
      </c>
      <c r="B1215" s="64" t="s">
        <v>57</v>
      </c>
      <c r="C1215" s="55">
        <v>11303.4</v>
      </c>
      <c r="D1215" s="206">
        <f t="shared" si="34"/>
        <v>11202.9696</v>
      </c>
      <c r="E1215" s="206">
        <f t="shared" si="34"/>
        <v>12539.553600000001</v>
      </c>
      <c r="F1215" s="206">
        <f t="shared" si="34"/>
        <v>12722.112</v>
      </c>
      <c r="G1215" s="206">
        <f t="shared" si="34"/>
        <v>12659.346</v>
      </c>
    </row>
    <row r="1216" spans="1:7" ht="30">
      <c r="A1216" s="59" t="s">
        <v>316</v>
      </c>
      <c r="B1216" s="64" t="s">
        <v>57</v>
      </c>
      <c r="C1216" s="55">
        <v>0</v>
      </c>
      <c r="D1216" s="55">
        <v>0</v>
      </c>
      <c r="E1216" s="55">
        <v>0</v>
      </c>
      <c r="F1216" s="61">
        <v>0</v>
      </c>
      <c r="G1216" s="61">
        <v>0</v>
      </c>
    </row>
    <row r="1217" spans="1:7" ht="30">
      <c r="A1217" s="59" t="s">
        <v>290</v>
      </c>
      <c r="B1217" s="64" t="s">
        <v>57</v>
      </c>
      <c r="C1217" s="55">
        <v>0</v>
      </c>
      <c r="D1217" s="55">
        <v>0</v>
      </c>
      <c r="E1217" s="55">
        <v>0</v>
      </c>
      <c r="F1217" s="61">
        <v>0</v>
      </c>
      <c r="G1217" s="61">
        <v>0</v>
      </c>
    </row>
    <row r="1218" spans="1:7" ht="45">
      <c r="A1218" s="59" t="s">
        <v>291</v>
      </c>
      <c r="B1218" s="64" t="s">
        <v>57</v>
      </c>
      <c r="C1218" s="55">
        <v>153901.8</v>
      </c>
      <c r="D1218" s="55">
        <f aca="true" t="shared" si="35" ref="D1218:G1219">D1195*D1240*12/1000</f>
        <v>144187.2492</v>
      </c>
      <c r="E1218" s="55">
        <f t="shared" si="35"/>
        <v>139161.978</v>
      </c>
      <c r="F1218" s="206">
        <f t="shared" si="35"/>
        <v>137829.168</v>
      </c>
      <c r="G1218" s="206">
        <f t="shared" si="35"/>
        <v>154934.3712</v>
      </c>
    </row>
    <row r="1219" spans="1:7" ht="15.75">
      <c r="A1219" s="59" t="s">
        <v>292</v>
      </c>
      <c r="B1219" s="53" t="s">
        <v>57</v>
      </c>
      <c r="C1219" s="55">
        <v>128636.9</v>
      </c>
      <c r="D1219" s="55">
        <f t="shared" si="35"/>
        <v>130883.736</v>
      </c>
      <c r="E1219" s="55">
        <f t="shared" si="35"/>
        <v>130819.10880000002</v>
      </c>
      <c r="F1219" s="206">
        <f t="shared" si="35"/>
        <v>146878.8948</v>
      </c>
      <c r="G1219" s="206">
        <f t="shared" si="35"/>
        <v>149898.012</v>
      </c>
    </row>
    <row r="1220" spans="1:7" ht="30">
      <c r="A1220" s="59" t="s">
        <v>293</v>
      </c>
      <c r="B1220" s="64" t="s">
        <v>57</v>
      </c>
      <c r="C1220" s="55">
        <v>75087.8</v>
      </c>
      <c r="D1220" s="55">
        <f aca="true" t="shared" si="36" ref="D1220:G1222">D1198*D1242*12/1000</f>
        <v>79709.1</v>
      </c>
      <c r="E1220" s="206">
        <f t="shared" si="36"/>
        <v>78799.14</v>
      </c>
      <c r="F1220" s="206">
        <f t="shared" si="36"/>
        <v>82347.68639999999</v>
      </c>
      <c r="G1220" s="206">
        <f t="shared" si="36"/>
        <v>83079.4668</v>
      </c>
    </row>
    <row r="1221" spans="1:7" ht="30">
      <c r="A1221" s="59" t="s">
        <v>294</v>
      </c>
      <c r="B1221" s="64" t="s">
        <v>57</v>
      </c>
      <c r="C1221" s="55">
        <v>8994</v>
      </c>
      <c r="D1221" s="206">
        <f t="shared" si="36"/>
        <v>10409.1648</v>
      </c>
      <c r="E1221" s="206">
        <f t="shared" si="36"/>
        <v>10398.144</v>
      </c>
      <c r="F1221" s="206">
        <f t="shared" si="36"/>
        <v>10366.886400000001</v>
      </c>
      <c r="G1221" s="206">
        <f t="shared" si="36"/>
        <v>9919.497599999999</v>
      </c>
    </row>
    <row r="1222" spans="1:7" ht="15.75">
      <c r="A1222" s="60" t="s">
        <v>295</v>
      </c>
      <c r="B1222" s="64" t="s">
        <v>57</v>
      </c>
      <c r="C1222" s="55">
        <v>19665.8</v>
      </c>
      <c r="D1222" s="55">
        <f t="shared" si="36"/>
        <v>15671.178</v>
      </c>
      <c r="E1222" s="206">
        <f t="shared" si="36"/>
        <v>15671.178</v>
      </c>
      <c r="F1222" s="206">
        <f t="shared" si="36"/>
        <v>18057.978</v>
      </c>
      <c r="G1222" s="206">
        <f t="shared" si="36"/>
        <v>20224.458</v>
      </c>
    </row>
    <row r="1223" spans="1:7" ht="31.5">
      <c r="A1223" s="207" t="s">
        <v>445</v>
      </c>
      <c r="B1223" s="197" t="s">
        <v>7</v>
      </c>
      <c r="C1223" s="70">
        <v>21222.6</v>
      </c>
      <c r="D1223" s="70">
        <v>22127.9</v>
      </c>
      <c r="E1223" s="70">
        <v>23336.2</v>
      </c>
      <c r="F1223" s="199">
        <v>25214.6</v>
      </c>
      <c r="G1223" s="192">
        <v>27088.1</v>
      </c>
    </row>
    <row r="1224" spans="1:7" ht="45">
      <c r="A1224" s="55" t="s">
        <v>133</v>
      </c>
      <c r="B1224" s="53"/>
      <c r="C1224" s="3"/>
      <c r="D1224" s="3"/>
      <c r="E1224" s="55"/>
      <c r="F1224" s="61"/>
      <c r="G1224" s="4"/>
    </row>
    <row r="1225" spans="1:7" ht="15.75">
      <c r="A1225" s="55"/>
      <c r="B1225" s="53"/>
      <c r="C1225" s="3"/>
      <c r="D1225" s="3"/>
      <c r="E1225" s="55"/>
      <c r="F1225" s="61"/>
      <c r="G1225" s="4"/>
    </row>
    <row r="1226" spans="1:7" ht="30">
      <c r="A1226" s="60" t="s">
        <v>282</v>
      </c>
      <c r="B1226" s="64" t="s">
        <v>7</v>
      </c>
      <c r="C1226" s="206">
        <f>(C1203*1000)/(C1179*12)</f>
        <v>35087.874779541446</v>
      </c>
      <c r="D1226" s="3">
        <v>33501.3</v>
      </c>
      <c r="E1226" s="55">
        <v>34483.8</v>
      </c>
      <c r="F1226" s="61">
        <v>34918.6</v>
      </c>
      <c r="G1226" s="208">
        <v>35357.66</v>
      </c>
    </row>
    <row r="1227" spans="1:7" ht="15.75">
      <c r="A1227" s="56" t="s">
        <v>296</v>
      </c>
      <c r="B1227" s="53" t="s">
        <v>7</v>
      </c>
      <c r="C1227" s="179">
        <v>0</v>
      </c>
      <c r="D1227" s="3">
        <v>0</v>
      </c>
      <c r="E1227" s="55">
        <v>0</v>
      </c>
      <c r="F1227" s="61">
        <v>0</v>
      </c>
      <c r="G1227" s="4">
        <v>0</v>
      </c>
    </row>
    <row r="1228" spans="1:7" ht="15.75">
      <c r="A1228" s="57" t="s">
        <v>297</v>
      </c>
      <c r="B1228" s="53" t="s">
        <v>7</v>
      </c>
      <c r="C1228" s="206">
        <f>(C1206*1000)/(C1182*12)</f>
        <v>20268.108419838525</v>
      </c>
      <c r="D1228" s="3">
        <v>21042.2</v>
      </c>
      <c r="E1228" s="55">
        <v>22684.7</v>
      </c>
      <c r="F1228" s="61">
        <v>23380.4</v>
      </c>
      <c r="G1228" s="4">
        <v>28252.7</v>
      </c>
    </row>
    <row r="1229" spans="1:7" ht="45">
      <c r="A1229" s="58" t="s">
        <v>280</v>
      </c>
      <c r="B1229" s="64" t="s">
        <v>7</v>
      </c>
      <c r="C1229" s="206">
        <f>(C1207*1000)/(C1183*12)</f>
        <v>26703.629856850715</v>
      </c>
      <c r="D1229" s="3">
        <v>27811.3</v>
      </c>
      <c r="E1229" s="55">
        <v>30194.6</v>
      </c>
      <c r="F1229" s="61">
        <v>31114</v>
      </c>
      <c r="G1229" s="4">
        <v>35067.5</v>
      </c>
    </row>
    <row r="1230" spans="1:7" ht="45">
      <c r="A1230" s="58" t="s">
        <v>281</v>
      </c>
      <c r="B1230" s="64" t="s">
        <v>7</v>
      </c>
      <c r="C1230" s="206">
        <f>(C1208*1000)/(C1184*12)</f>
        <v>14342.291666666666</v>
      </c>
      <c r="D1230" s="3">
        <v>15203.7</v>
      </c>
      <c r="E1230" s="55">
        <v>16954.2</v>
      </c>
      <c r="F1230" s="61">
        <v>18608.5</v>
      </c>
      <c r="G1230" s="4">
        <v>20352.4</v>
      </c>
    </row>
    <row r="1231" spans="1:7" ht="15.75">
      <c r="A1231" s="59" t="s">
        <v>283</v>
      </c>
      <c r="B1231" s="53" t="s">
        <v>7</v>
      </c>
      <c r="C1231" s="179">
        <v>0</v>
      </c>
      <c r="D1231" s="3">
        <v>0</v>
      </c>
      <c r="E1231" s="55">
        <v>0</v>
      </c>
      <c r="F1231" s="61">
        <v>0</v>
      </c>
      <c r="G1231" s="4">
        <v>0</v>
      </c>
    </row>
    <row r="1232" spans="1:7" ht="44.25">
      <c r="A1232" s="60" t="s">
        <v>284</v>
      </c>
      <c r="B1232" s="53" t="s">
        <v>7</v>
      </c>
      <c r="C1232" s="206">
        <f aca="true" t="shared" si="37" ref="C1232:C1237">(C1210*1000)/(C1186*12)</f>
        <v>21098.135359116022</v>
      </c>
      <c r="D1232" s="3">
        <v>22282.3</v>
      </c>
      <c r="E1232" s="55">
        <v>24685.5</v>
      </c>
      <c r="F1232" s="61">
        <v>26846.4</v>
      </c>
      <c r="G1232" s="4">
        <v>28944</v>
      </c>
    </row>
    <row r="1233" spans="1:7" ht="15.75">
      <c r="A1233" s="59" t="s">
        <v>285</v>
      </c>
      <c r="B1233" s="53" t="s">
        <v>7</v>
      </c>
      <c r="C1233" s="206">
        <f t="shared" si="37"/>
        <v>23479.62271973466</v>
      </c>
      <c r="D1233" s="3">
        <v>24653.6</v>
      </c>
      <c r="E1233" s="55">
        <v>25395.2</v>
      </c>
      <c r="F1233" s="61">
        <v>27408.9</v>
      </c>
      <c r="G1233" s="4">
        <v>26673</v>
      </c>
    </row>
    <row r="1234" spans="1:7" ht="30">
      <c r="A1234" s="59" t="s">
        <v>286</v>
      </c>
      <c r="B1234" s="64" t="s">
        <v>7</v>
      </c>
      <c r="C1234" s="206">
        <f t="shared" si="37"/>
        <v>18545.19230769231</v>
      </c>
      <c r="D1234" s="3">
        <v>19438.2</v>
      </c>
      <c r="E1234" s="55">
        <v>20445.8</v>
      </c>
      <c r="F1234" s="61">
        <v>21745.2</v>
      </c>
      <c r="G1234" s="4">
        <v>20740.2</v>
      </c>
    </row>
    <row r="1235" spans="1:7" ht="30">
      <c r="A1235" s="59" t="s">
        <v>287</v>
      </c>
      <c r="B1235" s="64" t="s">
        <v>7</v>
      </c>
      <c r="C1235" s="206">
        <f t="shared" si="37"/>
        <v>23947.549019607843</v>
      </c>
      <c r="D1235" s="3">
        <v>24141.9</v>
      </c>
      <c r="E1235" s="55">
        <v>25649.8</v>
      </c>
      <c r="F1235" s="55">
        <v>25217.8</v>
      </c>
      <c r="G1235" s="3">
        <v>25610.8</v>
      </c>
    </row>
    <row r="1236" spans="1:7" ht="15.75">
      <c r="A1236" s="58" t="s">
        <v>288</v>
      </c>
      <c r="B1236" s="64" t="s">
        <v>7</v>
      </c>
      <c r="C1236" s="206">
        <f t="shared" si="37"/>
        <v>27814.166666666668</v>
      </c>
      <c r="D1236" s="3">
        <v>27112.2</v>
      </c>
      <c r="E1236" s="55">
        <v>28656.2</v>
      </c>
      <c r="F1236" s="61">
        <v>29513.8</v>
      </c>
      <c r="G1236" s="4">
        <v>29503.8</v>
      </c>
    </row>
    <row r="1237" spans="1:7" ht="30">
      <c r="A1237" s="59" t="s">
        <v>289</v>
      </c>
      <c r="B1237" s="64" t="s">
        <v>7</v>
      </c>
      <c r="C1237" s="206">
        <f t="shared" si="37"/>
        <v>24152.5641025641</v>
      </c>
      <c r="D1237" s="3">
        <v>25932.8</v>
      </c>
      <c r="E1237" s="55">
        <v>30734.2</v>
      </c>
      <c r="F1237" s="61">
        <v>33130.5</v>
      </c>
      <c r="G1237" s="4">
        <v>34030.5</v>
      </c>
    </row>
    <row r="1238" spans="1:7" ht="30">
      <c r="A1238" s="59" t="s">
        <v>316</v>
      </c>
      <c r="B1238" s="64" t="s">
        <v>7</v>
      </c>
      <c r="C1238" s="179">
        <v>0</v>
      </c>
      <c r="D1238" s="179">
        <v>0</v>
      </c>
      <c r="E1238" s="179">
        <v>0</v>
      </c>
      <c r="F1238" s="179">
        <v>0</v>
      </c>
      <c r="G1238" s="179">
        <v>0</v>
      </c>
    </row>
    <row r="1239" spans="1:7" ht="30">
      <c r="A1239" s="59" t="s">
        <v>290</v>
      </c>
      <c r="B1239" s="64" t="s">
        <v>7</v>
      </c>
      <c r="C1239" s="179">
        <v>0</v>
      </c>
      <c r="D1239" s="179">
        <v>0</v>
      </c>
      <c r="E1239" s="179">
        <v>0</v>
      </c>
      <c r="F1239" s="179">
        <v>0</v>
      </c>
      <c r="G1239" s="179">
        <v>0</v>
      </c>
    </row>
    <row r="1240" spans="1:7" ht="45">
      <c r="A1240" s="59" t="s">
        <v>291</v>
      </c>
      <c r="B1240" s="64" t="s">
        <v>7</v>
      </c>
      <c r="C1240" s="206">
        <f>(C1218*1000)/(C1195*12)</f>
        <v>29895.454545454544</v>
      </c>
      <c r="D1240" s="6">
        <v>29964.1</v>
      </c>
      <c r="E1240" s="209">
        <v>30598.5</v>
      </c>
      <c r="F1240" s="61">
        <v>31904.9</v>
      </c>
      <c r="G1240" s="4">
        <v>37315.6</v>
      </c>
    </row>
    <row r="1241" spans="1:7" ht="15.75">
      <c r="A1241" s="59" t="s">
        <v>292</v>
      </c>
      <c r="B1241" s="53" t="s">
        <v>7</v>
      </c>
      <c r="C1241" s="206">
        <f>(C1219*1000)/(C1196*12)</f>
        <v>16071.576711644178</v>
      </c>
      <c r="D1241" s="6">
        <v>17591.9</v>
      </c>
      <c r="E1241" s="209">
        <v>18603.4</v>
      </c>
      <c r="F1241" s="61">
        <v>21974.7</v>
      </c>
      <c r="G1241" s="4">
        <v>23348.6</v>
      </c>
    </row>
    <row r="1242" spans="1:7" ht="30">
      <c r="A1242" s="59" t="s">
        <v>293</v>
      </c>
      <c r="B1242" s="64" t="s">
        <v>7</v>
      </c>
      <c r="C1242" s="206">
        <f>(C1220*1000)/(C1198*12)</f>
        <v>16730.793226381462</v>
      </c>
      <c r="D1242" s="6">
        <v>17952.5</v>
      </c>
      <c r="E1242" s="209">
        <v>18761.7</v>
      </c>
      <c r="F1242" s="61">
        <v>20669.6</v>
      </c>
      <c r="G1242" s="4">
        <v>21703.1</v>
      </c>
    </row>
    <row r="1243" spans="1:7" ht="30">
      <c r="A1243" s="59" t="s">
        <v>294</v>
      </c>
      <c r="B1243" s="64" t="s">
        <v>7</v>
      </c>
      <c r="C1243" s="206">
        <f>(C1221*1000)/(C1199*12)</f>
        <v>19217.94871794872</v>
      </c>
      <c r="D1243" s="6">
        <v>20172.8</v>
      </c>
      <c r="E1243" s="209">
        <v>21662.8</v>
      </c>
      <c r="F1243" s="61">
        <v>22734.4</v>
      </c>
      <c r="G1243" s="4">
        <v>22961.8</v>
      </c>
    </row>
    <row r="1244" spans="1:7" ht="15.75">
      <c r="A1244" s="60" t="s">
        <v>295</v>
      </c>
      <c r="B1244" s="64" t="s">
        <v>7</v>
      </c>
      <c r="C1244" s="206">
        <f>(C1222*1000)/(C1200*12)</f>
        <v>8535.503472222223</v>
      </c>
      <c r="D1244" s="210">
        <v>8535.5</v>
      </c>
      <c r="E1244" s="211">
        <v>8535.5</v>
      </c>
      <c r="F1244" s="211">
        <v>9835.5</v>
      </c>
      <c r="G1244" s="210">
        <v>11015.5</v>
      </c>
    </row>
    <row r="1245" spans="1:7" ht="15.75">
      <c r="A1245" s="230" t="s">
        <v>58</v>
      </c>
      <c r="B1245" s="230"/>
      <c r="C1245" s="230"/>
      <c r="D1245" s="230"/>
      <c r="E1245" s="230"/>
      <c r="F1245" s="230"/>
      <c r="G1245" s="230"/>
    </row>
    <row r="1246" spans="1:7" ht="30">
      <c r="A1246" s="42" t="s">
        <v>156</v>
      </c>
      <c r="B1246" s="36"/>
      <c r="D1246" s="2"/>
      <c r="E1246" s="2"/>
      <c r="F1246" s="3"/>
      <c r="G1246" s="3"/>
    </row>
    <row r="1247" spans="1:7" ht="15.75">
      <c r="A1247" s="12" t="s">
        <v>123</v>
      </c>
      <c r="B1247" s="32" t="s">
        <v>57</v>
      </c>
      <c r="C1247" s="2">
        <v>305221</v>
      </c>
      <c r="D1247" s="206">
        <f>C1247*1.07</f>
        <v>326586.47000000003</v>
      </c>
      <c r="E1247" s="206">
        <f>D1247*1.08</f>
        <v>352713.3876000001</v>
      </c>
      <c r="F1247" s="206">
        <f>E1247*1.07</f>
        <v>377403.3247320001</v>
      </c>
      <c r="G1247" s="206">
        <f>F1247*1.08</f>
        <v>407595.59071056015</v>
      </c>
    </row>
    <row r="1248" spans="1:7" ht="15.75">
      <c r="A1248" s="43" t="s">
        <v>134</v>
      </c>
      <c r="B1248" s="44"/>
      <c r="C1248" s="3"/>
      <c r="D1248" s="3"/>
      <c r="E1248" s="3"/>
      <c r="F1248" s="3"/>
      <c r="G1248" s="3"/>
    </row>
    <row r="1249" spans="1:7" ht="15.75">
      <c r="A1249" s="45" t="s">
        <v>424</v>
      </c>
      <c r="B1249" s="32" t="s">
        <v>57</v>
      </c>
      <c r="C1249" s="3">
        <v>47037</v>
      </c>
      <c r="D1249" s="179">
        <f>C1249*1.08</f>
        <v>50799.96000000001</v>
      </c>
      <c r="E1249" s="179">
        <f>D1249*1.08</f>
        <v>54863.95680000001</v>
      </c>
      <c r="F1249" s="206">
        <f>E1249*1.08</f>
        <v>59253.07334400001</v>
      </c>
      <c r="G1249" s="206">
        <f>F1249*1.08</f>
        <v>63993.319211520015</v>
      </c>
    </row>
    <row r="1250" spans="1:7" ht="15.75">
      <c r="A1250" s="45" t="s">
        <v>446</v>
      </c>
      <c r="B1250" s="32" t="s">
        <v>57</v>
      </c>
      <c r="C1250" s="3">
        <v>36386</v>
      </c>
      <c r="D1250" s="179">
        <f>C1250*1.07</f>
        <v>38933.020000000004</v>
      </c>
      <c r="E1250" s="206">
        <f>D1250*1.07</f>
        <v>41658.33140000001</v>
      </c>
      <c r="F1250" s="206">
        <f>E1250*1.07</f>
        <v>44574.41459800001</v>
      </c>
      <c r="G1250" s="206">
        <f>F1250*1.07</f>
        <v>47694.623619860016</v>
      </c>
    </row>
    <row r="1251" spans="1:7" ht="30">
      <c r="A1251" s="11" t="s">
        <v>157</v>
      </c>
      <c r="B1251" s="44"/>
      <c r="D1251" s="3"/>
      <c r="E1251" s="3"/>
      <c r="F1251" s="3"/>
      <c r="G1251" s="3"/>
    </row>
    <row r="1252" spans="1:7" ht="15.75">
      <c r="A1252" s="12" t="s">
        <v>123</v>
      </c>
      <c r="B1252" s="32" t="s">
        <v>57</v>
      </c>
      <c r="C1252" s="3">
        <v>10389</v>
      </c>
      <c r="D1252" s="206">
        <f>C1252*1.08</f>
        <v>11220.12</v>
      </c>
      <c r="E1252" s="206">
        <f>D1252*1.08</f>
        <v>12117.729600000002</v>
      </c>
      <c r="F1252" s="206">
        <f>E1252*1.08</f>
        <v>13087.147968000003</v>
      </c>
      <c r="G1252" s="206">
        <f>F1252*1.08</f>
        <v>14134.119805440005</v>
      </c>
    </row>
    <row r="1253" spans="1:7" ht="15.75">
      <c r="A1253" s="43" t="s">
        <v>134</v>
      </c>
      <c r="B1253" s="44"/>
      <c r="C1253" s="3"/>
      <c r="D1253" s="3"/>
      <c r="E1253" s="3"/>
      <c r="F1253" s="3"/>
      <c r="G1253" s="3"/>
    </row>
    <row r="1254" spans="1:7" ht="15.75">
      <c r="A1254" s="45" t="s">
        <v>424</v>
      </c>
      <c r="B1254" s="32" t="s">
        <v>57</v>
      </c>
      <c r="C1254" s="3">
        <v>11044</v>
      </c>
      <c r="D1254" s="206">
        <f>C1254*1.08</f>
        <v>11927.52</v>
      </c>
      <c r="E1254" s="206">
        <f>D1254*1.08</f>
        <v>12881.7216</v>
      </c>
      <c r="F1254" s="206">
        <f>E1254*1.08</f>
        <v>13912.259328000002</v>
      </c>
      <c r="G1254" s="206">
        <f>F1254*1.08</f>
        <v>15025.240074240002</v>
      </c>
    </row>
    <row r="1255" spans="1:7" ht="42.75">
      <c r="A1255" s="42" t="s">
        <v>192</v>
      </c>
      <c r="B1255" s="46"/>
      <c r="C1255" s="5"/>
      <c r="D1255" s="5"/>
      <c r="E1255" s="5"/>
      <c r="F1255" s="3"/>
      <c r="G1255" s="3"/>
    </row>
    <row r="1256" spans="1:7" ht="15.75">
      <c r="A1256" s="12" t="s">
        <v>123</v>
      </c>
      <c r="B1256" s="32" t="s">
        <v>57</v>
      </c>
      <c r="C1256" s="179">
        <v>134966.5</v>
      </c>
      <c r="D1256" s="179">
        <f>SUM(D1263,D1259,D1268,D1272,D1277,D1284,D1287,D1290,D1293,D1296,D1299,D1302,D1305,D1308)</f>
        <v>143525.1495</v>
      </c>
      <c r="E1256" s="179">
        <f>SUM(E1263,E1259,E1268,E1272,E1277,E1284,E1287,E1290,E1293,E1296,E1299,E1302,E1305,E1308)</f>
        <v>154005.2966075</v>
      </c>
      <c r="F1256" s="179">
        <f>SUM(F1263,F1259,F1268,F1272,F1277,F1284,F1287,F1290,F1293,F1296,F1299,F1302,F1305,F1308)</f>
        <v>164812.60576401</v>
      </c>
      <c r="G1256" s="179">
        <f>SUM(G1263,G1259,G1268,G1272,G1277,G1284,G1287,G1290,G1293,G1296,G1299,G1302,G1305,G1308)</f>
        <v>176375.90865614885</v>
      </c>
    </row>
    <row r="1257" spans="1:7" ht="15.75">
      <c r="A1257" s="36" t="s">
        <v>17</v>
      </c>
      <c r="B1257" s="15"/>
      <c r="C1257" s="3"/>
      <c r="D1257" s="3">
        <f>D1256/C1256*100</f>
        <v>106.3413139556853</v>
      </c>
      <c r="E1257" s="3">
        <f>E1256/D1256*100</f>
        <v>107.30195867693557</v>
      </c>
      <c r="F1257" s="3">
        <f>F1256/E1256*100</f>
        <v>107.0174918620193</v>
      </c>
      <c r="G1257" s="3">
        <f>G1256/F1256*100</f>
        <v>107.0160306237109</v>
      </c>
    </row>
    <row r="1258" spans="1:7" ht="15.75">
      <c r="A1258" s="11" t="s">
        <v>18</v>
      </c>
      <c r="B1258" s="15"/>
      <c r="C1258" s="3"/>
      <c r="D1258" s="3"/>
      <c r="E1258" s="3"/>
      <c r="F1258" s="3"/>
      <c r="G1258" s="3"/>
    </row>
    <row r="1259" spans="1:7" ht="15.75">
      <c r="A1259" s="12" t="s">
        <v>123</v>
      </c>
      <c r="B1259" s="32" t="s">
        <v>57</v>
      </c>
      <c r="C1259" s="179">
        <v>1733.1</v>
      </c>
      <c r="D1259" s="179">
        <f>C1259*1.06</f>
        <v>1837.086</v>
      </c>
      <c r="E1259" s="179">
        <f>D1259*1.073</f>
        <v>1971.193278</v>
      </c>
      <c r="F1259" s="179">
        <f>E1259*1.07</f>
        <v>2109.17680746</v>
      </c>
      <c r="G1259" s="179">
        <f>F1259*1.07</f>
        <v>2256.8191839822002</v>
      </c>
    </row>
    <row r="1260" spans="1:7" ht="15.75">
      <c r="A1260" s="43" t="s">
        <v>134</v>
      </c>
      <c r="B1260" s="44"/>
      <c r="C1260" s="179"/>
      <c r="D1260" s="179"/>
      <c r="E1260" s="179"/>
      <c r="F1260" s="179"/>
      <c r="G1260" s="179"/>
    </row>
    <row r="1261" spans="1:7" ht="15.75">
      <c r="A1261" s="26"/>
      <c r="B1261" s="26"/>
      <c r="C1261" s="179"/>
      <c r="D1261" s="179"/>
      <c r="E1261" s="179"/>
      <c r="F1261" s="179"/>
      <c r="G1261" s="179"/>
    </row>
    <row r="1262" spans="1:7" ht="15.75">
      <c r="A1262" s="11" t="s">
        <v>127</v>
      </c>
      <c r="B1262" s="15"/>
      <c r="C1262" s="179"/>
      <c r="D1262" s="179"/>
      <c r="E1262" s="179"/>
      <c r="F1262" s="179"/>
      <c r="G1262" s="179"/>
    </row>
    <row r="1263" spans="1:7" ht="15.75">
      <c r="A1263" s="12" t="s">
        <v>123</v>
      </c>
      <c r="B1263" s="32" t="s">
        <v>57</v>
      </c>
      <c r="C1263" s="179">
        <v>603</v>
      </c>
      <c r="D1263" s="179">
        <f>C1263*1.065</f>
        <v>642.1949999999999</v>
      </c>
      <c r="E1263" s="179">
        <f>D1263*1.073</f>
        <v>689.0752349999999</v>
      </c>
      <c r="F1263" s="179">
        <f>E1263*1.07</f>
        <v>737.31050145</v>
      </c>
      <c r="G1263" s="179">
        <f>F1263*1.07</f>
        <v>788.9222365515</v>
      </c>
    </row>
    <row r="1264" spans="1:7" ht="15.75">
      <c r="A1264" s="43" t="s">
        <v>134</v>
      </c>
      <c r="B1264" s="44"/>
      <c r="C1264" s="179"/>
      <c r="D1264" s="179"/>
      <c r="E1264" s="179"/>
      <c r="F1264" s="179"/>
      <c r="G1264" s="179"/>
    </row>
    <row r="1265" spans="1:7" ht="15.75">
      <c r="A1265" s="14" t="s">
        <v>447</v>
      </c>
      <c r="B1265" s="32" t="s">
        <v>57</v>
      </c>
      <c r="C1265" s="179">
        <v>202</v>
      </c>
      <c r="D1265" s="179">
        <f>C1265*1.065</f>
        <v>215.13</v>
      </c>
      <c r="E1265" s="179">
        <f>D1265*1.073</f>
        <v>230.83449</v>
      </c>
      <c r="F1265" s="179">
        <f>E1265*1.08</f>
        <v>249.3012492</v>
      </c>
      <c r="G1265" s="179">
        <f>F1265*1.07</f>
        <v>266.752336644</v>
      </c>
    </row>
    <row r="1266" spans="1:7" ht="15.75">
      <c r="A1266" s="14"/>
      <c r="B1266" s="32"/>
      <c r="C1266" s="179"/>
      <c r="D1266" s="179"/>
      <c r="E1266" s="179"/>
      <c r="F1266" s="179"/>
      <c r="G1266" s="179"/>
    </row>
    <row r="1267" spans="1:7" ht="15.75">
      <c r="A1267" s="11" t="s">
        <v>19</v>
      </c>
      <c r="B1267" s="15"/>
      <c r="C1267" s="179"/>
      <c r="D1267" s="179"/>
      <c r="E1267" s="179"/>
      <c r="F1267" s="179"/>
      <c r="G1267" s="179"/>
    </row>
    <row r="1268" spans="1:7" ht="15.75">
      <c r="A1268" s="12" t="s">
        <v>123</v>
      </c>
      <c r="B1268" s="32" t="s">
        <v>57</v>
      </c>
      <c r="C1268" s="179">
        <v>6444</v>
      </c>
      <c r="D1268" s="179">
        <f>C1268*1.065</f>
        <v>6862.86</v>
      </c>
      <c r="E1268" s="179">
        <f>D1268*1.073</f>
        <v>7363.848779999999</v>
      </c>
      <c r="F1268" s="179">
        <f>E1268*1.07</f>
        <v>7879.3181945999995</v>
      </c>
      <c r="G1268" s="179">
        <f>F1268*1.07</f>
        <v>8430.870468222</v>
      </c>
    </row>
    <row r="1269" spans="1:7" ht="15.75">
      <c r="A1269" s="43" t="s">
        <v>134</v>
      </c>
      <c r="B1269" s="44"/>
      <c r="C1269" s="179"/>
      <c r="D1269" s="179"/>
      <c r="E1269" s="179"/>
      <c r="F1269" s="179"/>
      <c r="G1269" s="179"/>
    </row>
    <row r="1270" spans="1:7" ht="15.75">
      <c r="A1270" s="43"/>
      <c r="B1270" s="44"/>
      <c r="C1270" s="179"/>
      <c r="D1270" s="179"/>
      <c r="E1270" s="179"/>
      <c r="F1270" s="179"/>
      <c r="G1270" s="179"/>
    </row>
    <row r="1271" spans="1:7" ht="15.75">
      <c r="A1271" s="11" t="s">
        <v>128</v>
      </c>
      <c r="B1271" s="15"/>
      <c r="C1271" s="179"/>
      <c r="D1271" s="179"/>
      <c r="E1271" s="179"/>
      <c r="F1271" s="179"/>
      <c r="G1271" s="179"/>
    </row>
    <row r="1272" spans="1:7" ht="15.75">
      <c r="A1272" s="12" t="s">
        <v>123</v>
      </c>
      <c r="B1272" s="32" t="s">
        <v>57</v>
      </c>
      <c r="C1272" s="179">
        <v>2346.9</v>
      </c>
      <c r="D1272" s="179">
        <f>SUM(D1274:D1275)</f>
        <v>2499.4485</v>
      </c>
      <c r="E1272" s="179">
        <f>SUM(E1274:E1275)</f>
        <v>2681.9082405</v>
      </c>
      <c r="F1272" s="179">
        <f>SUM(F1274:F1275)</f>
        <v>2896.46089974</v>
      </c>
      <c r="G1272" s="179">
        <f>SUM(G1274:G1275)</f>
        <v>3128.1777717192003</v>
      </c>
    </row>
    <row r="1273" spans="1:7" ht="15.75">
      <c r="A1273" s="43" t="s">
        <v>134</v>
      </c>
      <c r="B1273" s="44"/>
      <c r="C1273" s="179"/>
      <c r="D1273" s="179"/>
      <c r="E1273" s="179"/>
      <c r="F1273" s="179"/>
      <c r="G1273" s="179"/>
    </row>
    <row r="1274" spans="1:7" ht="15.75">
      <c r="A1274" s="14" t="s">
        <v>437</v>
      </c>
      <c r="B1274" s="32" t="s">
        <v>57</v>
      </c>
      <c r="C1274" s="179">
        <v>1525.3</v>
      </c>
      <c r="D1274" s="179">
        <f>C1274*1.065</f>
        <v>1624.4444999999998</v>
      </c>
      <c r="E1274" s="179">
        <f>D1274*1.073</f>
        <v>1743.0289484999998</v>
      </c>
      <c r="F1274" s="179">
        <f>E1274*1.08</f>
        <v>1882.4712643799999</v>
      </c>
      <c r="G1274" s="179">
        <f>F1274*1.08</f>
        <v>2033.0689655304</v>
      </c>
    </row>
    <row r="1275" spans="1:7" ht="15.75">
      <c r="A1275" s="14" t="s">
        <v>448</v>
      </c>
      <c r="B1275" s="32" t="s">
        <v>57</v>
      </c>
      <c r="C1275" s="179">
        <f>C1272-C1274</f>
        <v>821.6000000000001</v>
      </c>
      <c r="D1275" s="179">
        <f>C1275*1.065</f>
        <v>875.0040000000001</v>
      </c>
      <c r="E1275" s="179">
        <f>D1275*1.073</f>
        <v>938.8792920000001</v>
      </c>
      <c r="F1275" s="179">
        <f>E1275*1.08</f>
        <v>1013.9896353600002</v>
      </c>
      <c r="G1275" s="179">
        <f>F1275*1.08</f>
        <v>1095.1088061888004</v>
      </c>
    </row>
    <row r="1276" spans="1:7" ht="15.75">
      <c r="A1276" s="11" t="s">
        <v>129</v>
      </c>
      <c r="B1276" s="44"/>
      <c r="C1276" s="179"/>
      <c r="D1276" s="179"/>
      <c r="E1276" s="179"/>
      <c r="F1276" s="179"/>
      <c r="G1276" s="179"/>
    </row>
    <row r="1277" spans="1:7" ht="15.75">
      <c r="A1277" s="12" t="s">
        <v>123</v>
      </c>
      <c r="B1277" s="32" t="s">
        <v>57</v>
      </c>
      <c r="C1277" s="179">
        <v>116359.6</v>
      </c>
      <c r="D1277" s="179">
        <f>SUM(D1279:D1282)</f>
        <v>123754.78000000001</v>
      </c>
      <c r="E1277" s="179">
        <f>SUM(E1279:E1282)</f>
        <v>132788.87894</v>
      </c>
      <c r="F1277" s="179">
        <f>SUM(F1279:F1282)</f>
        <v>142084.1004658</v>
      </c>
      <c r="G1277" s="179">
        <f>SUM(G1279:G1282)</f>
        <v>152029.98749840603</v>
      </c>
    </row>
    <row r="1278" spans="1:7" ht="15.75">
      <c r="A1278" s="43" t="s">
        <v>134</v>
      </c>
      <c r="B1278" s="44"/>
      <c r="C1278" s="179"/>
      <c r="D1278" s="179"/>
      <c r="E1278" s="179"/>
      <c r="F1278" s="179"/>
      <c r="G1278" s="179"/>
    </row>
    <row r="1279" spans="1:7" ht="15.75">
      <c r="A1279" s="14" t="s">
        <v>400</v>
      </c>
      <c r="B1279" s="32" t="s">
        <v>57</v>
      </c>
      <c r="C1279" s="179">
        <v>10023.2</v>
      </c>
      <c r="D1279" s="179">
        <f>C1279*1.08</f>
        <v>10825.056000000002</v>
      </c>
      <c r="E1279" s="179">
        <f>D1279*1.073</f>
        <v>11615.285088000002</v>
      </c>
      <c r="F1279" s="179">
        <f aca="true" t="shared" si="38" ref="F1279:G1282">E1279*1.07</f>
        <v>12428.355044160004</v>
      </c>
      <c r="G1279" s="179">
        <f t="shared" si="38"/>
        <v>13298.339897251204</v>
      </c>
    </row>
    <row r="1280" spans="1:7" ht="15.75">
      <c r="A1280" s="14" t="s">
        <v>449</v>
      </c>
      <c r="B1280" s="32" t="s">
        <v>57</v>
      </c>
      <c r="C1280" s="179">
        <v>20017</v>
      </c>
      <c r="D1280" s="179">
        <f>C1280*1.065</f>
        <v>21318.105</v>
      </c>
      <c r="E1280" s="179">
        <f>D1280*1.073</f>
        <v>22874.326664999997</v>
      </c>
      <c r="F1280" s="179">
        <f t="shared" si="38"/>
        <v>24475.529531549997</v>
      </c>
      <c r="G1280" s="179">
        <f t="shared" si="38"/>
        <v>26188.816598758498</v>
      </c>
    </row>
    <row r="1281" spans="1:7" ht="15.75">
      <c r="A1281" s="14" t="s">
        <v>450</v>
      </c>
      <c r="B1281" s="32" t="s">
        <v>57</v>
      </c>
      <c r="C1281" s="179">
        <v>22611</v>
      </c>
      <c r="D1281" s="179">
        <f>C1281*1.065</f>
        <v>24080.715</v>
      </c>
      <c r="E1281" s="179">
        <f>D1281*1.073</f>
        <v>25838.607195</v>
      </c>
      <c r="F1281" s="179">
        <f t="shared" si="38"/>
        <v>27647.309698650002</v>
      </c>
      <c r="G1281" s="179">
        <f t="shared" si="38"/>
        <v>29582.621377555504</v>
      </c>
    </row>
    <row r="1282" spans="1:7" ht="15.75">
      <c r="A1282" s="14" t="s">
        <v>448</v>
      </c>
      <c r="B1282" s="32" t="s">
        <v>57</v>
      </c>
      <c r="C1282" s="179">
        <f>C1277-(C1279+C1280+C1281)</f>
        <v>63708.40000000001</v>
      </c>
      <c r="D1282" s="179">
        <f>C1282*1.06</f>
        <v>67530.90400000001</v>
      </c>
      <c r="E1282" s="179">
        <f>D1282*1.073</f>
        <v>72460.659992</v>
      </c>
      <c r="F1282" s="179">
        <f t="shared" si="38"/>
        <v>77532.90619144001</v>
      </c>
      <c r="G1282" s="179">
        <f t="shared" si="38"/>
        <v>82960.20962484082</v>
      </c>
    </row>
    <row r="1283" spans="1:7" ht="15.75">
      <c r="A1283" s="11" t="s">
        <v>20</v>
      </c>
      <c r="B1283" s="15"/>
      <c r="C1283" s="179"/>
      <c r="D1283" s="179"/>
      <c r="E1283" s="179"/>
      <c r="F1283" s="179"/>
      <c r="G1283" s="179"/>
    </row>
    <row r="1284" spans="1:7" ht="15.75">
      <c r="A1284" s="12" t="s">
        <v>123</v>
      </c>
      <c r="B1284" s="32" t="s">
        <v>57</v>
      </c>
      <c r="C1284" s="179">
        <v>227.7</v>
      </c>
      <c r="D1284" s="179">
        <f>C1284*1.06</f>
        <v>241.362</v>
      </c>
      <c r="E1284" s="179">
        <f>D1284*1.08</f>
        <v>260.67096000000004</v>
      </c>
      <c r="F1284" s="179">
        <v>281.5</v>
      </c>
      <c r="G1284" s="179">
        <v>301.2</v>
      </c>
    </row>
    <row r="1285" spans="1:7" ht="15.75">
      <c r="A1285" s="12"/>
      <c r="B1285" s="44"/>
      <c r="C1285" s="179"/>
      <c r="D1285" s="179"/>
      <c r="E1285" s="179"/>
      <c r="F1285" s="179"/>
      <c r="G1285" s="179"/>
    </row>
    <row r="1286" spans="1:7" ht="15.75">
      <c r="A1286" s="11" t="s">
        <v>451</v>
      </c>
      <c r="B1286" s="15"/>
      <c r="C1286" s="179"/>
      <c r="D1286" s="179"/>
      <c r="E1286" s="179"/>
      <c r="F1286" s="179"/>
      <c r="G1286" s="179"/>
    </row>
    <row r="1287" spans="1:7" ht="15.75">
      <c r="A1287" s="12" t="s">
        <v>123</v>
      </c>
      <c r="B1287" s="32" t="s">
        <v>57</v>
      </c>
      <c r="C1287" s="179">
        <v>163</v>
      </c>
      <c r="D1287" s="179">
        <f>C1287*1.06</f>
        <v>172.78</v>
      </c>
      <c r="E1287" s="179">
        <f>D1287*1.08</f>
        <v>186.60240000000002</v>
      </c>
      <c r="F1287" s="179">
        <f>E1287*1.08</f>
        <v>201.53059200000004</v>
      </c>
      <c r="G1287" s="179">
        <f>F1287*1.08</f>
        <v>217.65303936000007</v>
      </c>
    </row>
    <row r="1288" spans="1:7" ht="15.75">
      <c r="A1288" s="12"/>
      <c r="B1288" s="15"/>
      <c r="C1288" s="179"/>
      <c r="D1288" s="179"/>
      <c r="E1288" s="179"/>
      <c r="F1288" s="179"/>
      <c r="G1288" s="179"/>
    </row>
    <row r="1289" spans="1:7" ht="15.75">
      <c r="A1289" s="11" t="s">
        <v>21</v>
      </c>
      <c r="B1289" s="15"/>
      <c r="C1289" s="179"/>
      <c r="D1289" s="179"/>
      <c r="E1289" s="179"/>
      <c r="F1289" s="179"/>
      <c r="G1289" s="179"/>
    </row>
    <row r="1290" spans="1:7" ht="15.75">
      <c r="A1290" s="12" t="s">
        <v>123</v>
      </c>
      <c r="B1290" s="32" t="s">
        <v>57</v>
      </c>
      <c r="C1290" s="179">
        <v>0</v>
      </c>
      <c r="D1290" s="179">
        <v>0</v>
      </c>
      <c r="E1290" s="179">
        <v>0</v>
      </c>
      <c r="F1290" s="179">
        <v>0</v>
      </c>
      <c r="G1290" s="179"/>
    </row>
    <row r="1291" spans="1:7" ht="15.75">
      <c r="A1291" s="12"/>
      <c r="B1291" s="44"/>
      <c r="C1291" s="179"/>
      <c r="D1291" s="179"/>
      <c r="E1291" s="179"/>
      <c r="F1291" s="179"/>
      <c r="G1291" s="179"/>
    </row>
    <row r="1292" spans="1:7" ht="15.75">
      <c r="A1292" s="11" t="s">
        <v>68</v>
      </c>
      <c r="B1292" s="15"/>
      <c r="C1292" s="179"/>
      <c r="D1292" s="179"/>
      <c r="E1292" s="179"/>
      <c r="F1292" s="179"/>
      <c r="G1292" s="179"/>
    </row>
    <row r="1293" spans="1:7" ht="15.75">
      <c r="A1293" s="12" t="s">
        <v>123</v>
      </c>
      <c r="B1293" s="32" t="s">
        <v>57</v>
      </c>
      <c r="C1293" s="179">
        <v>753.8</v>
      </c>
      <c r="D1293" s="179">
        <f>C1293*1.06</f>
        <v>799.028</v>
      </c>
      <c r="E1293" s="179">
        <f>D1293*1.073</f>
        <v>857.357044</v>
      </c>
      <c r="F1293" s="179">
        <f>E1293*1.065</f>
        <v>913.08525186</v>
      </c>
      <c r="G1293" s="179">
        <f>F1293*1.065</f>
        <v>972.4357932308999</v>
      </c>
    </row>
    <row r="1294" spans="1:7" ht="15.75">
      <c r="A1294" s="12"/>
      <c r="B1294" s="44"/>
      <c r="C1294" s="179"/>
      <c r="D1294" s="179"/>
      <c r="E1294" s="179"/>
      <c r="F1294" s="179"/>
      <c r="G1294" s="179"/>
    </row>
    <row r="1295" spans="1:7" ht="15.75">
      <c r="A1295" s="11" t="s">
        <v>22</v>
      </c>
      <c r="B1295" s="44"/>
      <c r="C1295" s="179"/>
      <c r="D1295" s="179"/>
      <c r="E1295" s="179"/>
      <c r="F1295" s="179"/>
      <c r="G1295" s="179"/>
    </row>
    <row r="1296" spans="1:7" ht="15.75">
      <c r="A1296" s="12" t="s">
        <v>123</v>
      </c>
      <c r="B1296" s="32" t="s">
        <v>57</v>
      </c>
      <c r="C1296" s="179">
        <v>0</v>
      </c>
      <c r="D1296" s="179">
        <v>0</v>
      </c>
      <c r="E1296" s="179">
        <v>0</v>
      </c>
      <c r="F1296" s="179">
        <v>0</v>
      </c>
      <c r="G1296" s="179">
        <v>0</v>
      </c>
    </row>
    <row r="1297" spans="1:7" ht="15.75">
      <c r="A1297" s="12"/>
      <c r="B1297" s="44"/>
      <c r="C1297" s="179"/>
      <c r="D1297" s="179"/>
      <c r="E1297" s="179"/>
      <c r="F1297" s="179"/>
      <c r="G1297" s="179"/>
    </row>
    <row r="1298" spans="1:7" ht="15.75">
      <c r="A1298" s="11" t="s">
        <v>452</v>
      </c>
      <c r="B1298" s="15"/>
      <c r="C1298" s="179"/>
      <c r="D1298" s="179"/>
      <c r="E1298" s="179"/>
      <c r="F1298" s="179"/>
      <c r="G1298" s="179"/>
    </row>
    <row r="1299" spans="1:7" ht="15.75">
      <c r="A1299" s="12" t="s">
        <v>123</v>
      </c>
      <c r="B1299" s="32" t="s">
        <v>57</v>
      </c>
      <c r="C1299" s="179">
        <v>27.7</v>
      </c>
      <c r="D1299" s="179">
        <v>28.6</v>
      </c>
      <c r="E1299" s="179">
        <v>30.6</v>
      </c>
      <c r="F1299" s="179">
        <v>32.7</v>
      </c>
      <c r="G1299" s="179">
        <v>35</v>
      </c>
    </row>
    <row r="1300" spans="1:7" ht="15.75">
      <c r="A1300" s="12"/>
      <c r="B1300" s="44"/>
      <c r="C1300" s="179"/>
      <c r="D1300" s="179"/>
      <c r="E1300" s="179"/>
      <c r="F1300" s="179"/>
      <c r="G1300" s="179"/>
    </row>
    <row r="1301" spans="1:7" ht="15.75">
      <c r="A1301" s="11" t="s">
        <v>23</v>
      </c>
      <c r="B1301" s="15"/>
      <c r="C1301" s="179"/>
      <c r="D1301" s="179"/>
      <c r="E1301" s="179"/>
      <c r="F1301" s="179"/>
      <c r="G1301" s="179"/>
    </row>
    <row r="1302" spans="1:7" ht="15.75">
      <c r="A1302" s="12" t="s">
        <v>123</v>
      </c>
      <c r="B1302" s="32" t="s">
        <v>57</v>
      </c>
      <c r="C1302" s="179">
        <v>0</v>
      </c>
      <c r="D1302" s="179">
        <v>0</v>
      </c>
      <c r="E1302" s="179">
        <v>0</v>
      </c>
      <c r="F1302" s="179">
        <v>0</v>
      </c>
      <c r="G1302" s="179">
        <v>0</v>
      </c>
    </row>
    <row r="1303" spans="1:7" ht="15.75">
      <c r="A1303" s="12"/>
      <c r="B1303" s="44"/>
      <c r="C1303" s="179"/>
      <c r="D1303" s="179"/>
      <c r="E1303" s="179"/>
      <c r="F1303" s="179"/>
      <c r="G1303" s="179"/>
    </row>
    <row r="1304" spans="1:7" ht="15.75">
      <c r="A1304" s="11" t="s">
        <v>130</v>
      </c>
      <c r="B1304" s="15"/>
      <c r="C1304" s="179"/>
      <c r="D1304" s="179"/>
      <c r="E1304" s="179"/>
      <c r="F1304" s="179"/>
      <c r="G1304" s="179"/>
    </row>
    <row r="1305" spans="1:7" ht="15.75">
      <c r="A1305" s="12" t="s">
        <v>123</v>
      </c>
      <c r="B1305" s="32" t="s">
        <v>57</v>
      </c>
      <c r="C1305" s="179">
        <v>3707.5</v>
      </c>
      <c r="D1305" s="179">
        <f>C1305*1.06</f>
        <v>3929.9500000000003</v>
      </c>
      <c r="E1305" s="179">
        <f>D1305*1.073</f>
        <v>4216.8363500000005</v>
      </c>
      <c r="F1305" s="179">
        <f>E1305*1.07</f>
        <v>4512.014894500001</v>
      </c>
      <c r="G1305" s="179">
        <f>F1305*1.07</f>
        <v>4827.855937115001</v>
      </c>
    </row>
    <row r="1306" spans="1:7" ht="15.75">
      <c r="A1306" s="12"/>
      <c r="B1306" s="44"/>
      <c r="C1306" s="179"/>
      <c r="D1306" s="179"/>
      <c r="E1306" s="179"/>
      <c r="F1306" s="179"/>
      <c r="G1306" s="179"/>
    </row>
    <row r="1307" spans="1:7" ht="15.75">
      <c r="A1307" s="11" t="s">
        <v>131</v>
      </c>
      <c r="B1307" s="15"/>
      <c r="C1307" s="212"/>
      <c r="D1307" s="179"/>
      <c r="E1307" s="179"/>
      <c r="F1307" s="179"/>
      <c r="G1307" s="179"/>
    </row>
    <row r="1308" spans="1:7" ht="15.75">
      <c r="A1308" s="12" t="s">
        <v>123</v>
      </c>
      <c r="B1308" s="32" t="s">
        <v>57</v>
      </c>
      <c r="C1308" s="179">
        <v>2601</v>
      </c>
      <c r="D1308" s="179">
        <f>C1308*1.06</f>
        <v>2757.06</v>
      </c>
      <c r="E1308" s="179">
        <f>D1308*1.073</f>
        <v>2958.3253799999998</v>
      </c>
      <c r="F1308" s="179">
        <f>E1308*1.07</f>
        <v>3165.4081566</v>
      </c>
      <c r="G1308" s="179">
        <f>F1308*1.07</f>
        <v>3386.9867275620004</v>
      </c>
    </row>
    <row r="1309" spans="1:7" ht="15.75">
      <c r="A1309" s="231" t="s">
        <v>119</v>
      </c>
      <c r="B1309" s="231"/>
      <c r="C1309" s="231"/>
      <c r="D1309" s="231"/>
      <c r="E1309" s="231"/>
      <c r="F1309" s="231"/>
      <c r="G1309" s="231"/>
    </row>
    <row r="1310" spans="1:7" ht="25.5">
      <c r="A1310" s="213" t="s">
        <v>142</v>
      </c>
      <c r="B1310" s="214" t="s">
        <v>57</v>
      </c>
      <c r="C1310" s="215">
        <f>SUM(C1312:C1317)</f>
        <v>62206.9</v>
      </c>
      <c r="D1310" s="215">
        <f>SUM(D1312:D1317)</f>
        <v>67271.3</v>
      </c>
      <c r="E1310" s="215">
        <f>SUM(E1312:E1317)</f>
        <v>69563.3</v>
      </c>
      <c r="F1310" s="215">
        <f>SUM(F1312:F1317)</f>
        <v>72575.6</v>
      </c>
      <c r="G1310" s="215">
        <f>SUM(G1312:G1317)</f>
        <v>75773.4</v>
      </c>
    </row>
    <row r="1311" spans="1:7" ht="15.75">
      <c r="A1311" s="215" t="s">
        <v>134</v>
      </c>
      <c r="B1311" s="214"/>
      <c r="C1311" s="215"/>
      <c r="D1311" s="215"/>
      <c r="E1311" s="215"/>
      <c r="F1311" s="215"/>
      <c r="G1311" s="215"/>
    </row>
    <row r="1312" spans="1:7" ht="15.75">
      <c r="A1312" s="215" t="s">
        <v>437</v>
      </c>
      <c r="B1312" s="214" t="s">
        <v>57</v>
      </c>
      <c r="C1312" s="215">
        <v>5365</v>
      </c>
      <c r="D1312" s="215">
        <v>5365</v>
      </c>
      <c r="E1312" s="215">
        <v>5578</v>
      </c>
      <c r="F1312" s="215">
        <v>5802</v>
      </c>
      <c r="G1312" s="215">
        <v>6037</v>
      </c>
    </row>
    <row r="1313" spans="1:7" ht="15.75">
      <c r="A1313" s="215" t="s">
        <v>400</v>
      </c>
      <c r="B1313" s="214" t="s">
        <v>57</v>
      </c>
      <c r="C1313" s="215">
        <v>9661.1</v>
      </c>
      <c r="D1313" s="215">
        <v>10124.8</v>
      </c>
      <c r="E1313" s="215">
        <v>10610.8</v>
      </c>
      <c r="F1313" s="215">
        <v>11120.1</v>
      </c>
      <c r="G1313" s="215">
        <v>11653.9</v>
      </c>
    </row>
    <row r="1314" spans="1:7" ht="15.75">
      <c r="A1314" s="215" t="s">
        <v>449</v>
      </c>
      <c r="B1314" s="214" t="s">
        <v>57</v>
      </c>
      <c r="C1314" s="215">
        <v>20945</v>
      </c>
      <c r="D1314" s="215">
        <v>23656</v>
      </c>
      <c r="E1314" s="215">
        <v>24519</v>
      </c>
      <c r="F1314" s="215">
        <v>25427</v>
      </c>
      <c r="G1314" s="215">
        <v>26365</v>
      </c>
    </row>
    <row r="1315" spans="1:7" ht="15.75">
      <c r="A1315" s="215" t="s">
        <v>450</v>
      </c>
      <c r="B1315" s="214" t="s">
        <v>57</v>
      </c>
      <c r="C1315" s="215">
        <v>23968</v>
      </c>
      <c r="D1315" s="215">
        <v>25741</v>
      </c>
      <c r="E1315" s="215">
        <v>26423</v>
      </c>
      <c r="F1315" s="215">
        <v>27744</v>
      </c>
      <c r="G1315" s="215">
        <v>29131</v>
      </c>
    </row>
    <row r="1316" spans="1:7" ht="15.75">
      <c r="A1316" s="215" t="s">
        <v>320</v>
      </c>
      <c r="B1316" s="214" t="s">
        <v>57</v>
      </c>
      <c r="C1316" s="215">
        <v>1317.8</v>
      </c>
      <c r="D1316" s="215">
        <v>1346.5</v>
      </c>
      <c r="E1316" s="215">
        <v>1346.5</v>
      </c>
      <c r="F1316" s="215">
        <v>1346.5</v>
      </c>
      <c r="G1316" s="215">
        <v>1346.5</v>
      </c>
    </row>
    <row r="1317" spans="1:7" ht="15.75">
      <c r="A1317" s="215" t="s">
        <v>324</v>
      </c>
      <c r="B1317" s="214" t="s">
        <v>57</v>
      </c>
      <c r="C1317" s="215">
        <v>950</v>
      </c>
      <c r="D1317" s="215">
        <v>1038</v>
      </c>
      <c r="E1317" s="215">
        <v>1086</v>
      </c>
      <c r="F1317" s="215">
        <v>1136</v>
      </c>
      <c r="G1317" s="215">
        <v>1240</v>
      </c>
    </row>
    <row r="1318" spans="1:7" ht="15.75">
      <c r="A1318" s="216"/>
      <c r="B1318" s="214"/>
      <c r="C1318" s="215"/>
      <c r="D1318" s="215"/>
      <c r="E1318" s="215"/>
      <c r="F1318" s="215"/>
      <c r="G1318" s="215"/>
    </row>
    <row r="1319" spans="1:7" ht="25.5">
      <c r="A1319" s="217" t="s">
        <v>135</v>
      </c>
      <c r="B1319" s="214" t="s">
        <v>57</v>
      </c>
      <c r="C1319" s="215">
        <f>SUM(C1321:C1326)</f>
        <v>61222.6</v>
      </c>
      <c r="D1319" s="215">
        <f>SUM(D1321:D1326)</f>
        <v>65239.2</v>
      </c>
      <c r="E1319" s="215">
        <f>SUM(E1321:E1326)</f>
        <v>68461.7</v>
      </c>
      <c r="F1319" s="215">
        <f>SUM(F1321:F1326)</f>
        <v>71519.2</v>
      </c>
      <c r="G1319" s="215">
        <f>SUM(G1321:G1326)</f>
        <v>74587.9</v>
      </c>
    </row>
    <row r="1320" spans="1:7" ht="15.75">
      <c r="A1320" s="215" t="s">
        <v>134</v>
      </c>
      <c r="B1320" s="214"/>
      <c r="C1320" s="215"/>
      <c r="D1320" s="215"/>
      <c r="E1320" s="215"/>
      <c r="F1320" s="215"/>
      <c r="G1320" s="215"/>
    </row>
    <row r="1321" spans="1:7" ht="15.75">
      <c r="A1321" s="215" t="s">
        <v>437</v>
      </c>
      <c r="B1321" s="214" t="s">
        <v>57</v>
      </c>
      <c r="C1321" s="215">
        <v>5365</v>
      </c>
      <c r="D1321" s="215">
        <v>5365</v>
      </c>
      <c r="E1321" s="215">
        <v>5578</v>
      </c>
      <c r="F1321" s="215">
        <v>5802</v>
      </c>
      <c r="G1321" s="215">
        <v>6037</v>
      </c>
    </row>
    <row r="1322" spans="1:7" ht="15.75">
      <c r="A1322" s="215" t="s">
        <v>400</v>
      </c>
      <c r="B1322" s="214" t="s">
        <v>57</v>
      </c>
      <c r="C1322" s="215">
        <v>9532.7</v>
      </c>
      <c r="D1322" s="215">
        <v>9989.7</v>
      </c>
      <c r="E1322" s="215">
        <v>10469.2</v>
      </c>
      <c r="F1322" s="215">
        <v>10971.7</v>
      </c>
      <c r="G1322" s="215">
        <v>11498.4</v>
      </c>
    </row>
    <row r="1323" spans="1:7" ht="15.75">
      <c r="A1323" s="215" t="s">
        <v>449</v>
      </c>
      <c r="B1323" s="214" t="s">
        <v>57</v>
      </c>
      <c r="C1323" s="215">
        <v>20494</v>
      </c>
      <c r="D1323" s="215">
        <v>22679</v>
      </c>
      <c r="E1323" s="215">
        <v>23905</v>
      </c>
      <c r="F1323" s="215">
        <v>24867</v>
      </c>
      <c r="G1323" s="215">
        <v>25685</v>
      </c>
    </row>
    <row r="1324" spans="1:7" ht="15.75">
      <c r="A1324" s="215" t="s">
        <v>450</v>
      </c>
      <c r="B1324" s="214" t="s">
        <v>57</v>
      </c>
      <c r="C1324" s="215">
        <v>23637</v>
      </c>
      <c r="D1324" s="215">
        <v>25123</v>
      </c>
      <c r="E1324" s="215">
        <v>26379</v>
      </c>
      <c r="F1324" s="215">
        <v>27698</v>
      </c>
      <c r="G1324" s="215">
        <v>29083</v>
      </c>
    </row>
    <row r="1325" spans="1:7" ht="15.75">
      <c r="A1325" s="215" t="s">
        <v>320</v>
      </c>
      <c r="B1325" s="214" t="s">
        <v>57</v>
      </c>
      <c r="C1325" s="215">
        <v>1016.9</v>
      </c>
      <c r="D1325" s="215">
        <v>1044.5</v>
      </c>
      <c r="E1325" s="215">
        <v>1044.5</v>
      </c>
      <c r="F1325" s="215">
        <v>1044.5</v>
      </c>
      <c r="G1325" s="215">
        <v>1044.5</v>
      </c>
    </row>
    <row r="1326" spans="1:7" ht="15.75">
      <c r="A1326" s="215" t="s">
        <v>324</v>
      </c>
      <c r="B1326" s="214" t="s">
        <v>57</v>
      </c>
      <c r="C1326" s="215">
        <v>1177</v>
      </c>
      <c r="D1326" s="215">
        <v>1038</v>
      </c>
      <c r="E1326" s="215">
        <v>1086</v>
      </c>
      <c r="F1326" s="215">
        <v>1136</v>
      </c>
      <c r="G1326" s="215">
        <v>1240</v>
      </c>
    </row>
    <row r="1327" spans="1:7" ht="15.75">
      <c r="A1327" s="216"/>
      <c r="B1327" s="214"/>
      <c r="C1327" s="215"/>
      <c r="D1327" s="215"/>
      <c r="E1327" s="215"/>
      <c r="F1327" s="215"/>
      <c r="G1327" s="215"/>
    </row>
    <row r="1328" spans="1:7" ht="38.25">
      <c r="A1328" s="218" t="s">
        <v>136</v>
      </c>
      <c r="B1328" s="214" t="s">
        <v>9</v>
      </c>
      <c r="C1328" s="215">
        <v>18</v>
      </c>
      <c r="D1328" s="215">
        <v>18</v>
      </c>
      <c r="E1328" s="215">
        <v>18</v>
      </c>
      <c r="F1328" s="215">
        <v>18</v>
      </c>
      <c r="G1328" s="215">
        <v>18</v>
      </c>
    </row>
    <row r="1329" spans="1:7" ht="15.75">
      <c r="A1329" s="218"/>
      <c r="B1329" s="214"/>
      <c r="C1329" s="215"/>
      <c r="D1329" s="215"/>
      <c r="E1329" s="215"/>
      <c r="F1329" s="215"/>
      <c r="G1329" s="215"/>
    </row>
    <row r="1330" spans="1:7" ht="25.5">
      <c r="A1330" s="218" t="s">
        <v>137</v>
      </c>
      <c r="B1330" s="214" t="s">
        <v>138</v>
      </c>
      <c r="C1330" s="215"/>
      <c r="D1330" s="215"/>
      <c r="E1330" s="215"/>
      <c r="F1330" s="215"/>
      <c r="G1330" s="215"/>
    </row>
    <row r="1331" spans="1:7" ht="15.75">
      <c r="A1331" s="219" t="s">
        <v>453</v>
      </c>
      <c r="B1331" s="214" t="s">
        <v>454</v>
      </c>
      <c r="C1331" s="215">
        <v>1976.6</v>
      </c>
      <c r="D1331" s="215">
        <v>1993.2</v>
      </c>
      <c r="E1331" s="215">
        <v>2072.9</v>
      </c>
      <c r="F1331" s="215">
        <v>2155.8</v>
      </c>
      <c r="G1331" s="215">
        <v>2242.03</v>
      </c>
    </row>
    <row r="1332" spans="1:7" ht="15.75">
      <c r="A1332" s="219" t="s">
        <v>453</v>
      </c>
      <c r="B1332" s="214" t="s">
        <v>455</v>
      </c>
      <c r="C1332" s="215">
        <v>39.09</v>
      </c>
      <c r="D1332" s="215">
        <v>39.4</v>
      </c>
      <c r="E1332" s="215">
        <v>41</v>
      </c>
      <c r="F1332" s="215">
        <v>42.64</v>
      </c>
      <c r="G1332" s="215">
        <v>43.97</v>
      </c>
    </row>
    <row r="1333" spans="1:7" ht="15.75">
      <c r="A1333" s="219" t="s">
        <v>456</v>
      </c>
      <c r="B1333" s="214" t="s">
        <v>457</v>
      </c>
      <c r="C1333" s="215">
        <v>160.15</v>
      </c>
      <c r="D1333" s="215">
        <v>164.5</v>
      </c>
      <c r="E1333" s="215">
        <v>171.1</v>
      </c>
      <c r="F1333" s="215">
        <v>177.7</v>
      </c>
      <c r="G1333" s="215">
        <v>44.34</v>
      </c>
    </row>
    <row r="1334" spans="1:7" ht="15.75">
      <c r="A1334" s="219" t="s">
        <v>458</v>
      </c>
      <c r="B1334" s="214" t="s">
        <v>457</v>
      </c>
      <c r="C1334" s="215">
        <v>35.48</v>
      </c>
      <c r="D1334" s="215">
        <v>36.12</v>
      </c>
      <c r="E1334" s="215">
        <v>37.56</v>
      </c>
      <c r="F1334" s="215">
        <v>39.06</v>
      </c>
      <c r="G1334" s="215">
        <v>40.62</v>
      </c>
    </row>
    <row r="1335" spans="1:7" ht="15.75">
      <c r="A1335" s="219" t="s">
        <v>459</v>
      </c>
      <c r="B1335" s="214" t="s">
        <v>457</v>
      </c>
      <c r="C1335" s="215">
        <v>30.77</v>
      </c>
      <c r="D1335" s="215">
        <v>31.41</v>
      </c>
      <c r="E1335" s="215">
        <v>32.66</v>
      </c>
      <c r="F1335" s="215">
        <v>33.96</v>
      </c>
      <c r="G1335" s="215">
        <v>35.31</v>
      </c>
    </row>
    <row r="1336" spans="1:7" ht="15.75">
      <c r="A1336" s="219" t="s">
        <v>460</v>
      </c>
      <c r="B1336" s="214" t="s">
        <v>455</v>
      </c>
      <c r="C1336" s="215">
        <v>5.03</v>
      </c>
      <c r="D1336" s="215">
        <v>5.03</v>
      </c>
      <c r="E1336" s="215">
        <v>5.86</v>
      </c>
      <c r="F1336" s="215">
        <v>6.33</v>
      </c>
      <c r="G1336" s="215">
        <v>6.65</v>
      </c>
    </row>
    <row r="1337" spans="1:7" ht="15.75">
      <c r="A1337" s="219" t="s">
        <v>461</v>
      </c>
      <c r="B1337" s="214" t="s">
        <v>457</v>
      </c>
      <c r="C1337" s="215">
        <v>387.05</v>
      </c>
      <c r="D1337" s="215">
        <v>406.9</v>
      </c>
      <c r="E1337" s="215">
        <v>427.25</v>
      </c>
      <c r="F1337" s="215">
        <v>448.61</v>
      </c>
      <c r="G1337" s="215">
        <v>466.55</v>
      </c>
    </row>
    <row r="1338" spans="1:7" ht="15.75">
      <c r="A1338" s="216"/>
      <c r="B1338" s="214"/>
      <c r="C1338" s="215"/>
      <c r="D1338" s="215"/>
      <c r="E1338" s="215"/>
      <c r="F1338" s="215"/>
      <c r="G1338" s="215"/>
    </row>
    <row r="1339" spans="1:7" ht="25.5">
      <c r="A1339" s="218" t="s">
        <v>139</v>
      </c>
      <c r="B1339" s="214" t="s">
        <v>138</v>
      </c>
      <c r="C1339" s="215"/>
      <c r="D1339" s="215"/>
      <c r="E1339" s="215"/>
      <c r="F1339" s="215"/>
      <c r="G1339" s="215"/>
    </row>
    <row r="1340" spans="1:7" ht="15.75">
      <c r="A1340" s="219" t="s">
        <v>453</v>
      </c>
      <c r="B1340" s="214" t="s">
        <v>455</v>
      </c>
      <c r="C1340" s="215">
        <v>1976.6</v>
      </c>
      <c r="D1340" s="215">
        <v>1993.2</v>
      </c>
      <c r="E1340" s="215">
        <v>2072.9</v>
      </c>
      <c r="F1340" s="215">
        <v>2155.8</v>
      </c>
      <c r="G1340" s="215">
        <v>2242.03</v>
      </c>
    </row>
    <row r="1341" spans="1:7" ht="15.75">
      <c r="A1341" s="219" t="s">
        <v>458</v>
      </c>
      <c r="B1341" s="214" t="s">
        <v>457</v>
      </c>
      <c r="C1341" s="215">
        <v>35.48</v>
      </c>
      <c r="D1341" s="215">
        <v>36.12</v>
      </c>
      <c r="E1341" s="215">
        <v>37.56</v>
      </c>
      <c r="F1341" s="215">
        <v>39.06</v>
      </c>
      <c r="G1341" s="215">
        <v>40.62</v>
      </c>
    </row>
    <row r="1342" spans="1:7" ht="15.75">
      <c r="A1342" s="219" t="s">
        <v>459</v>
      </c>
      <c r="B1342" s="214" t="s">
        <v>457</v>
      </c>
      <c r="C1342" s="215">
        <v>30.77</v>
      </c>
      <c r="D1342" s="215">
        <v>31.41</v>
      </c>
      <c r="E1342" s="215">
        <v>32.66</v>
      </c>
      <c r="F1342" s="215">
        <v>33.96</v>
      </c>
      <c r="G1342" s="215">
        <v>35.31</v>
      </c>
    </row>
    <row r="1343" spans="1:7" ht="15.75">
      <c r="A1343" s="219" t="s">
        <v>460</v>
      </c>
      <c r="B1343" s="214" t="s">
        <v>455</v>
      </c>
      <c r="C1343" s="215">
        <v>5.03</v>
      </c>
      <c r="D1343" s="215">
        <v>5.03</v>
      </c>
      <c r="E1343" s="215">
        <v>5.86</v>
      </c>
      <c r="F1343" s="215">
        <v>6.33</v>
      </c>
      <c r="G1343" s="215">
        <v>6.65</v>
      </c>
    </row>
    <row r="1344" spans="1:7" ht="15.75">
      <c r="A1344" s="220" t="s">
        <v>461</v>
      </c>
      <c r="B1344" s="214" t="s">
        <v>462</v>
      </c>
      <c r="C1344" s="215">
        <v>387.05</v>
      </c>
      <c r="D1344" s="215">
        <v>406.9</v>
      </c>
      <c r="E1344" s="215">
        <v>427.25</v>
      </c>
      <c r="F1344" s="215">
        <v>448.61</v>
      </c>
      <c r="G1344" s="215">
        <v>466.55</v>
      </c>
    </row>
    <row r="1345" spans="1:7" ht="15.75">
      <c r="A1345" s="221"/>
      <c r="B1345" s="214"/>
      <c r="C1345" s="215"/>
      <c r="D1345" s="215"/>
      <c r="E1345" s="215"/>
      <c r="F1345" s="215"/>
      <c r="G1345" s="215"/>
    </row>
    <row r="1346" spans="1:7" ht="25.5">
      <c r="A1346" s="218" t="s">
        <v>140</v>
      </c>
      <c r="B1346" s="214" t="s">
        <v>138</v>
      </c>
      <c r="C1346" s="215"/>
      <c r="D1346" s="215"/>
      <c r="E1346" s="215"/>
      <c r="F1346" s="215"/>
      <c r="G1346" s="215"/>
    </row>
    <row r="1347" spans="1:7" ht="15.75">
      <c r="A1347" s="219" t="s">
        <v>453</v>
      </c>
      <c r="B1347" s="214" t="s">
        <v>454</v>
      </c>
      <c r="C1347" s="215">
        <v>1976.6</v>
      </c>
      <c r="D1347" s="215">
        <v>1993.2</v>
      </c>
      <c r="E1347" s="215">
        <v>2072.9</v>
      </c>
      <c r="F1347" s="215">
        <v>2155.8</v>
      </c>
      <c r="G1347" s="215">
        <v>2242.03</v>
      </c>
    </row>
    <row r="1348" spans="1:7" ht="15.75">
      <c r="A1348" s="219" t="s">
        <v>456</v>
      </c>
      <c r="B1348" s="214" t="s">
        <v>457</v>
      </c>
      <c r="C1348" s="215">
        <v>160.15</v>
      </c>
      <c r="D1348" s="215">
        <v>164.5</v>
      </c>
      <c r="E1348" s="215">
        <v>171.1</v>
      </c>
      <c r="F1348" s="215">
        <v>177.7</v>
      </c>
      <c r="G1348" s="215">
        <v>44.34</v>
      </c>
    </row>
    <row r="1349" spans="1:7" ht="15.75">
      <c r="A1349" s="219" t="s">
        <v>458</v>
      </c>
      <c r="B1349" s="214" t="s">
        <v>457</v>
      </c>
      <c r="C1349" s="215">
        <v>35.48</v>
      </c>
      <c r="D1349" s="215">
        <v>36.12</v>
      </c>
      <c r="E1349" s="215">
        <v>37.56</v>
      </c>
      <c r="F1349" s="215">
        <v>39.06</v>
      </c>
      <c r="G1349" s="215">
        <v>40.62</v>
      </c>
    </row>
    <row r="1350" spans="1:7" ht="15.75">
      <c r="A1350" s="219" t="s">
        <v>459</v>
      </c>
      <c r="B1350" s="214" t="s">
        <v>457</v>
      </c>
      <c r="C1350" s="215">
        <v>30.77</v>
      </c>
      <c r="D1350" s="215">
        <v>31.41</v>
      </c>
      <c r="E1350" s="215">
        <v>32.66</v>
      </c>
      <c r="F1350" s="215">
        <v>33.96</v>
      </c>
      <c r="G1350" s="215">
        <v>35.31</v>
      </c>
    </row>
    <row r="1351" spans="1:7" ht="15.75">
      <c r="A1351" s="219" t="s">
        <v>461</v>
      </c>
      <c r="B1351" s="214" t="s">
        <v>457</v>
      </c>
      <c r="C1351" s="215">
        <v>387.05</v>
      </c>
      <c r="D1351" s="215">
        <v>406.9</v>
      </c>
      <c r="E1351" s="215">
        <v>427.25</v>
      </c>
      <c r="F1351" s="215">
        <v>448.61</v>
      </c>
      <c r="G1351" s="215">
        <v>466.55</v>
      </c>
    </row>
    <row r="1352" spans="1:7" ht="15.75">
      <c r="A1352" s="221"/>
      <c r="B1352" s="214"/>
      <c r="C1352" s="215"/>
      <c r="D1352" s="215"/>
      <c r="E1352" s="215"/>
      <c r="F1352" s="215"/>
      <c r="G1352" s="215"/>
    </row>
    <row r="1353" spans="1:7" ht="25.5">
      <c r="A1353" s="218" t="s">
        <v>141</v>
      </c>
      <c r="B1353" s="214" t="s">
        <v>9</v>
      </c>
      <c r="C1353" s="215">
        <v>100</v>
      </c>
      <c r="D1353" s="215">
        <v>100</v>
      </c>
      <c r="E1353" s="215">
        <v>100</v>
      </c>
      <c r="F1353" s="215">
        <v>100</v>
      </c>
      <c r="G1353" s="215">
        <v>100</v>
      </c>
    </row>
  </sheetData>
  <sheetProtection/>
  <mergeCells count="17">
    <mergeCell ref="A1309:G1309"/>
    <mergeCell ref="A3:A4"/>
    <mergeCell ref="E3:G3"/>
    <mergeCell ref="A5:G5"/>
    <mergeCell ref="A40:G40"/>
    <mergeCell ref="A353:G353"/>
    <mergeCell ref="A466:G467"/>
    <mergeCell ref="A782:G782"/>
    <mergeCell ref="A789:G790"/>
    <mergeCell ref="A792:G792"/>
    <mergeCell ref="H424:M424"/>
    <mergeCell ref="F1:G1"/>
    <mergeCell ref="A2:G2"/>
    <mergeCell ref="A1146:G1146"/>
    <mergeCell ref="A1165:G1165"/>
    <mergeCell ref="A1245:G1245"/>
    <mergeCell ref="A794:G794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Footer>&amp;C&amp;10&amp;P&amp;12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User</cp:lastModifiedBy>
  <cp:lastPrinted>2018-08-02T06:04:33Z</cp:lastPrinted>
  <dcterms:created xsi:type="dcterms:W3CDTF">1998-09-04T04:32:29Z</dcterms:created>
  <dcterms:modified xsi:type="dcterms:W3CDTF">2018-08-03T09:07:27Z</dcterms:modified>
  <cp:category/>
  <cp:version/>
  <cp:contentType/>
  <cp:contentStatus/>
</cp:coreProperties>
</file>