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3"/>
  </bookViews>
  <sheets>
    <sheet name="НДФЛ" sheetId="1" r:id="rId1"/>
    <sheet name="земельный налог1" sheetId="2" r:id="rId2"/>
    <sheet name="Зем_налог2" sheetId="3" r:id="rId3"/>
    <sheet name="налог на имущество физич.лиц" sheetId="4" r:id="rId4"/>
    <sheet name="ЕНВД" sheetId="5" r:id="rId5"/>
    <sheet name="НИО" sheetId="6" r:id="rId6"/>
  </sheets>
  <definedNames>
    <definedName name="Excel_BuiltIn_Print_Titles_2">#REF!</definedName>
    <definedName name="Excel_BuiltIn_Print_Titles_3">'НИО'!$3:$4</definedName>
    <definedName name="_xlnm.Print_Titles" localSheetId="4">'ЕНВД'!$3:$5</definedName>
    <definedName name="_xlnm.Print_Titles" localSheetId="1">'земельный налог1'!$3:$3</definedName>
    <definedName name="_xlnm.Print_Titles" localSheetId="0">'НДФЛ'!$2:$3</definedName>
    <definedName name="_xlnm.Print_Area" localSheetId="1">'земельный налог1'!$A$1:$I$34</definedName>
  </definedNames>
  <calcPr fullCalcOnLoad="1"/>
</workbook>
</file>

<file path=xl/sharedStrings.xml><?xml version="1.0" encoding="utf-8"?>
<sst xmlns="http://schemas.openxmlformats.org/spreadsheetml/2006/main" count="440" uniqueCount="331">
  <si>
    <t>млн. руб.</t>
  </si>
  <si>
    <t>Наименование показателя</t>
  </si>
  <si>
    <t>прогноз</t>
  </si>
  <si>
    <t>Расчет прогнозной величины поступлений налога на доходы физических лиц в консолидированный бюджет области</t>
  </si>
  <si>
    <t>№ п/п</t>
  </si>
  <si>
    <t>Фонд оплаты труда- всего, млн.руб.</t>
  </si>
  <si>
    <t>в т.ч.</t>
  </si>
  <si>
    <t xml:space="preserve"> 1.1</t>
  </si>
  <si>
    <t xml:space="preserve"> 1.2</t>
  </si>
  <si>
    <t xml:space="preserve">  сельское хозяйство</t>
  </si>
  <si>
    <t xml:space="preserve"> 1.3</t>
  </si>
  <si>
    <t xml:space="preserve">  строительство</t>
  </si>
  <si>
    <t xml:space="preserve"> 1.4</t>
  </si>
  <si>
    <t xml:space="preserve">  транспорт и связь</t>
  </si>
  <si>
    <t xml:space="preserve"> 1.5</t>
  </si>
  <si>
    <t xml:space="preserve"> 1.6</t>
  </si>
  <si>
    <t xml:space="preserve">  прочие</t>
  </si>
  <si>
    <t>2.</t>
  </si>
  <si>
    <t xml:space="preserve"> 2.1</t>
  </si>
  <si>
    <t xml:space="preserve"> 2.2</t>
  </si>
  <si>
    <t xml:space="preserve"> 2.3</t>
  </si>
  <si>
    <t xml:space="preserve"> 3.4</t>
  </si>
  <si>
    <t xml:space="preserve"> 2.5</t>
  </si>
  <si>
    <t xml:space="preserve"> 2.6</t>
  </si>
  <si>
    <t xml:space="preserve"> 3.1</t>
  </si>
  <si>
    <t xml:space="preserve"> 3.2</t>
  </si>
  <si>
    <t xml:space="preserve"> 3.3</t>
  </si>
  <si>
    <t xml:space="preserve"> 3.5</t>
  </si>
  <si>
    <t xml:space="preserve"> 3.6</t>
  </si>
  <si>
    <t xml:space="preserve">5. </t>
  </si>
  <si>
    <t>Коэффициент полноты семьи</t>
  </si>
  <si>
    <t>6.</t>
  </si>
  <si>
    <t>Объем стандартных вычетов, млн. руб (с.6.1 + с.6.2)</t>
  </si>
  <si>
    <t xml:space="preserve"> 6.1</t>
  </si>
  <si>
    <t xml:space="preserve"> 6.1.1</t>
  </si>
  <si>
    <t xml:space="preserve"> 6.1.2</t>
  </si>
  <si>
    <t xml:space="preserve"> 6.1.3</t>
  </si>
  <si>
    <t xml:space="preserve"> 6.1.4</t>
  </si>
  <si>
    <t xml:space="preserve"> 6.1.5</t>
  </si>
  <si>
    <t xml:space="preserve"> 6.1.6</t>
  </si>
  <si>
    <t xml:space="preserve"> 6.2</t>
  </si>
  <si>
    <t>7.</t>
  </si>
  <si>
    <t xml:space="preserve">Объем социальных вычетов, млн. руб. </t>
  </si>
  <si>
    <t>8.</t>
  </si>
  <si>
    <t>Объем имущественных вычетов, млн. руб.</t>
  </si>
  <si>
    <t>9.</t>
  </si>
  <si>
    <t>Итого вычетов, млн. руб. (с.6+с.7+с.8)</t>
  </si>
  <si>
    <t>10.</t>
  </si>
  <si>
    <t>Налогооблагаемая база по выплатам, млн. руб. (с.1-с.9)</t>
  </si>
  <si>
    <t>11.</t>
  </si>
  <si>
    <t>12.</t>
  </si>
  <si>
    <t>Расчетный налог на доходы физ. лиц, млн. руб. (c.10 x c.11)</t>
  </si>
  <si>
    <t>13.</t>
  </si>
  <si>
    <t>14.</t>
  </si>
  <si>
    <t>Итого налог на доходы физ. лиц (с.12 х с.13)</t>
  </si>
  <si>
    <t>15.</t>
  </si>
  <si>
    <t>16.</t>
  </si>
  <si>
    <t>17.</t>
  </si>
  <si>
    <t>отчет</t>
  </si>
  <si>
    <t>оценка</t>
  </si>
  <si>
    <t xml:space="preserve">  обрабатывающие п-ва</t>
  </si>
  <si>
    <t xml:space="preserve">  производство и распределение электроэнергии, газа и воды</t>
  </si>
  <si>
    <t xml:space="preserve">  оптовая и розничная торговля</t>
  </si>
  <si>
    <t xml:space="preserve"> 1.7</t>
  </si>
  <si>
    <t xml:space="preserve"> 1.8</t>
  </si>
  <si>
    <t xml:space="preserve">  гостиницы и рестораны</t>
  </si>
  <si>
    <t xml:space="preserve"> 2.4</t>
  </si>
  <si>
    <t xml:space="preserve"> 2.7</t>
  </si>
  <si>
    <t xml:space="preserve"> 2.8</t>
  </si>
  <si>
    <t xml:space="preserve"> 3.</t>
  </si>
  <si>
    <t xml:space="preserve"> 3.7</t>
  </si>
  <si>
    <t xml:space="preserve"> 3.8</t>
  </si>
  <si>
    <t xml:space="preserve">4. </t>
  </si>
  <si>
    <t>Численность детей и учащихся, ВУЗах, чел.</t>
  </si>
  <si>
    <t>Численность занятых - всего, чел.</t>
  </si>
  <si>
    <t>Средняя заработная плата, руб.</t>
  </si>
  <si>
    <t xml:space="preserve"> 6.1.7</t>
  </si>
  <si>
    <t xml:space="preserve"> 6.1.8</t>
  </si>
  <si>
    <t xml:space="preserve"> 1.9</t>
  </si>
  <si>
    <t xml:space="preserve">  добыча полезных ископаемых</t>
  </si>
  <si>
    <t xml:space="preserve"> 2.9</t>
  </si>
  <si>
    <t xml:space="preserve"> 3.9</t>
  </si>
  <si>
    <t xml:space="preserve"> 6.1.9</t>
  </si>
  <si>
    <t>Налог на имущество  физических лиц</t>
  </si>
  <si>
    <t>Обьекты налогообложения</t>
  </si>
  <si>
    <t>До 300 тыс.руб.</t>
  </si>
  <si>
    <t>От 300 тыс. рублей до 500 тыс. рублей</t>
  </si>
  <si>
    <t>Свыше 500 тыс. рублей</t>
  </si>
  <si>
    <t>Ставка налога (до 0,1 процента)</t>
  </si>
  <si>
    <t>Ставка налога (от 0,1 до 0,3 процента)</t>
  </si>
  <si>
    <t>Ставка налога (от 0,3 до 2 процентов)</t>
  </si>
  <si>
    <t>Сумма налога (ст.1 х ст.2), тыс. руб.</t>
  </si>
  <si>
    <t>Сумма налога (ст.4 х ст.5), тыс. руб.</t>
  </si>
  <si>
    <t>Прогноз</t>
  </si>
  <si>
    <t>Стоимость имущества:</t>
  </si>
  <si>
    <t>памятники истории и культуры федерального и областного значения- п/п 5 ст. 381 НК РФ, п. 1 ст.3 Закона Орловской области от 25.11.2003 №364-ОЗ (ф.№11 стр.33)</t>
  </si>
  <si>
    <t>организаций УИН - п/п1 ст.381 НК РФ (ОКВЭД 75.23.4)</t>
  </si>
  <si>
    <t>религиозных организаций -п/п2 ст.381 НК РФ (ОКВЭД 91.31)</t>
  </si>
  <si>
    <t>имущество, используемое для производства ветеринарных иммунобиологических препаратов, предназначенных для борьбы с эпидемиями и эпизоотиями  - п/п4 ст. 381 НК РФ (ОКВЭД 24.4)</t>
  </si>
  <si>
    <t>специализированных протезно-ортопедических предприятий - п/п 13 ст. 381 НК РФ (ОКВЭД 331.10.1)</t>
  </si>
  <si>
    <t>государственных научных центров -  п/п 15 ст. 381 НК РФ</t>
  </si>
  <si>
    <t>Примечание</t>
  </si>
  <si>
    <t xml:space="preserve"> Примечание: </t>
  </si>
  <si>
    <t>1.</t>
  </si>
  <si>
    <t>3.</t>
  </si>
  <si>
    <t>4.</t>
  </si>
  <si>
    <t>5.</t>
  </si>
  <si>
    <t>В отчетном периоде налоговые вычеты определяются исходя из отчетных данных налоговых органов</t>
  </si>
  <si>
    <t xml:space="preserve">Социальные налоговые вычеты расчитываются исходя из отчетных  данных налоговых органов и динамики заболеваемости и демографии в районе. </t>
  </si>
  <si>
    <t>Объем имущественных налоговых вычетов определяется исходя из отчетных данных налоговых органов и динамики денежных доходов населения</t>
  </si>
  <si>
    <t>Расчет делается как в целом по району (городскому округу), так и в разрезе поселений</t>
  </si>
  <si>
    <t>Расчет делается как в целом по мунципальному району (городскому округу), так и в разрезе поселений</t>
  </si>
  <si>
    <t>Итого  налога (ст.3+ст.6 +ст.9), тыс. руб.</t>
  </si>
  <si>
    <t>Льготы по налогу ( тыс. руб.)</t>
  </si>
  <si>
    <t xml:space="preserve">1. </t>
  </si>
  <si>
    <t>ремонт, окраска и пошив обуви</t>
  </si>
  <si>
    <t>Бытовые услуги по ОКУН</t>
  </si>
  <si>
    <t>1.1.</t>
  </si>
  <si>
    <t>ремонт и пошив швейных, меховых и кожаных изделий</t>
  </si>
  <si>
    <t>сумма налога</t>
  </si>
  <si>
    <t>ремонт бытовой, радиоэлектронной аппаратуры, бытовых машин, бытовых приборов</t>
  </si>
  <si>
    <t>1.2.</t>
  </si>
  <si>
    <t>1.3.</t>
  </si>
  <si>
    <t>ремонт часов</t>
  </si>
  <si>
    <t>1.4.</t>
  </si>
  <si>
    <t>1.5.</t>
  </si>
  <si>
    <t>ремонт и изготовление металлоизделеий</t>
  </si>
  <si>
    <t>1.6.</t>
  </si>
  <si>
    <t>ремонт ювелирных изделий</t>
  </si>
  <si>
    <t>1.7.</t>
  </si>
  <si>
    <t>изготовление и ремонт мебели</t>
  </si>
  <si>
    <t>1.8.</t>
  </si>
  <si>
    <t>базовая доходность</t>
  </si>
  <si>
    <t>услуги фотоателье и фотолабораторий</t>
  </si>
  <si>
    <t>1.9.</t>
  </si>
  <si>
    <t>1.10.</t>
  </si>
  <si>
    <t>услуги бань и душевых</t>
  </si>
  <si>
    <t xml:space="preserve"> -//-</t>
  </si>
  <si>
    <t>1.11.</t>
  </si>
  <si>
    <t>парикмахерские услуги</t>
  </si>
  <si>
    <t>1.12.</t>
  </si>
  <si>
    <t>другие виды бытовых услуг</t>
  </si>
  <si>
    <t>Оказание услуг по ремонту, техническому обслуживанию и мойке автотранспортных средств</t>
  </si>
  <si>
    <t>физический показатель</t>
  </si>
  <si>
    <t>кол-во работников, включая ИП</t>
  </si>
  <si>
    <t>К2*</t>
  </si>
  <si>
    <t>торговое место</t>
  </si>
  <si>
    <t>не установлен</t>
  </si>
  <si>
    <t xml:space="preserve">в соответсвии с приложением №2 к Закону Орловской области от 26.11.2002 N 290-ОЗ
</t>
  </si>
  <si>
    <t>Примечание:</t>
  </si>
  <si>
    <t>тыс. руб</t>
  </si>
  <si>
    <t>используемые для нужд УИН - п/п1 ст. 395 НК РФ</t>
  </si>
  <si>
    <t>под государственными автомобильными дорогами общего пользования - п/п 2 ст.395 НК РФ</t>
  </si>
  <si>
    <t>принадлежащие религиозным организациям - п/п 4 ст.395 НК РФ</t>
  </si>
  <si>
    <t>используемые общественными организациями инвалидов и созданными ими организациями - п/п 5 ст. 395 НК РФ</t>
  </si>
  <si>
    <t>используемых организациями народных художественных промыслов - п/п 6 ст.395 НК РФ</t>
  </si>
  <si>
    <t>Кадастровая стоимость земельных участков, освобождаемых от налогообложения, либо облагаемых по пониженной ставке, в соответствии с решениями органов местного самоуправления, тыс. руб.</t>
  </si>
  <si>
    <t>…</t>
  </si>
  <si>
    <t xml:space="preserve">в т.ч. по видам льгот </t>
  </si>
  <si>
    <t>№п/п</t>
  </si>
  <si>
    <t>4.1.</t>
  </si>
  <si>
    <t>Сумма выпадающих доходов, тыс. руб.</t>
  </si>
  <si>
    <t>Кадастровая стоимость земельных участков, освобождаемых от налогообложения в соответствии со ст. 395 НК РФ, тыс. руб.</t>
  </si>
  <si>
    <t>НДФЛ начисленный налоговыми органами</t>
  </si>
  <si>
    <t>НДФЛ фактически собранный</t>
  </si>
  <si>
    <t>х</t>
  </si>
  <si>
    <t>объекты жилфонда и инфраструктуры ЖКХ, содержание которых полностью или частично финансируется за счет средств областного или местных бюджетов - п. 8 ст.3 Закона Орловской области от 25.11.2003 №364-ОЗ</t>
  </si>
  <si>
    <t>объекты соц-культ. сферы, используемые для нужд образования, содержание которых полностью или частично финансируется за счет средств областного или местных бюджетов - п. 9 ст.3 Закона Орловской области от 25.11.2003 №364-ОЗ</t>
  </si>
  <si>
    <t xml:space="preserve">   объекты соц-культ. сферы, используемые для нужд культуры и искусства, содержание которых полностью или частично финансируется за счет средств областного или местных бюджетов - п. 9 ст.3 Закона Орловской области от 25.11.2003 №364-ОЗ</t>
  </si>
  <si>
    <t>объекты соц-культ. сферы, используемые для нужд физкультуры и спорта, содержание которых полностью или частично финансируется за счет средств областного или местных бюджетов - п. 9 ст.3 Закона Орловской области от 25.11.2003 №364-ОЗ</t>
  </si>
  <si>
    <t>объекты соц-культ. сферы, используемые для нужд здравоохранения, содержание которых полностью или частично финансируется за счет средств областного или местных бюджетов - п. 9 ст.3 Закона Орловской области от 25.11.2003 №364-ОЗ</t>
  </si>
  <si>
    <t>объекты соц-культ. сферы, используемые для нужд соц обеспечения, содержание которых полностью или частично финансируется за счет средств областного или местных бюджетов - п. 9 ст.3 Закона Орловской области от 25.11.2003 №364-ОЗ</t>
  </si>
  <si>
    <t>Расчет делается в целом по муниципальному району (городскому округу)</t>
  </si>
  <si>
    <t>значения физического показателя</t>
  </si>
  <si>
    <t>начислено</t>
  </si>
  <si>
    <t>собрано</t>
  </si>
  <si>
    <t>Оказание услуг общественного питания через объекты организации общественного питания, имеющие залы обслуживания посетителей</t>
  </si>
  <si>
    <t>К2</t>
  </si>
  <si>
    <r>
      <t xml:space="preserve">К2** </t>
    </r>
    <r>
      <rPr>
        <sz val="10"/>
        <rFont val="Arial Cyr"/>
        <family val="0"/>
      </rPr>
      <t>в соответствии с законом Орловской области №290-ОЗ</t>
    </r>
  </si>
  <si>
    <t>жилые дома, квартиры, дачи, гаражи и иные строения, помещения и сооружения, тыс. руб.</t>
  </si>
  <si>
    <t>Таблица 2</t>
  </si>
  <si>
    <t xml:space="preserve">ЗЕМЛИ СЕЛЬСКОХОЗЯЙСТВЕННОГО НАЗНАЧЕНИЯ        </t>
  </si>
  <si>
    <t xml:space="preserve">Сельскохозяйственные угодья                   </t>
  </si>
  <si>
    <t xml:space="preserve">Прочие земли сельскохозяйственного назначения </t>
  </si>
  <si>
    <t xml:space="preserve">ЗЕМЛИ ПОСЕЛЕНИЙ                               </t>
  </si>
  <si>
    <t xml:space="preserve">Прочие земельные участки                      </t>
  </si>
  <si>
    <t xml:space="preserve">Земли промышленности                          </t>
  </si>
  <si>
    <t xml:space="preserve">Земли энергетики                              </t>
  </si>
  <si>
    <t xml:space="preserve">Земли транспорта                              </t>
  </si>
  <si>
    <t xml:space="preserve">Земли связи, радиовещания, телевидения,       </t>
  </si>
  <si>
    <t xml:space="preserve">информатики                                    </t>
  </si>
  <si>
    <t xml:space="preserve">Прочие земли                                  </t>
  </si>
  <si>
    <t xml:space="preserve">ЗЕМЛИ ОСОБО ОХРАНЯЕМЫХ ТЕРРИТОРИЙ И ОБЪЕКТОВ  </t>
  </si>
  <si>
    <t xml:space="preserve">ЗЕМЛИ ЛЕСНОГО ФОНДА                           </t>
  </si>
  <si>
    <t xml:space="preserve">ЗЕМЛИ ВОДНОГО ФОНДА                           </t>
  </si>
  <si>
    <t xml:space="preserve">ЗЕМЛИ ЗАПАСА                                  </t>
  </si>
  <si>
    <t xml:space="preserve">Земли, занятые внутрихозяйственными дорогами, коммуникациями, древесно-кустарниковой растительностью, предназначенной для обеспечения защиты от воздействия негативных (вредных) природных, антропогенных и техногенных явлений, замкнутыми водоемами, а также занятые зданиями, строениями, сооружениями, используемые для производства, хранения и переработки сельскохозяйственной продукции   </t>
  </si>
  <si>
    <t>Кадастровая стоимость</t>
  </si>
  <si>
    <t>Площадь, га</t>
  </si>
  <si>
    <t>Налоговая ставка (% от кадастровой стоимости)</t>
  </si>
  <si>
    <t>Сумма налога, руб.</t>
  </si>
  <si>
    <t>x</t>
  </si>
  <si>
    <t>Итого сумма налога</t>
  </si>
  <si>
    <t>таблица 1</t>
  </si>
  <si>
    <t xml:space="preserve">Земли в пределах поселений, отнесенные к территориальным зонам сельскохозяйственного использования      </t>
  </si>
  <si>
    <t xml:space="preserve">Земельные участки, занятые жилищным фондом и объектами инженерной инфраструктуры жилищно-коммунального комплекса   </t>
  </si>
  <si>
    <t>Земельные участки, предоставленные для жилищного строительства</t>
  </si>
  <si>
    <t xml:space="preserve">Земельные участки, приобретенные в собственность юридическими и физическими лицами на условиях осуществления на них жилищного строительства (за исключением индивидуального жилищного строительства)   </t>
  </si>
  <si>
    <t>Земельные участки, приобретенные в собственность физическими лицами на условиях осуществления на них индивидуального жилищного строительства</t>
  </si>
  <si>
    <t xml:space="preserve">Земельные участки, предоставленные для ведения личного подсобного хозяйства, садоводства и огородничества или животноводства             </t>
  </si>
  <si>
    <t xml:space="preserve">Земельные участки, предоставленные юридическим лицам для ведения садоводства и огородничества или животноводства     </t>
  </si>
  <si>
    <t xml:space="preserve">Земельные участки, предоставленные физическим лицам для ведения садоводства и огородничества или животноводства     </t>
  </si>
  <si>
    <t xml:space="preserve">Земли в пределах поселений, отнесенные к производственным территориальным зонам и зонам инженерных и транспортных инфраструктур       </t>
  </si>
  <si>
    <t xml:space="preserve">Наименование категории земли*         </t>
  </si>
  <si>
    <t>Кадастровая стоимость земельных участков, исключаемых из налогообложения в соответствии с п.5 ст. 391 НК РФ в размере 10000 рублей на человека, тыс. руб. (принадлежащие Героям Советского Союза, Героям России, полным кавалерам ордена Славы - п/п 1; инвалидам - п/п 2; инвалидам с детства - п/п 3; ветеранам и инвалидам ВОВ и боевых действий - п/п 4; подвергшимся воздействию радиации вследствии аварий- п/п 5; принимавшим участие в ядерных испытаниях и ликвидации ядерных объектов - п/п 6, 7</t>
  </si>
  <si>
    <t>4.2.</t>
  </si>
  <si>
    <t>4.3.</t>
  </si>
  <si>
    <t>4.4.</t>
  </si>
  <si>
    <t>4.5.</t>
  </si>
  <si>
    <t>6.1.</t>
  </si>
  <si>
    <t>в том числе</t>
  </si>
  <si>
    <t xml:space="preserve"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   </t>
  </si>
  <si>
    <t>Оказание услуг по временному размещению и проживанию</t>
  </si>
  <si>
    <r>
      <t>площадь торгового зала, м</t>
    </r>
    <r>
      <rPr>
        <vertAlign val="superscript"/>
        <sz val="8"/>
        <rFont val="Arial Cyr"/>
        <family val="0"/>
      </rPr>
      <t>2</t>
    </r>
  </si>
  <si>
    <t>в том числе: стоимость основных фондов предприятий, которые зарегистрированы на территории данного муниципального образования, но облагаются налогом по месту их расположения в других муниципальных образованиях</t>
  </si>
  <si>
    <t>кроме того: стоимость основных фондов предприятий, которые расположены и облагаются налогом в данном муниципальном образовании, но зарегистрированы на территории другого муниципального образования</t>
  </si>
  <si>
    <t>Кадастровая стоимость земельных участков, уплата налога по которым маловероятна (собственник находится в состоянии банкротства,  затруднен его поиск и т.д.), тыс. руб.</t>
  </si>
  <si>
    <t>ВСЕГО ( с.1. - с.3. - с.5 - с.7.-с.9. )</t>
  </si>
  <si>
    <r>
      <t xml:space="preserve"> Сумма налога, тыс. руб.(</t>
    </r>
    <r>
      <rPr>
        <b/>
        <sz val="11"/>
        <rFont val="Arial Cyr"/>
        <family val="0"/>
      </rPr>
      <t>таблица 1</t>
    </r>
    <r>
      <rPr>
        <sz val="11"/>
        <rFont val="Arial Cyr"/>
        <family val="0"/>
      </rPr>
      <t>)</t>
    </r>
  </si>
  <si>
    <t>Всего налога (ст.10-ст.11) , тыс. руб.</t>
  </si>
  <si>
    <t>ИТОГО:</t>
  </si>
  <si>
    <t>По стр.1 указывается остаточная стоимость основных фондов на конец сответствующего периода, не включая собственность граждан из баланса основных фондов</t>
  </si>
  <si>
    <t>Оказание автотранспортных услуг по перевозке грузов</t>
  </si>
  <si>
    <t>Оказание автотранспортных услуг по перевозке пассажиров</t>
  </si>
  <si>
    <t>площадь торгового места в квадратных метрах</t>
  </si>
  <si>
    <t>Оказание услуг общественного питания через объекты организации общественного питания, не имеющие залов обслуживания посетителей</t>
  </si>
  <si>
    <t>химчистка и крашение, услуги прачечных</t>
  </si>
  <si>
    <t xml:space="preserve">  обрабатывающие п-ва (40000/ст.3.1 х 400 х ст.2.1)</t>
  </si>
  <si>
    <t>Кол-во транспортных средств, используемых для перевозки грузов</t>
  </si>
  <si>
    <t>1. Остаточная стоимость основных фондов - всего по отчетности Орелстата</t>
  </si>
  <si>
    <t>2. Остаточная стоимость основных фондов - всего,  (стр.1.-стр.1.1.+стр.1.2.)</t>
  </si>
  <si>
    <t>3. Стоимость ОФ, не облагаемая налогом на имущество</t>
  </si>
  <si>
    <t>общественные организации инвалидов и созданных ими предпр.(п/п 3 ст.381 НК РФ)</t>
  </si>
  <si>
    <t>ж/д пути и сооружения, являющиеся их неотемлемой частью (перечень утверждается Правительством РФ) - п/п 11 ст. 381 НК РФ</t>
  </si>
  <si>
    <t>магистральные трубопроводы и сооружения, являющиеся их неотемлемой частью (перечень утверждается Правительством РФ) - п/п 11 ст. 381 НК РФ</t>
  </si>
  <si>
    <t>коллегий адвокатов, адвокатских бюро и юридических консультаций - п/п 14 ст. 381 НК РФ (ОКВЭД 74.11)</t>
  </si>
  <si>
    <t>объекты, используемые для отдыха и оздоровления детей - п. 2 ст.3 Закона Орловской области от 25.11.2003 №364-ОЗ</t>
  </si>
  <si>
    <t>объекты, используемые для охраны природы, пожарной безопасности и гражданской обороны - п. 3 ст.3 Закона Орловской области от 25.11.2003 №364-ОЗ</t>
  </si>
  <si>
    <t>используемое исключительно и непосредственно в процессе производства  с/х продукции, выращивания и лова  рыбы - п. 5 ст.3 Закона Орловской области от 25.11.2003 №364-ОЗ</t>
  </si>
  <si>
    <t>имущество органов государственной власти области и местного самоуправления - п. 6 ст.3 Закона Орловской области от 25.11.2003 №364-ОЗ</t>
  </si>
  <si>
    <t>4. Остаточная стоимость ОФ, облагаемая налогом на имущество предприятий (стр.2 - стр.3)</t>
  </si>
  <si>
    <t>4.1. Остаточная стоимость ОФ, облагаемая налогом на имущество предприятий по ставке 2,2% (стр.4. - стр.4.2.)</t>
  </si>
  <si>
    <t>4.2. Остаточная стоимость ОФ, облагаемая налогом на имущество предприятий по ставке 1,1%</t>
  </si>
  <si>
    <t>организаций, осуществляющих селекционно-гибридную работу по разведению племенных свиней в ходе реализации инвестиционного проекта</t>
  </si>
  <si>
    <t>5. Среднегодовая стоимость облагаемого имущества всего (стр.5.1.+стр.5.2.)</t>
  </si>
  <si>
    <t>5.1. Среднегодовая стоимость ОФ, облагаемая налогом на имущество предприятий по ставке 2,2%</t>
  </si>
  <si>
    <t>5.2. Среднегодовая стоимость ОФ, облагаемая налогом на имущество предприятий по ставке 1,1%</t>
  </si>
  <si>
    <t>6. Расчетный налог на имущество всего (стр.6.1.+стр.6.2.)</t>
  </si>
  <si>
    <t>6.1. Расчетный налог на имущество по ставке 2,2%</t>
  </si>
  <si>
    <t>6.2. Расчетный налог на имущество по ставке 1,1%</t>
  </si>
  <si>
    <t>Оказание ветеринарных услуг</t>
  </si>
  <si>
    <t>Оказание услуг по предоставлению во временное владение (в пользование)мест для стоянки автотранспортных средств, а также по хранению автотранспортных средств на платных стоянках</t>
  </si>
  <si>
    <t>Розничная торговля, осуществляемая через объекты стационарной торговой сети, имеющие торговые залы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</si>
  <si>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сети,площадь торгового места в которых не превышает  5 квадратных метров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</si>
  <si>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сети,площадь торгового места в которых  превышает  5 квадратных метров</t>
  </si>
  <si>
    <t xml:space="preserve">Развозная и разносная розничная торговля </t>
  </si>
  <si>
    <t>Распространение наружной рекламы с использованием рекламных конструкций (за исключением рекламных конструкций с автоматической сменой изображения и электронных табло)</t>
  </si>
  <si>
    <r>
      <t>Площадь информационного поля,  м</t>
    </r>
    <r>
      <rPr>
        <vertAlign val="superscript"/>
        <sz val="8"/>
        <rFont val="Arial Cyr"/>
        <family val="0"/>
      </rPr>
      <t>2</t>
    </r>
  </si>
  <si>
    <t>Распространение наружной рекламы с использованием рекламных конструкций с автоматической сменой изображения</t>
  </si>
  <si>
    <r>
      <t>Площадь информационного поля, м</t>
    </r>
    <r>
      <rPr>
        <vertAlign val="superscript"/>
        <sz val="8"/>
        <rFont val="Arial Cyr"/>
        <family val="0"/>
      </rPr>
      <t>2</t>
    </r>
  </si>
  <si>
    <t>Распространение наружной рекламы посредством электронных табло</t>
  </si>
  <si>
    <t>Распространение размещение рекламы на транспортных средствах</t>
  </si>
  <si>
    <t>Кол-во транспортных средств, на которых размещена реклама</t>
  </si>
  <si>
    <r>
      <t>Общая площадь помещения для временного размещения и проживания, м</t>
    </r>
    <r>
      <rPr>
        <vertAlign val="superscript"/>
        <sz val="8"/>
        <rFont val="Arial Cyr"/>
        <family val="0"/>
      </rPr>
      <t>2</t>
    </r>
  </si>
  <si>
    <r>
      <t>Общая площадь стоянки, м</t>
    </r>
    <r>
      <rPr>
        <vertAlign val="superscript"/>
        <sz val="8"/>
        <rFont val="Arial Cyr"/>
        <family val="0"/>
      </rPr>
      <t>2</t>
    </r>
  </si>
  <si>
    <t>Оказание услуг по передаче во временое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сети,а также объектов организации общественного питания, не имеющих залов обслуживаеия посетителей, если площадь каждого из них не превышает 5 квадратных метров</t>
  </si>
  <si>
    <t>Площадь переданного во временное владение и (или) в пользование торгового мести, объекта нестационарной торговой сети, объекта организации общественного питания, м2</t>
  </si>
  <si>
    <t>Оказание услуг по передаче во временое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не превышает 10 квадратных метров</t>
  </si>
  <si>
    <t>Количество переданных во временное владение и (или) в пользование земельных участков</t>
  </si>
  <si>
    <t>Оказание услуг по передаче во временое владение и (или) пользование земельных участков для размещения объектов стационарной и  нестационарной торговой сети  объектов организации общественного питания, если площадь земельного участка превышает 10 квадратных метров</t>
  </si>
  <si>
    <t>Площадь переданного во временное владение и (или) в пользование земельного участка, м2</t>
  </si>
  <si>
    <r>
      <t>Площадь зала, обслуживания, м</t>
    </r>
    <r>
      <rPr>
        <vertAlign val="superscript"/>
        <sz val="8"/>
        <rFont val="Arial Cyr"/>
        <family val="0"/>
      </rPr>
      <t>2</t>
    </r>
  </si>
  <si>
    <t>кол-во посадочных мест</t>
  </si>
  <si>
    <t>Кол-во переданных во временное владение и (или) в пользование торговых мест, объектов нестационарной торговой сети, объектов организации общественного питания</t>
  </si>
  <si>
    <t>Оказание услуг по передаче во временое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обслуживаеия посетителей, если площадь каждого из них превышает 5 квадратных метров</t>
  </si>
  <si>
    <t>Стр. 3 является суммой строк, отражающих величину стоимости основных средств, исключаемых из облагаемой базы согласно Главе 30 НК РФ ст. 381, а также ст.3 закона Орловской области "О налоге на имущество организаций"</t>
  </si>
  <si>
    <t>в размере 400 рублей на работающего (сумма строк 6.1.1 - 6.1.9)</t>
  </si>
  <si>
    <t>НДФЛ по дивидендам</t>
  </si>
  <si>
    <t>НДФЛ по прочим доходам</t>
  </si>
  <si>
    <t>Всего НДФЛ в консолидированный бюджет области (сумма строк 14,15,16)</t>
  </si>
  <si>
    <t xml:space="preserve">Коэффициент полноты семьи показывает сколько родителей получает вычет </t>
  </si>
  <si>
    <t>линии энергопередачи и сооружения, являющиеся их неотемлемой частью (перечень утверждается Правительством РФ) - п/п 11 ст. 381 НК РФ</t>
  </si>
  <si>
    <t>федеральные автомобильные дороги общего пользования и сооружения, являющиеся их неотъемлемой частью (перечень утверждается Правительством РФ) - п/п 11 ст.381 НК РФ</t>
  </si>
  <si>
    <t>территориальные автомобильные дороги общего пользования и сооружения, являющиеся их неотъемлемой частью (перечень утверждается Правительством Орловской области) - п. 4 ст.3 Закона Орловской области от 25.11.2003 №364-ОЗ</t>
  </si>
  <si>
    <t>имущество, созданное и (или) приобретенное в результате реализации инвестиционного проекта в рамках инвестиционных соглашений, заключенных инвесторами с Правительством Орловской области - п. 10 ст.3 Закона Орловской области от 25.11.2003 №364-ОЗ</t>
  </si>
  <si>
    <t>организаций, осуществляющих производство холодильного оборудования и строительной керамики (2011 год - строительной керамики)</t>
  </si>
  <si>
    <t>организаций, осуществляющих производство основной фармацевтической продукции</t>
  </si>
  <si>
    <t>вновь созданное, прибретенное имущество организаций обрабатывающих производств</t>
  </si>
  <si>
    <t>вновь созданное, прибретенное имущество организаций строительства</t>
  </si>
  <si>
    <t>увеличение стоимости имущества за счет модернизации, реконструкции</t>
  </si>
  <si>
    <t>Фактически поступившая сумма налога</t>
  </si>
  <si>
    <t>Стр. 4.2 является суммой строк, отражающих величину стоимости основных средств, облагаемой по ставке 1,1% согласно ст.2 закона Орловской области "О налоге на имущество организаций"</t>
  </si>
  <si>
    <t>Сумма налога в 2010 году должна соответсвовать официальной налоговой отчетности по форме 1Н и 5Н</t>
  </si>
  <si>
    <t>2011 отчет</t>
  </si>
  <si>
    <t>2012 оценка</t>
  </si>
  <si>
    <t>2013 прогноз</t>
  </si>
  <si>
    <t>В 2012 году и в прогнозном периоде стандартный налоговый вычет в размере 400 рублей не определяется.</t>
  </si>
  <si>
    <t xml:space="preserve">Стандартный налоговый вычет на детей в размере 1400 рублей на первого и второго ребенка определяется с 2012 года исходя из числа месяцев в течение которых доход работающего не превышает 280000 рублей, но не в разрезе видов деятельности, а в среднем по району, с учетом того, что его получают оба родителя.  </t>
  </si>
  <si>
    <t>Уровень собираемости %</t>
  </si>
  <si>
    <t>Ставка налога %</t>
  </si>
  <si>
    <t>Расчет единого налога на вмененный доход по Верховскому району</t>
  </si>
  <si>
    <t xml:space="preserve">Расчет налога на имущество организаций по Верховскому району </t>
  </si>
  <si>
    <t xml:space="preserve">Расчет земельного налога </t>
  </si>
  <si>
    <t>Расчет земельного налога</t>
  </si>
  <si>
    <t>в размере 1400 рублей на детей  (280000/с.3 х1400 х с.5 х с.4 иначе 12х1400ст.4х ст.5)</t>
  </si>
  <si>
    <t>2018г.</t>
  </si>
  <si>
    <t>2019г.</t>
  </si>
  <si>
    <t>2018 год</t>
  </si>
  <si>
    <t>2020 год</t>
  </si>
  <si>
    <t>2020г.</t>
  </si>
  <si>
    <t>считают сами</t>
  </si>
  <si>
    <t>строка17:54%=ндфл собр.</t>
  </si>
  <si>
    <t>2021 год</t>
  </si>
  <si>
    <t>2021г.</t>
  </si>
  <si>
    <t>2018 отчет</t>
  </si>
  <si>
    <t>2019 оценка</t>
  </si>
  <si>
    <t>2019 год (оценка)</t>
  </si>
  <si>
    <t>2020 год (прогноз)</t>
  </si>
  <si>
    <t>2022г.</t>
  </si>
  <si>
    <t>2019год</t>
  </si>
  <si>
    <t>2022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</si>
</sst>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0.000"/>
    <numFmt numFmtId="175" formatCode="0.00000"/>
    <numFmt numFmtId="176" formatCode="0.0000"/>
    <numFmt numFmtId="177" formatCode="0.0000E+00"/>
    <numFmt numFmtId="178" formatCode="0.000E+00"/>
    <numFmt numFmtId="179" formatCode="0.00000000"/>
    <numFmt numFmtId="180" formatCode="0.000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#,##0.000&quot;р.&quot;"/>
  </numFmts>
  <fonts count="56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Symbol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 Cyr"/>
      <family val="0"/>
    </font>
    <font>
      <vertAlign val="superscript"/>
      <sz val="8"/>
      <name val="Arial Cyr"/>
      <family val="0"/>
    </font>
    <font>
      <i/>
      <sz val="11"/>
      <name val="Arial Cyr"/>
      <family val="2"/>
    </font>
    <font>
      <b/>
      <sz val="11"/>
      <name val="Arial Cyr"/>
      <family val="0"/>
    </font>
    <font>
      <b/>
      <i/>
      <sz val="11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b/>
      <sz val="10"/>
      <name val="Times New Roman Cyr"/>
      <family val="1"/>
    </font>
    <font>
      <b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top" wrapText="1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11" fillId="0" borderId="17" xfId="0" applyFont="1" applyFill="1" applyBorder="1" applyAlignment="1">
      <alignment vertical="top" wrapText="1"/>
    </xf>
    <xf numFmtId="0" fontId="9" fillId="0" borderId="21" xfId="0" applyFont="1" applyFill="1" applyBorder="1" applyAlignment="1">
      <alignment vertical="top" wrapText="1"/>
    </xf>
    <xf numFmtId="0" fontId="0" fillId="0" borderId="22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10" fillId="0" borderId="21" xfId="0" applyFont="1" applyFill="1" applyBorder="1" applyAlignment="1">
      <alignment vertical="top" wrapText="1"/>
    </xf>
    <xf numFmtId="0" fontId="9" fillId="0" borderId="24" xfId="0" applyFont="1" applyFill="1" applyBorder="1" applyAlignment="1">
      <alignment vertical="top" wrapText="1"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10" fillId="0" borderId="28" xfId="0" applyFont="1" applyFill="1" applyBorder="1" applyAlignment="1">
      <alignment vertical="top" wrapText="1"/>
    </xf>
    <xf numFmtId="0" fontId="0" fillId="0" borderId="29" xfId="0" applyFill="1" applyBorder="1" applyAlignment="1">
      <alignment wrapText="1"/>
    </xf>
    <xf numFmtId="0" fontId="0" fillId="0" borderId="30" xfId="0" applyFill="1" applyBorder="1" applyAlignment="1">
      <alignment horizontal="center" wrapText="1"/>
    </xf>
    <xf numFmtId="0" fontId="0" fillId="0" borderId="31" xfId="0" applyFill="1" applyBorder="1" applyAlignment="1">
      <alignment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16" fontId="3" fillId="0" borderId="35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26" xfId="0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40" xfId="0" applyFill="1" applyBorder="1" applyAlignment="1">
      <alignment/>
    </xf>
    <xf numFmtId="0" fontId="5" fillId="0" borderId="4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0" fontId="2" fillId="0" borderId="41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0" fillId="0" borderId="44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4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0" fillId="0" borderId="48" xfId="0" applyFill="1" applyBorder="1" applyAlignment="1">
      <alignment horizontal="left" vertical="top"/>
    </xf>
    <xf numFmtId="0" fontId="0" fillId="0" borderId="49" xfId="0" applyFill="1" applyBorder="1" applyAlignment="1">
      <alignment horizontal="left" vertical="top"/>
    </xf>
    <xf numFmtId="0" fontId="0" fillId="0" borderId="50" xfId="0" applyFill="1" applyBorder="1" applyAlignment="1">
      <alignment vertical="top" wrapText="1"/>
    </xf>
    <xf numFmtId="0" fontId="0" fillId="0" borderId="22" xfId="0" applyFill="1" applyBorder="1" applyAlignment="1">
      <alignment vertical="top"/>
    </xf>
    <xf numFmtId="0" fontId="12" fillId="0" borderId="51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172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16" fontId="0" fillId="0" borderId="49" xfId="0" applyNumberFormat="1" applyFill="1" applyBorder="1" applyAlignment="1">
      <alignment horizontal="left" vertical="top"/>
    </xf>
    <xf numFmtId="0" fontId="12" fillId="0" borderId="51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172" fontId="0" fillId="0" borderId="10" xfId="0" applyNumberFormat="1" applyFill="1" applyBorder="1" applyAlignment="1">
      <alignment horizontal="center" vertical="top" wrapText="1"/>
    </xf>
    <xf numFmtId="0" fontId="0" fillId="0" borderId="22" xfId="0" applyFill="1" applyBorder="1" applyAlignment="1">
      <alignment vertical="top" wrapText="1"/>
    </xf>
    <xf numFmtId="0" fontId="0" fillId="0" borderId="51" xfId="0" applyFill="1" applyBorder="1" applyAlignment="1">
      <alignment vertical="top" wrapText="1"/>
    </xf>
    <xf numFmtId="0" fontId="0" fillId="0" borderId="52" xfId="0" applyFill="1" applyBorder="1" applyAlignment="1">
      <alignment horizontal="left" vertical="top"/>
    </xf>
    <xf numFmtId="0" fontId="0" fillId="0" borderId="53" xfId="0" applyFill="1" applyBorder="1" applyAlignment="1">
      <alignment horizontal="left" vertical="top"/>
    </xf>
    <xf numFmtId="0" fontId="0" fillId="0" borderId="54" xfId="0" applyFill="1" applyBorder="1" applyAlignment="1">
      <alignment vertical="top" wrapText="1"/>
    </xf>
    <xf numFmtId="0" fontId="0" fillId="0" borderId="55" xfId="0" applyFill="1" applyBorder="1" applyAlignment="1">
      <alignment vertical="top"/>
    </xf>
    <xf numFmtId="0" fontId="12" fillId="0" borderId="56" xfId="0" applyFont="1" applyFill="1" applyBorder="1" applyAlignment="1">
      <alignment horizontal="center" vertical="top" wrapText="1"/>
    </xf>
    <xf numFmtId="0" fontId="0" fillId="0" borderId="57" xfId="0" applyFill="1" applyBorder="1" applyAlignment="1">
      <alignment horizontal="center" vertical="top" wrapText="1"/>
    </xf>
    <xf numFmtId="0" fontId="0" fillId="0" borderId="57" xfId="0" applyFill="1" applyBorder="1" applyAlignment="1">
      <alignment horizontal="center" vertical="top"/>
    </xf>
    <xf numFmtId="0" fontId="0" fillId="0" borderId="57" xfId="0" applyFill="1" applyBorder="1" applyAlignment="1">
      <alignment vertical="top"/>
    </xf>
    <xf numFmtId="0" fontId="0" fillId="0" borderId="58" xfId="0" applyFill="1" applyBorder="1" applyAlignment="1">
      <alignment horizontal="left" vertical="top"/>
    </xf>
    <xf numFmtId="0" fontId="0" fillId="0" borderId="59" xfId="0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12" fillId="0" borderId="15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/>
    </xf>
    <xf numFmtId="0" fontId="0" fillId="0" borderId="13" xfId="0" applyFill="1" applyBorder="1" applyAlignment="1">
      <alignment vertical="top"/>
    </xf>
    <xf numFmtId="172" fontId="0" fillId="0" borderId="60" xfId="0" applyNumberFormat="1" applyFill="1" applyBorder="1" applyAlignment="1">
      <alignment horizontal="center" vertical="top" wrapText="1"/>
    </xf>
    <xf numFmtId="0" fontId="0" fillId="0" borderId="61" xfId="0" applyFill="1" applyBorder="1" applyAlignment="1">
      <alignment vertical="top" wrapText="1"/>
    </xf>
    <xf numFmtId="172" fontId="0" fillId="0" borderId="57" xfId="0" applyNumberFormat="1" applyFill="1" applyBorder="1" applyAlignment="1">
      <alignment horizontal="center" vertical="top" wrapText="1"/>
    </xf>
    <xf numFmtId="0" fontId="0" fillId="0" borderId="62" xfId="0" applyFill="1" applyBorder="1" applyAlignment="1">
      <alignment horizontal="left" vertical="top"/>
    </xf>
    <xf numFmtId="0" fontId="0" fillId="0" borderId="63" xfId="0" applyFill="1" applyBorder="1" applyAlignment="1">
      <alignment vertical="top" wrapText="1"/>
    </xf>
    <xf numFmtId="0" fontId="0" fillId="0" borderId="29" xfId="0" applyFill="1" applyBorder="1" applyAlignment="1">
      <alignment vertical="top"/>
    </xf>
    <xf numFmtId="0" fontId="12" fillId="0" borderId="64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/>
    </xf>
    <xf numFmtId="0" fontId="0" fillId="0" borderId="30" xfId="0" applyFill="1" applyBorder="1" applyAlignment="1">
      <alignment vertical="top"/>
    </xf>
    <xf numFmtId="172" fontId="0" fillId="0" borderId="30" xfId="0" applyNumberFormat="1" applyFill="1" applyBorder="1" applyAlignment="1">
      <alignment horizontal="center" vertical="top" wrapText="1"/>
    </xf>
    <xf numFmtId="0" fontId="0" fillId="0" borderId="62" xfId="0" applyFill="1" applyBorder="1" applyAlignment="1">
      <alignment vertical="top" wrapText="1"/>
    </xf>
    <xf numFmtId="0" fontId="0" fillId="0" borderId="65" xfId="0" applyFill="1" applyBorder="1" applyAlignment="1">
      <alignment horizontal="left" vertical="top"/>
    </xf>
    <xf numFmtId="0" fontId="0" fillId="0" borderId="66" xfId="0" applyFill="1" applyBorder="1" applyAlignment="1">
      <alignment vertical="top" wrapText="1"/>
    </xf>
    <xf numFmtId="0" fontId="0" fillId="0" borderId="45" xfId="0" applyFill="1" applyBorder="1" applyAlignment="1">
      <alignment vertical="top"/>
    </xf>
    <xf numFmtId="0" fontId="12" fillId="0" borderId="47" xfId="0" applyFont="1" applyFill="1" applyBorder="1" applyAlignment="1">
      <alignment horizontal="center" vertical="top" wrapText="1"/>
    </xf>
    <xf numFmtId="0" fontId="0" fillId="0" borderId="67" xfId="0" applyFill="1" applyBorder="1" applyAlignment="1">
      <alignment horizontal="center" vertical="top" wrapText="1"/>
    </xf>
    <xf numFmtId="0" fontId="0" fillId="0" borderId="67" xfId="0" applyFill="1" applyBorder="1" applyAlignment="1">
      <alignment horizontal="center" vertical="top"/>
    </xf>
    <xf numFmtId="0" fontId="0" fillId="0" borderId="67" xfId="0" applyFill="1" applyBorder="1" applyAlignment="1">
      <alignment vertical="top"/>
    </xf>
    <xf numFmtId="172" fontId="0" fillId="0" borderId="67" xfId="0" applyNumberFormat="1" applyFill="1" applyBorder="1" applyAlignment="1">
      <alignment horizontal="center" vertical="top" wrapText="1"/>
    </xf>
    <xf numFmtId="0" fontId="1" fillId="0" borderId="62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wrapText="1"/>
    </xf>
    <xf numFmtId="16" fontId="2" fillId="0" borderId="22" xfId="0" applyNumberFormat="1" applyFont="1" applyFill="1" applyBorder="1" applyAlignment="1">
      <alignment horizontal="left" vertical="top"/>
    </xf>
    <xf numFmtId="172" fontId="1" fillId="0" borderId="10" xfId="0" applyNumberFormat="1" applyFont="1" applyFill="1" applyBorder="1" applyAlignment="1">
      <alignment horizontal="center"/>
    </xf>
    <xf numFmtId="172" fontId="1" fillId="0" borderId="23" xfId="0" applyNumberFormat="1" applyFont="1" applyFill="1" applyBorder="1" applyAlignment="1">
      <alignment horizontal="center"/>
    </xf>
    <xf numFmtId="14" fontId="2" fillId="0" borderId="22" xfId="0" applyNumberFormat="1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wrapText="1"/>
    </xf>
    <xf numFmtId="0" fontId="2" fillId="0" borderId="55" xfId="0" applyFont="1" applyFill="1" applyBorder="1" applyAlignment="1">
      <alignment horizontal="left" vertical="top"/>
    </xf>
    <xf numFmtId="0" fontId="3" fillId="0" borderId="57" xfId="0" applyFont="1" applyFill="1" applyBorder="1" applyAlignment="1">
      <alignment wrapText="1"/>
    </xf>
    <xf numFmtId="172" fontId="1" fillId="0" borderId="57" xfId="0" applyNumberFormat="1" applyFont="1" applyFill="1" applyBorder="1" applyAlignment="1">
      <alignment horizontal="center"/>
    </xf>
    <xf numFmtId="172" fontId="1" fillId="0" borderId="6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wrapText="1"/>
    </xf>
    <xf numFmtId="172" fontId="1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32" borderId="0" xfId="53" applyFill="1">
      <alignment/>
      <protection/>
    </xf>
    <xf numFmtId="0" fontId="1" fillId="32" borderId="0" xfId="53" applyFont="1" applyFill="1" applyBorder="1" applyAlignment="1">
      <alignment horizontal="center" vertical="top" wrapText="1"/>
      <protection/>
    </xf>
    <xf numFmtId="0" fontId="0" fillId="32" borderId="0" xfId="53" applyFill="1" applyBorder="1">
      <alignment/>
      <protection/>
    </xf>
    <xf numFmtId="0" fontId="2" fillId="32" borderId="0" xfId="53" applyFont="1" applyFill="1" applyBorder="1" applyAlignment="1">
      <alignment horizontal="center" vertical="center" wrapText="1"/>
      <protection/>
    </xf>
    <xf numFmtId="0" fontId="2" fillId="32" borderId="0" xfId="53" applyFont="1" applyFill="1" applyBorder="1">
      <alignment/>
      <protection/>
    </xf>
    <xf numFmtId="2" fontId="2" fillId="32" borderId="0" xfId="53" applyNumberFormat="1" applyFont="1" applyFill="1" applyBorder="1">
      <alignment/>
      <protection/>
    </xf>
    <xf numFmtId="2" fontId="17" fillId="32" borderId="0" xfId="53" applyNumberFormat="1" applyFont="1" applyFill="1" applyBorder="1">
      <alignment/>
      <protection/>
    </xf>
    <xf numFmtId="0" fontId="18" fillId="32" borderId="0" xfId="53" applyFont="1" applyFill="1" applyBorder="1">
      <alignment/>
      <protection/>
    </xf>
    <xf numFmtId="2" fontId="2" fillId="32" borderId="0" xfId="53" applyNumberFormat="1" applyFont="1" applyFill="1" applyBorder="1">
      <alignment/>
      <protection/>
    </xf>
    <xf numFmtId="0" fontId="0" fillId="32" borderId="0" xfId="53" applyFont="1" applyFill="1" applyBorder="1">
      <alignment/>
      <protection/>
    </xf>
    <xf numFmtId="0" fontId="2" fillId="32" borderId="0" xfId="53" applyFont="1" applyFill="1" applyBorder="1" applyAlignment="1">
      <alignment horizontal="left" vertical="top"/>
      <protection/>
    </xf>
    <xf numFmtId="0" fontId="0" fillId="32" borderId="0" xfId="53" applyFill="1" applyAlignment="1">
      <alignment horizontal="left"/>
      <protection/>
    </xf>
    <xf numFmtId="172" fontId="3" fillId="32" borderId="0" xfId="52" applyNumberFormat="1" applyFont="1" applyFill="1" applyBorder="1" applyAlignment="1">
      <alignment wrapText="1"/>
      <protection/>
    </xf>
    <xf numFmtId="0" fontId="0" fillId="32" borderId="0" xfId="53" applyFont="1" applyFill="1" applyBorder="1" applyAlignment="1">
      <alignment horizontal="left" vertical="top"/>
      <protection/>
    </xf>
    <xf numFmtId="0" fontId="3" fillId="32" borderId="0" xfId="52" applyFont="1" applyFill="1" applyBorder="1" applyAlignment="1">
      <alignment wrapText="1"/>
      <protection/>
    </xf>
    <xf numFmtId="0" fontId="2" fillId="32" borderId="0" xfId="52" applyFont="1" applyFill="1" applyBorder="1">
      <alignment/>
      <protection/>
    </xf>
    <xf numFmtId="0" fontId="15" fillId="0" borderId="10" xfId="0" applyFont="1" applyFill="1" applyBorder="1" applyAlignment="1">
      <alignment wrapText="1"/>
    </xf>
    <xf numFmtId="0" fontId="15" fillId="0" borderId="19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vertical="justify"/>
    </xf>
    <xf numFmtId="0" fontId="0" fillId="0" borderId="1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0" fillId="0" borderId="23" xfId="0" applyNumberFormat="1" applyFont="1" applyFill="1" applyBorder="1" applyAlignment="1">
      <alignment/>
    </xf>
    <xf numFmtId="174" fontId="5" fillId="0" borderId="26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0" borderId="23" xfId="0" applyNumberFormat="1" applyFont="1" applyFill="1" applyBorder="1" applyAlignment="1">
      <alignment/>
    </xf>
    <xf numFmtId="1" fontId="0" fillId="0" borderId="10" xfId="57" applyNumberFormat="1" applyFont="1" applyFill="1" applyBorder="1" applyAlignment="1">
      <alignment/>
    </xf>
    <xf numFmtId="1" fontId="0" fillId="0" borderId="23" xfId="57" applyNumberFormat="1" applyFont="1" applyFill="1" applyBorder="1" applyAlignment="1">
      <alignment/>
    </xf>
    <xf numFmtId="0" fontId="5" fillId="0" borderId="69" xfId="0" applyFont="1" applyFill="1" applyBorder="1" applyAlignment="1">
      <alignment vertical="top" wrapText="1"/>
    </xf>
    <xf numFmtId="0" fontId="5" fillId="0" borderId="70" xfId="0" applyFont="1" applyFill="1" applyBorder="1" applyAlignment="1">
      <alignment vertical="top"/>
    </xf>
    <xf numFmtId="0" fontId="20" fillId="0" borderId="7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/>
    </xf>
    <xf numFmtId="0" fontId="5" fillId="0" borderId="32" xfId="0" applyFont="1" applyFill="1" applyBorder="1" applyAlignment="1">
      <alignment vertical="top"/>
    </xf>
    <xf numFmtId="0" fontId="0" fillId="0" borderId="49" xfId="0" applyFont="1" applyFill="1" applyBorder="1" applyAlignment="1">
      <alignment horizontal="left" vertical="top"/>
    </xf>
    <xf numFmtId="0" fontId="0" fillId="0" borderId="50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right" vertical="top"/>
    </xf>
    <xf numFmtId="17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72" fontId="0" fillId="0" borderId="10" xfId="0" applyNumberFormat="1" applyFont="1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172" fontId="21" fillId="0" borderId="60" xfId="0" applyNumberFormat="1" applyFont="1" applyFill="1" applyBorder="1" applyAlignment="1">
      <alignment horizontal="center" vertical="top" wrapText="1"/>
    </xf>
    <xf numFmtId="1" fontId="0" fillId="0" borderId="10" xfId="0" applyNumberFormat="1" applyFill="1" applyBorder="1" applyAlignment="1">
      <alignment vertical="top"/>
    </xf>
    <xf numFmtId="0" fontId="2" fillId="0" borderId="65" xfId="0" applyFont="1" applyFill="1" applyBorder="1" applyAlignment="1">
      <alignment horizontal="center" vertical="top" wrapText="1"/>
    </xf>
    <xf numFmtId="0" fontId="5" fillId="0" borderId="72" xfId="0" applyFont="1" applyFill="1" applyBorder="1" applyAlignment="1">
      <alignment vertical="top"/>
    </xf>
    <xf numFmtId="0" fontId="2" fillId="0" borderId="2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" fontId="0" fillId="0" borderId="30" xfId="0" applyNumberFormat="1" applyFill="1" applyBorder="1" applyAlignment="1">
      <alignment vertical="top"/>
    </xf>
    <xf numFmtId="1" fontId="0" fillId="0" borderId="67" xfId="0" applyNumberFormat="1" applyFill="1" applyBorder="1" applyAlignment="1">
      <alignment vertical="top"/>
    </xf>
    <xf numFmtId="1" fontId="0" fillId="0" borderId="29" xfId="0" applyNumberFormat="1" applyFill="1" applyBorder="1" applyAlignment="1">
      <alignment vertical="top"/>
    </xf>
    <xf numFmtId="1" fontId="0" fillId="0" borderId="21" xfId="0" applyNumberFormat="1" applyFill="1" applyBorder="1" applyAlignment="1">
      <alignment vertical="top"/>
    </xf>
    <xf numFmtId="1" fontId="5" fillId="0" borderId="10" xfId="0" applyNumberFormat="1" applyFont="1" applyFill="1" applyBorder="1" applyAlignment="1">
      <alignment vertical="top"/>
    </xf>
    <xf numFmtId="1" fontId="5" fillId="0" borderId="51" xfId="0" applyNumberFormat="1" applyFont="1" applyFill="1" applyBorder="1" applyAlignment="1">
      <alignment vertical="top"/>
    </xf>
    <xf numFmtId="0" fontId="5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2" fillId="32" borderId="10" xfId="53" applyFont="1" applyFill="1" applyBorder="1" applyAlignment="1">
      <alignment horizontal="center" vertical="center" wrapText="1"/>
      <protection/>
    </xf>
    <xf numFmtId="0" fontId="15" fillId="32" borderId="10" xfId="53" applyFont="1" applyFill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center" vertical="center" wrapText="1"/>
      <protection/>
    </xf>
    <xf numFmtId="0" fontId="14" fillId="32" borderId="10" xfId="53" applyFont="1" applyFill="1" applyBorder="1" applyAlignment="1">
      <alignment horizontal="left" vertical="center" wrapText="1" indent="2"/>
      <protection/>
    </xf>
    <xf numFmtId="0" fontId="14" fillId="32" borderId="10" xfId="53" applyFont="1" applyFill="1" applyBorder="1" applyAlignment="1">
      <alignment horizontal="left" vertical="center" wrapText="1" indent="5"/>
      <protection/>
    </xf>
    <xf numFmtId="172" fontId="2" fillId="32" borderId="10" xfId="53" applyNumberFormat="1" applyFont="1" applyFill="1" applyBorder="1" applyAlignment="1">
      <alignment horizontal="center" vertical="center" wrapText="1"/>
      <protection/>
    </xf>
    <xf numFmtId="172" fontId="5" fillId="32" borderId="10" xfId="53" applyNumberFormat="1" applyFont="1" applyFill="1" applyBorder="1">
      <alignment/>
      <protection/>
    </xf>
    <xf numFmtId="0" fontId="3" fillId="32" borderId="10" xfId="53" applyFont="1" applyFill="1" applyBorder="1" applyAlignment="1">
      <alignment horizontal="left" vertical="center" wrapText="1" indent="1"/>
      <protection/>
    </xf>
    <xf numFmtId="0" fontId="0" fillId="32" borderId="10" xfId="53" applyFill="1" applyBorder="1">
      <alignment/>
      <protection/>
    </xf>
    <xf numFmtId="172" fontId="0" fillId="32" borderId="10" xfId="53" applyNumberFormat="1" applyFill="1" applyBorder="1">
      <alignment/>
      <protection/>
    </xf>
    <xf numFmtId="172" fontId="0" fillId="32" borderId="10" xfId="53" applyNumberFormat="1" applyFill="1" applyBorder="1" applyAlignment="1">
      <alignment horizontal="right" wrapText="1"/>
      <protection/>
    </xf>
    <xf numFmtId="0" fontId="15" fillId="32" borderId="10" xfId="53" applyFont="1" applyFill="1" applyBorder="1" applyAlignment="1">
      <alignment vertical="center" wrapText="1"/>
      <protection/>
    </xf>
    <xf numFmtId="0" fontId="16" fillId="32" borderId="10" xfId="53" applyFont="1" applyFill="1" applyBorder="1" applyAlignment="1">
      <alignment vertical="center" wrapText="1"/>
      <protection/>
    </xf>
    <xf numFmtId="172" fontId="16" fillId="32" borderId="10" xfId="53" applyNumberFormat="1" applyFont="1" applyFill="1" applyBorder="1">
      <alignment/>
      <protection/>
    </xf>
    <xf numFmtId="0" fontId="3" fillId="32" borderId="10" xfId="53" applyFont="1" applyFill="1" applyBorder="1" applyAlignment="1">
      <alignment horizontal="left" vertical="center" wrapText="1" indent="1"/>
      <protection/>
    </xf>
    <xf numFmtId="172" fontId="3" fillId="32" borderId="10" xfId="53" applyNumberFormat="1" applyFont="1" applyFill="1" applyBorder="1">
      <alignment/>
      <protection/>
    </xf>
    <xf numFmtId="172" fontId="15" fillId="32" borderId="10" xfId="53" applyNumberFormat="1" applyFont="1" applyFill="1" applyBorder="1">
      <alignment/>
      <protection/>
    </xf>
    <xf numFmtId="172" fontId="1" fillId="32" borderId="10" xfId="53" applyNumberFormat="1" applyFont="1" applyFill="1" applyBorder="1">
      <alignment/>
      <protection/>
    </xf>
    <xf numFmtId="0" fontId="14" fillId="32" borderId="10" xfId="53" applyFont="1" applyFill="1" applyBorder="1" applyAlignment="1">
      <alignment vertical="center" wrapText="1"/>
      <protection/>
    </xf>
    <xf numFmtId="172" fontId="15" fillId="32" borderId="10" xfId="53" applyNumberFormat="1" applyFont="1" applyFill="1" applyBorder="1" applyAlignment="1">
      <alignment wrapText="1"/>
      <protection/>
    </xf>
    <xf numFmtId="0" fontId="16" fillId="32" borderId="10" xfId="53" applyFont="1" applyFill="1" applyBorder="1" applyAlignment="1">
      <alignment horizontal="left" vertical="center" wrapText="1"/>
      <protection/>
    </xf>
    <xf numFmtId="1" fontId="5" fillId="0" borderId="32" xfId="0" applyNumberFormat="1" applyFont="1" applyFill="1" applyBorder="1" applyAlignment="1">
      <alignment vertical="top"/>
    </xf>
    <xf numFmtId="174" fontId="1" fillId="0" borderId="10" xfId="0" applyNumberFormat="1" applyFont="1" applyFill="1" applyBorder="1" applyAlignment="1">
      <alignment/>
    </xf>
    <xf numFmtId="174" fontId="1" fillId="0" borderId="57" xfId="0" applyNumberFormat="1" applyFont="1" applyFill="1" applyBorder="1" applyAlignment="1">
      <alignment/>
    </xf>
    <xf numFmtId="172" fontId="19" fillId="0" borderId="10" xfId="0" applyNumberFormat="1" applyFont="1" applyFill="1" applyBorder="1" applyAlignment="1">
      <alignment/>
    </xf>
    <xf numFmtId="172" fontId="0" fillId="0" borderId="2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4" fillId="0" borderId="0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5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15" fillId="0" borderId="75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7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0" fillId="0" borderId="58" xfId="0" applyFill="1" applyBorder="1" applyAlignment="1">
      <alignment horizontal="left" vertical="top" wrapText="1"/>
    </xf>
    <xf numFmtId="0" fontId="0" fillId="0" borderId="79" xfId="0" applyFill="1" applyBorder="1" applyAlignment="1">
      <alignment horizontal="left" vertical="top" wrapText="1"/>
    </xf>
    <xf numFmtId="0" fontId="2" fillId="0" borderId="80" xfId="0" applyFont="1" applyFill="1" applyBorder="1" applyAlignment="1">
      <alignment horizontal="center" vertical="top"/>
    </xf>
    <xf numFmtId="0" fontId="2" fillId="0" borderId="8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82" xfId="0" applyFont="1" applyFill="1" applyBorder="1" applyAlignment="1">
      <alignment horizontal="center" vertical="top" wrapText="1"/>
    </xf>
    <xf numFmtId="0" fontId="2" fillId="0" borderId="83" xfId="0" applyFont="1" applyFill="1" applyBorder="1" applyAlignment="1">
      <alignment horizontal="center" vertical="top" wrapText="1"/>
    </xf>
    <xf numFmtId="0" fontId="2" fillId="0" borderId="84" xfId="0" applyFont="1" applyFill="1" applyBorder="1" applyAlignment="1">
      <alignment horizontal="center" vertical="top" wrapText="1"/>
    </xf>
    <xf numFmtId="0" fontId="2" fillId="0" borderId="85" xfId="0" applyFont="1" applyFill="1" applyBorder="1" applyAlignment="1">
      <alignment horizontal="center" vertical="top" wrapText="1"/>
    </xf>
    <xf numFmtId="0" fontId="0" fillId="32" borderId="0" xfId="53" applyFill="1" applyAlignment="1">
      <alignment horizontal="justify" vertical="center" wrapText="1"/>
      <protection/>
    </xf>
    <xf numFmtId="0" fontId="1" fillId="32" borderId="0" xfId="53" applyFont="1" applyFill="1" applyBorder="1" applyAlignment="1">
      <alignment horizontal="center"/>
      <protection/>
    </xf>
    <xf numFmtId="0" fontId="2" fillId="32" borderId="10" xfId="53" applyFont="1" applyFill="1" applyBorder="1" applyAlignment="1">
      <alignment horizontal="center" vertical="center"/>
      <protection/>
    </xf>
    <xf numFmtId="0" fontId="2" fillId="32" borderId="10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Налога на имущ 10_12" xfId="52"/>
    <cellStyle name="Обычный_Форма_районы_НИ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7">
      <selection activeCell="G20" sqref="G20"/>
    </sheetView>
  </sheetViews>
  <sheetFormatPr defaultColWidth="9.00390625" defaultRowHeight="12.75"/>
  <cols>
    <col min="1" max="1" width="9.125" style="1" customWidth="1"/>
    <col min="2" max="2" width="64.00390625" style="1" customWidth="1"/>
    <col min="3" max="3" width="11.25390625" style="1" customWidth="1"/>
    <col min="4" max="4" width="11.00390625" style="1" customWidth="1"/>
    <col min="5" max="5" width="12.25390625" style="1" customWidth="1"/>
    <col min="6" max="6" width="12.375" style="1" customWidth="1"/>
    <col min="7" max="7" width="11.125" style="1" customWidth="1"/>
    <col min="8" max="16384" width="9.125" style="1" customWidth="1"/>
  </cols>
  <sheetData>
    <row r="1" spans="1:7" ht="42" customHeight="1" thickBot="1">
      <c r="A1" s="238" t="s">
        <v>3</v>
      </c>
      <c r="B1" s="238"/>
      <c r="C1" s="238"/>
      <c r="D1" s="238"/>
      <c r="E1" s="238"/>
      <c r="F1" s="238"/>
      <c r="G1" s="238"/>
    </row>
    <row r="2" spans="1:7" ht="15">
      <c r="A2" s="239" t="s">
        <v>4</v>
      </c>
      <c r="B2" s="241" t="s">
        <v>1</v>
      </c>
      <c r="C2" s="243" t="s">
        <v>324</v>
      </c>
      <c r="D2" s="243" t="s">
        <v>325</v>
      </c>
      <c r="E2" s="243" t="s">
        <v>2</v>
      </c>
      <c r="F2" s="243"/>
      <c r="G2" s="245"/>
    </row>
    <row r="3" spans="1:7" ht="15.75" thickBot="1">
      <c r="A3" s="240"/>
      <c r="B3" s="242"/>
      <c r="C3" s="244"/>
      <c r="D3" s="244"/>
      <c r="E3" s="124">
        <v>2020</v>
      </c>
      <c r="F3" s="123">
        <v>2021</v>
      </c>
      <c r="G3" s="124">
        <v>2022</v>
      </c>
    </row>
    <row r="4" spans="1:7" ht="15.75" thickTop="1">
      <c r="A4" s="125">
        <v>1</v>
      </c>
      <c r="B4" s="162" t="s">
        <v>5</v>
      </c>
      <c r="C4" s="163">
        <v>36.2</v>
      </c>
      <c r="D4" s="163">
        <v>32</v>
      </c>
      <c r="E4" s="163">
        <v>23.1</v>
      </c>
      <c r="F4" s="163">
        <v>23.1</v>
      </c>
      <c r="G4" s="163">
        <v>23.1</v>
      </c>
    </row>
    <row r="5" spans="1:7" ht="15">
      <c r="A5" s="126"/>
      <c r="B5" s="127" t="s">
        <v>6</v>
      </c>
      <c r="C5" s="164"/>
      <c r="D5" s="165"/>
      <c r="E5" s="165"/>
      <c r="F5" s="164"/>
      <c r="G5" s="165"/>
    </row>
    <row r="6" spans="1:7" ht="15">
      <c r="A6" s="128" t="s">
        <v>7</v>
      </c>
      <c r="B6" s="127" t="s">
        <v>60</v>
      </c>
      <c r="C6" s="164"/>
      <c r="D6" s="165"/>
      <c r="E6" s="165"/>
      <c r="F6" s="164"/>
      <c r="G6" s="165"/>
    </row>
    <row r="7" spans="1:7" ht="15">
      <c r="A7" s="126" t="s">
        <v>8</v>
      </c>
      <c r="B7" s="127" t="s">
        <v>61</v>
      </c>
      <c r="C7" s="164"/>
      <c r="D7" s="165"/>
      <c r="E7" s="165"/>
      <c r="F7" s="164"/>
      <c r="G7" s="165"/>
    </row>
    <row r="8" spans="1:7" ht="15">
      <c r="A8" s="126" t="s">
        <v>10</v>
      </c>
      <c r="B8" s="127" t="s">
        <v>79</v>
      </c>
      <c r="C8" s="164"/>
      <c r="D8" s="165"/>
      <c r="E8" s="165"/>
      <c r="F8" s="164"/>
      <c r="G8" s="165"/>
    </row>
    <row r="9" spans="1:7" ht="15">
      <c r="A9" s="126" t="s">
        <v>12</v>
      </c>
      <c r="B9" s="127" t="s">
        <v>9</v>
      </c>
      <c r="C9" s="164">
        <v>28.7</v>
      </c>
      <c r="D9" s="165">
        <v>24.2</v>
      </c>
      <c r="E9" s="165">
        <v>15.7</v>
      </c>
      <c r="F9" s="164">
        <v>15.7</v>
      </c>
      <c r="G9" s="165">
        <v>15.7</v>
      </c>
    </row>
    <row r="10" spans="1:7" ht="15">
      <c r="A10" s="126" t="s">
        <v>14</v>
      </c>
      <c r="B10" s="127" t="s">
        <v>11</v>
      </c>
      <c r="C10" s="164"/>
      <c r="D10" s="165"/>
      <c r="E10" s="165"/>
      <c r="F10" s="164"/>
      <c r="G10" s="165"/>
    </row>
    <row r="11" spans="1:7" ht="15">
      <c r="A11" s="128" t="s">
        <v>15</v>
      </c>
      <c r="B11" s="127" t="s">
        <v>13</v>
      </c>
      <c r="C11" s="164"/>
      <c r="D11" s="165"/>
      <c r="E11" s="165"/>
      <c r="F11" s="164"/>
      <c r="G11" s="165"/>
    </row>
    <row r="12" spans="1:7" ht="15">
      <c r="A12" s="128" t="s">
        <v>63</v>
      </c>
      <c r="B12" s="127" t="s">
        <v>62</v>
      </c>
      <c r="C12" s="164"/>
      <c r="D12" s="165"/>
      <c r="E12" s="165"/>
      <c r="F12" s="164"/>
      <c r="G12" s="165"/>
    </row>
    <row r="13" spans="1:7" ht="15">
      <c r="A13" s="128" t="s">
        <v>64</v>
      </c>
      <c r="B13" s="127" t="s">
        <v>65</v>
      </c>
      <c r="C13" s="164"/>
      <c r="D13" s="165"/>
      <c r="E13" s="165"/>
      <c r="F13" s="164"/>
      <c r="G13" s="165"/>
    </row>
    <row r="14" spans="1:7" ht="15">
      <c r="A14" s="128" t="s">
        <v>78</v>
      </c>
      <c r="B14" s="127" t="s">
        <v>16</v>
      </c>
      <c r="C14" s="164">
        <v>7.5</v>
      </c>
      <c r="D14" s="164">
        <v>7.8</v>
      </c>
      <c r="E14" s="164">
        <v>7.4</v>
      </c>
      <c r="F14" s="164">
        <v>7.4</v>
      </c>
      <c r="G14" s="164">
        <v>7.4</v>
      </c>
    </row>
    <row r="15" spans="1:7" ht="15">
      <c r="A15" s="126" t="s">
        <v>17</v>
      </c>
      <c r="B15" s="161" t="s">
        <v>74</v>
      </c>
      <c r="C15" s="166">
        <v>124</v>
      </c>
      <c r="D15" s="166">
        <v>127</v>
      </c>
      <c r="E15" s="166">
        <v>124</v>
      </c>
      <c r="F15" s="166">
        <v>124</v>
      </c>
      <c r="G15" s="166">
        <v>124</v>
      </c>
    </row>
    <row r="16" spans="1:7" ht="15">
      <c r="A16" s="126"/>
      <c r="B16" s="127" t="s">
        <v>6</v>
      </c>
      <c r="C16" s="164"/>
      <c r="D16" s="165"/>
      <c r="E16" s="165"/>
      <c r="F16" s="164"/>
      <c r="G16" s="165"/>
    </row>
    <row r="17" spans="1:7" ht="15">
      <c r="A17" s="128" t="s">
        <v>18</v>
      </c>
      <c r="B17" s="127" t="s">
        <v>60</v>
      </c>
      <c r="C17" s="164"/>
      <c r="D17" s="165"/>
      <c r="E17" s="165"/>
      <c r="F17" s="164"/>
      <c r="G17" s="165"/>
    </row>
    <row r="18" spans="1:7" ht="15">
      <c r="A18" s="126" t="s">
        <v>19</v>
      </c>
      <c r="B18" s="127" t="s">
        <v>61</v>
      </c>
      <c r="C18" s="164"/>
      <c r="D18" s="165"/>
      <c r="E18" s="165"/>
      <c r="F18" s="164"/>
      <c r="G18" s="165"/>
    </row>
    <row r="19" spans="1:12" ht="15">
      <c r="A19" s="126" t="s">
        <v>20</v>
      </c>
      <c r="B19" s="127" t="s">
        <v>79</v>
      </c>
      <c r="C19" s="164"/>
      <c r="D19" s="165"/>
      <c r="E19" s="165"/>
      <c r="F19" s="164"/>
      <c r="G19" s="165"/>
      <c r="L19" s="1">
        <v>11</v>
      </c>
    </row>
    <row r="20" spans="1:7" ht="15">
      <c r="A20" s="126" t="s">
        <v>66</v>
      </c>
      <c r="B20" s="127" t="s">
        <v>9</v>
      </c>
      <c r="C20" s="164">
        <v>73</v>
      </c>
      <c r="D20" s="165">
        <v>75</v>
      </c>
      <c r="E20" s="165">
        <v>76</v>
      </c>
      <c r="F20" s="164">
        <v>76</v>
      </c>
      <c r="G20" s="165">
        <v>76</v>
      </c>
    </row>
    <row r="21" spans="1:7" ht="15">
      <c r="A21" s="126" t="s">
        <v>22</v>
      </c>
      <c r="B21" s="127" t="s">
        <v>11</v>
      </c>
      <c r="C21" s="164"/>
      <c r="D21" s="165"/>
      <c r="E21" s="165"/>
      <c r="F21" s="164"/>
      <c r="G21" s="165"/>
    </row>
    <row r="22" spans="1:7" ht="15">
      <c r="A22" s="126" t="s">
        <v>23</v>
      </c>
      <c r="B22" s="127" t="s">
        <v>13</v>
      </c>
      <c r="C22" s="164"/>
      <c r="D22" s="165"/>
      <c r="E22" s="165"/>
      <c r="F22" s="164"/>
      <c r="G22" s="165"/>
    </row>
    <row r="23" spans="1:7" ht="15">
      <c r="A23" s="128" t="s">
        <v>67</v>
      </c>
      <c r="B23" s="127" t="s">
        <v>62</v>
      </c>
      <c r="C23" s="164"/>
      <c r="D23" s="165"/>
      <c r="E23" s="165"/>
      <c r="F23" s="164"/>
      <c r="G23" s="165"/>
    </row>
    <row r="24" spans="1:7" ht="15">
      <c r="A24" s="128" t="s">
        <v>68</v>
      </c>
      <c r="B24" s="127" t="s">
        <v>65</v>
      </c>
      <c r="C24" s="164"/>
      <c r="D24" s="165"/>
      <c r="E24" s="165"/>
      <c r="F24" s="164"/>
      <c r="G24" s="165"/>
    </row>
    <row r="25" spans="1:7" ht="15">
      <c r="A25" s="128" t="s">
        <v>80</v>
      </c>
      <c r="B25" s="127" t="s">
        <v>16</v>
      </c>
      <c r="C25" s="164">
        <v>49</v>
      </c>
      <c r="D25" s="164">
        <v>50</v>
      </c>
      <c r="E25" s="164">
        <v>49</v>
      </c>
      <c r="F25" s="164">
        <v>49</v>
      </c>
      <c r="G25" s="164">
        <v>49</v>
      </c>
    </row>
    <row r="26" spans="1:9" ht="15">
      <c r="A26" s="128" t="s">
        <v>69</v>
      </c>
      <c r="B26" s="161" t="s">
        <v>75</v>
      </c>
      <c r="C26" s="236">
        <f>C4/C15/12*1000000</f>
        <v>24327.956989247312</v>
      </c>
      <c r="D26" s="236">
        <f>D4/D15/12*1000000</f>
        <v>20997.37532808399</v>
      </c>
      <c r="E26" s="236">
        <f>E4/E15/12*1000000</f>
        <v>15524.193548387098</v>
      </c>
      <c r="F26" s="236">
        <f>F4/F15/12*1000000</f>
        <v>15524.193548387098</v>
      </c>
      <c r="G26" s="236">
        <f>G4/G15/12*1000000</f>
        <v>15524.193548387098</v>
      </c>
      <c r="I26" s="1" t="s">
        <v>320</v>
      </c>
    </row>
    <row r="27" spans="1:7" ht="15">
      <c r="A27" s="128"/>
      <c r="B27" s="127" t="s">
        <v>6</v>
      </c>
      <c r="C27" s="236"/>
      <c r="D27" s="237"/>
      <c r="E27" s="237"/>
      <c r="F27" s="236"/>
      <c r="G27" s="237"/>
    </row>
    <row r="28" spans="1:7" ht="15">
      <c r="A28" s="128" t="s">
        <v>24</v>
      </c>
      <c r="B28" s="127" t="s">
        <v>60</v>
      </c>
      <c r="C28" s="236"/>
      <c r="D28" s="237"/>
      <c r="E28" s="237"/>
      <c r="F28" s="236"/>
      <c r="G28" s="237"/>
    </row>
    <row r="29" spans="1:7" ht="15">
      <c r="A29" s="126" t="s">
        <v>25</v>
      </c>
      <c r="B29" s="127" t="s">
        <v>61</v>
      </c>
      <c r="C29" s="236"/>
      <c r="D29" s="237"/>
      <c r="E29" s="237"/>
      <c r="F29" s="236"/>
      <c r="G29" s="237"/>
    </row>
    <row r="30" spans="1:7" ht="15">
      <c r="A30" s="126" t="s">
        <v>26</v>
      </c>
      <c r="B30" s="127" t="s">
        <v>79</v>
      </c>
      <c r="C30" s="236"/>
      <c r="D30" s="237"/>
      <c r="E30" s="237"/>
      <c r="F30" s="236"/>
      <c r="G30" s="237"/>
    </row>
    <row r="31" spans="1:7" ht="15">
      <c r="A31" s="126" t="s">
        <v>21</v>
      </c>
      <c r="B31" s="127" t="s">
        <v>9</v>
      </c>
      <c r="C31" s="236">
        <f>C9/C20/12*1000000</f>
        <v>32762.55707762557</v>
      </c>
      <c r="D31" s="236">
        <f>D9/D20/12*1000000</f>
        <v>26888.88888888889</v>
      </c>
      <c r="E31" s="236">
        <f>E9/E20/12*1000000</f>
        <v>17214.912280701756</v>
      </c>
      <c r="F31" s="236">
        <f>F9/F20/12*1000000</f>
        <v>17214.912280701756</v>
      </c>
      <c r="G31" s="236">
        <f>G9/G20/12*1000000</f>
        <v>17214.912280701756</v>
      </c>
    </row>
    <row r="32" spans="1:7" ht="15">
      <c r="A32" s="126" t="s">
        <v>27</v>
      </c>
      <c r="B32" s="127" t="s">
        <v>11</v>
      </c>
      <c r="C32" s="236"/>
      <c r="D32" s="237"/>
      <c r="E32" s="237"/>
      <c r="F32" s="236"/>
      <c r="G32" s="237"/>
    </row>
    <row r="33" spans="1:7" ht="15">
      <c r="A33" s="128" t="s">
        <v>28</v>
      </c>
      <c r="B33" s="127" t="s">
        <v>13</v>
      </c>
      <c r="C33" s="236"/>
      <c r="D33" s="237"/>
      <c r="E33" s="237"/>
      <c r="F33" s="236"/>
      <c r="G33" s="237"/>
    </row>
    <row r="34" spans="1:7" ht="15">
      <c r="A34" s="128" t="s">
        <v>70</v>
      </c>
      <c r="B34" s="127" t="s">
        <v>62</v>
      </c>
      <c r="C34" s="236"/>
      <c r="D34" s="237"/>
      <c r="E34" s="237"/>
      <c r="F34" s="236"/>
      <c r="G34" s="237"/>
    </row>
    <row r="35" spans="1:7" ht="15">
      <c r="A35" s="128" t="s">
        <v>71</v>
      </c>
      <c r="B35" s="127" t="s">
        <v>65</v>
      </c>
      <c r="C35" s="236"/>
      <c r="D35" s="237"/>
      <c r="E35" s="237"/>
      <c r="F35" s="236"/>
      <c r="G35" s="237"/>
    </row>
    <row r="36" spans="1:7" ht="15">
      <c r="A36" s="128" t="s">
        <v>81</v>
      </c>
      <c r="B36" s="127" t="s">
        <v>16</v>
      </c>
      <c r="C36" s="236">
        <f>C14/C25/12*1000000</f>
        <v>12755.102040816328</v>
      </c>
      <c r="D36" s="236">
        <f>D14/D25/12*1000000</f>
        <v>13000</v>
      </c>
      <c r="E36" s="236">
        <f>E14/E25/12*1000000</f>
        <v>12585.034013605444</v>
      </c>
      <c r="F36" s="236">
        <f>F14/F25/12*1000000</f>
        <v>12585.034013605444</v>
      </c>
      <c r="G36" s="236">
        <f>G14/G25/12*1000000</f>
        <v>12585.034013605444</v>
      </c>
    </row>
    <row r="37" spans="1:7" ht="21" customHeight="1">
      <c r="A37" s="126" t="s">
        <v>72</v>
      </c>
      <c r="B37" s="127" t="s">
        <v>73</v>
      </c>
      <c r="C37" s="164">
        <v>27</v>
      </c>
      <c r="D37" s="165">
        <v>25</v>
      </c>
      <c r="E37" s="165">
        <v>25</v>
      </c>
      <c r="F37" s="164">
        <v>25</v>
      </c>
      <c r="G37" s="165">
        <v>25</v>
      </c>
    </row>
    <row r="38" spans="1:7" ht="15">
      <c r="A38" s="126" t="s">
        <v>29</v>
      </c>
      <c r="B38" s="127" t="s">
        <v>30</v>
      </c>
      <c r="C38" s="167">
        <v>1.7</v>
      </c>
      <c r="D38" s="168">
        <v>1.7</v>
      </c>
      <c r="E38" s="168">
        <v>1.7</v>
      </c>
      <c r="F38" s="167">
        <v>1.7</v>
      </c>
      <c r="G38" s="168">
        <v>1.7</v>
      </c>
    </row>
    <row r="39" spans="1:7" ht="15">
      <c r="A39" s="126" t="s">
        <v>31</v>
      </c>
      <c r="B39" s="127" t="s">
        <v>32</v>
      </c>
      <c r="C39" s="169">
        <v>0.453</v>
      </c>
      <c r="D39" s="169">
        <v>0.42</v>
      </c>
      <c r="E39" s="169">
        <v>0.42</v>
      </c>
      <c r="F39" s="169">
        <v>0.42</v>
      </c>
      <c r="G39" s="169">
        <v>0.42</v>
      </c>
    </row>
    <row r="40" spans="1:7" ht="28.5">
      <c r="A40" s="126" t="s">
        <v>33</v>
      </c>
      <c r="B40" s="127" t="s">
        <v>286</v>
      </c>
      <c r="C40" s="170"/>
      <c r="D40" s="170"/>
      <c r="E40" s="170"/>
      <c r="F40" s="170"/>
      <c r="G40" s="170"/>
    </row>
    <row r="41" spans="1:7" ht="15">
      <c r="A41" s="126"/>
      <c r="B41" s="127" t="s">
        <v>6</v>
      </c>
      <c r="C41" s="164"/>
      <c r="D41" s="165"/>
      <c r="E41" s="165"/>
      <c r="F41" s="164"/>
      <c r="G41" s="165"/>
    </row>
    <row r="42" spans="1:7" ht="15">
      <c r="A42" s="128" t="s">
        <v>34</v>
      </c>
      <c r="B42" s="127" t="s">
        <v>237</v>
      </c>
      <c r="C42" s="169"/>
      <c r="D42" s="169"/>
      <c r="E42" s="169"/>
      <c r="F42" s="169"/>
      <c r="G42" s="169"/>
    </row>
    <row r="43" spans="1:7" ht="15">
      <c r="A43" s="126" t="s">
        <v>35</v>
      </c>
      <c r="B43" s="127" t="s">
        <v>61</v>
      </c>
      <c r="C43" s="169"/>
      <c r="D43" s="169"/>
      <c r="E43" s="169"/>
      <c r="F43" s="169"/>
      <c r="G43" s="169"/>
    </row>
    <row r="44" spans="1:7" ht="15">
      <c r="A44" s="126" t="s">
        <v>36</v>
      </c>
      <c r="B44" s="127" t="s">
        <v>79</v>
      </c>
      <c r="C44" s="169"/>
      <c r="D44" s="169"/>
      <c r="E44" s="169"/>
      <c r="F44" s="169"/>
      <c r="G44" s="169"/>
    </row>
    <row r="45" spans="1:7" ht="15">
      <c r="A45" s="126" t="s">
        <v>37</v>
      </c>
      <c r="B45" s="127" t="s">
        <v>9</v>
      </c>
      <c r="C45" s="169"/>
      <c r="D45" s="169"/>
      <c r="E45" s="169"/>
      <c r="F45" s="169"/>
      <c r="G45" s="169"/>
    </row>
    <row r="46" spans="1:7" ht="15">
      <c r="A46" s="131" t="s">
        <v>38</v>
      </c>
      <c r="B46" s="127" t="s">
        <v>11</v>
      </c>
      <c r="C46" s="169"/>
      <c r="D46" s="169"/>
      <c r="E46" s="169"/>
      <c r="F46" s="169"/>
      <c r="G46" s="169"/>
    </row>
    <row r="47" spans="1:7" ht="15">
      <c r="A47" s="128" t="s">
        <v>39</v>
      </c>
      <c r="B47" s="127" t="s">
        <v>13</v>
      </c>
      <c r="C47" s="169"/>
      <c r="D47" s="169"/>
      <c r="E47" s="169"/>
      <c r="F47" s="169"/>
      <c r="G47" s="169"/>
    </row>
    <row r="48" spans="1:7" ht="15">
      <c r="A48" s="131" t="s">
        <v>76</v>
      </c>
      <c r="B48" s="127" t="s">
        <v>62</v>
      </c>
      <c r="C48" s="169"/>
      <c r="D48" s="169"/>
      <c r="E48" s="169"/>
      <c r="F48" s="169"/>
      <c r="G48" s="169"/>
    </row>
    <row r="49" spans="1:7" ht="15">
      <c r="A49" s="128" t="s">
        <v>77</v>
      </c>
      <c r="B49" s="127" t="s">
        <v>65</v>
      </c>
      <c r="C49" s="169"/>
      <c r="D49" s="169"/>
      <c r="E49" s="169"/>
      <c r="F49" s="169"/>
      <c r="G49" s="169"/>
    </row>
    <row r="50" spans="1:7" ht="15">
      <c r="A50" s="128" t="s">
        <v>82</v>
      </c>
      <c r="B50" s="127" t="s">
        <v>16</v>
      </c>
      <c r="C50" s="169"/>
      <c r="D50" s="169"/>
      <c r="E50" s="169"/>
      <c r="F50" s="169"/>
      <c r="G50" s="169"/>
    </row>
    <row r="51" spans="1:7" ht="42.75" customHeight="1">
      <c r="A51" s="126" t="s">
        <v>40</v>
      </c>
      <c r="B51" s="127" t="s">
        <v>314</v>
      </c>
      <c r="C51" s="170">
        <v>0.453</v>
      </c>
      <c r="D51" s="170">
        <v>0.42</v>
      </c>
      <c r="E51" s="170">
        <v>0.42</v>
      </c>
      <c r="F51" s="170">
        <v>0.42</v>
      </c>
      <c r="G51" s="170">
        <v>0.42</v>
      </c>
    </row>
    <row r="52" spans="1:7" ht="15">
      <c r="A52" s="126" t="s">
        <v>41</v>
      </c>
      <c r="B52" s="127" t="s">
        <v>42</v>
      </c>
      <c r="C52" s="169">
        <v>0</v>
      </c>
      <c r="D52" s="171">
        <v>0</v>
      </c>
      <c r="E52" s="171">
        <v>0</v>
      </c>
      <c r="F52" s="169">
        <v>0</v>
      </c>
      <c r="G52" s="171">
        <v>0</v>
      </c>
    </row>
    <row r="53" spans="1:7" ht="15">
      <c r="A53" s="126" t="s">
        <v>43</v>
      </c>
      <c r="B53" s="127" t="s">
        <v>44</v>
      </c>
      <c r="C53" s="169">
        <v>0</v>
      </c>
      <c r="D53" s="171">
        <v>0</v>
      </c>
      <c r="E53" s="171">
        <v>0</v>
      </c>
      <c r="F53" s="169">
        <v>0</v>
      </c>
      <c r="G53" s="171">
        <v>0</v>
      </c>
    </row>
    <row r="54" spans="1:7" ht="15">
      <c r="A54" s="126" t="s">
        <v>45</v>
      </c>
      <c r="B54" s="127" t="s">
        <v>46</v>
      </c>
      <c r="C54" s="169">
        <v>0.453</v>
      </c>
      <c r="D54" s="169">
        <v>0.42</v>
      </c>
      <c r="E54" s="169">
        <v>0.42</v>
      </c>
      <c r="F54" s="169">
        <v>0.42</v>
      </c>
      <c r="G54" s="169">
        <v>0.42</v>
      </c>
    </row>
    <row r="55" spans="1:7" ht="15">
      <c r="A55" s="126" t="s">
        <v>47</v>
      </c>
      <c r="B55" s="127" t="s">
        <v>48</v>
      </c>
      <c r="C55" s="169">
        <v>34.947</v>
      </c>
      <c r="D55" s="169">
        <f>D4-D54</f>
        <v>31.58</v>
      </c>
      <c r="E55" s="169">
        <f>E4-E54</f>
        <v>22.68</v>
      </c>
      <c r="F55" s="169">
        <f>F4-F54</f>
        <v>22.68</v>
      </c>
      <c r="G55" s="169">
        <f>G4-G54</f>
        <v>22.68</v>
      </c>
    </row>
    <row r="56" spans="1:7" ht="15">
      <c r="A56" s="126" t="s">
        <v>49</v>
      </c>
      <c r="B56" s="127" t="s">
        <v>309</v>
      </c>
      <c r="C56" s="175">
        <v>13</v>
      </c>
      <c r="D56" s="176">
        <v>13</v>
      </c>
      <c r="E56" s="176">
        <v>13</v>
      </c>
      <c r="F56" s="175">
        <v>13</v>
      </c>
      <c r="G56" s="176">
        <v>13</v>
      </c>
    </row>
    <row r="57" spans="1:7" ht="15">
      <c r="A57" s="132" t="s">
        <v>50</v>
      </c>
      <c r="B57" s="133" t="s">
        <v>51</v>
      </c>
      <c r="C57" s="169">
        <f>C55*C56%</f>
        <v>4.54311</v>
      </c>
      <c r="D57" s="169">
        <f>D55*D56%</f>
        <v>4.1053999999999995</v>
      </c>
      <c r="E57" s="169">
        <f>E55*E56%</f>
        <v>2.9484</v>
      </c>
      <c r="F57" s="169">
        <f>F55*F56%</f>
        <v>2.9484</v>
      </c>
      <c r="G57" s="169">
        <f>G55*G56%</f>
        <v>2.9484</v>
      </c>
    </row>
    <row r="58" spans="1:7" ht="15">
      <c r="A58" s="126" t="s">
        <v>52</v>
      </c>
      <c r="B58" s="127" t="s">
        <v>308</v>
      </c>
      <c r="C58" s="175">
        <v>100</v>
      </c>
      <c r="D58" s="176">
        <v>100</v>
      </c>
      <c r="E58" s="176">
        <v>100</v>
      </c>
      <c r="F58" s="175">
        <v>100</v>
      </c>
      <c r="G58" s="176">
        <v>100</v>
      </c>
    </row>
    <row r="59" spans="1:7" ht="15">
      <c r="A59" s="126" t="s">
        <v>53</v>
      </c>
      <c r="B59" s="127" t="s">
        <v>54</v>
      </c>
      <c r="C59" s="169">
        <f>C57*C58%</f>
        <v>4.54311</v>
      </c>
      <c r="D59" s="169">
        <f>D57*D58%</f>
        <v>4.1053999999999995</v>
      </c>
      <c r="E59" s="169">
        <f>E57*E58%</f>
        <v>2.9484</v>
      </c>
      <c r="F59" s="169">
        <f>F57*F58%</f>
        <v>2.9484</v>
      </c>
      <c r="G59" s="169">
        <f>G57*G58%</f>
        <v>2.9484</v>
      </c>
    </row>
    <row r="60" spans="1:7" ht="15">
      <c r="A60" s="126" t="s">
        <v>55</v>
      </c>
      <c r="B60" s="127" t="s">
        <v>287</v>
      </c>
      <c r="C60" s="169">
        <v>0</v>
      </c>
      <c r="D60" s="171">
        <v>0</v>
      </c>
      <c r="E60" s="171">
        <v>0</v>
      </c>
      <c r="F60" s="169">
        <v>0</v>
      </c>
      <c r="G60" s="171">
        <v>0</v>
      </c>
    </row>
    <row r="61" spans="1:7" ht="15">
      <c r="A61" s="126" t="s">
        <v>56</v>
      </c>
      <c r="B61" s="127" t="s">
        <v>288</v>
      </c>
      <c r="C61" s="169">
        <v>0</v>
      </c>
      <c r="D61" s="171">
        <v>0</v>
      </c>
      <c r="E61" s="171">
        <v>0</v>
      </c>
      <c r="F61" s="169">
        <v>0</v>
      </c>
      <c r="G61" s="171">
        <v>0</v>
      </c>
    </row>
    <row r="62" spans="1:7" ht="28.5">
      <c r="A62" s="134" t="s">
        <v>57</v>
      </c>
      <c r="B62" s="135" t="s">
        <v>289</v>
      </c>
      <c r="C62" s="172">
        <f>C59+C60+C61</f>
        <v>4.54311</v>
      </c>
      <c r="D62" s="172">
        <f>D59+D60+D61</f>
        <v>4.1053999999999995</v>
      </c>
      <c r="E62" s="172">
        <f>E59+E60+E61</f>
        <v>2.9484</v>
      </c>
      <c r="F62" s="172">
        <f>F59+F60+F61</f>
        <v>2.9484</v>
      </c>
      <c r="G62" s="172">
        <f>G59+G60+G61</f>
        <v>2.9484</v>
      </c>
    </row>
    <row r="63" spans="1:7" ht="15">
      <c r="A63" s="126"/>
      <c r="B63" s="127"/>
      <c r="C63" s="173"/>
      <c r="D63" s="174"/>
      <c r="E63" s="174"/>
      <c r="F63" s="173"/>
      <c r="G63" s="174"/>
    </row>
    <row r="64" spans="1:7" ht="15.75">
      <c r="A64" s="126"/>
      <c r="B64" s="127" t="s">
        <v>163</v>
      </c>
      <c r="C64" s="234"/>
      <c r="D64" s="130" t="s">
        <v>165</v>
      </c>
      <c r="E64" s="130" t="s">
        <v>165</v>
      </c>
      <c r="F64" s="129" t="s">
        <v>165</v>
      </c>
      <c r="G64" s="130" t="s">
        <v>165</v>
      </c>
    </row>
    <row r="65" spans="1:7" ht="16.5" thickBot="1">
      <c r="A65" s="136"/>
      <c r="B65" s="137" t="s">
        <v>164</v>
      </c>
      <c r="C65" s="235">
        <v>32.2</v>
      </c>
      <c r="D65" s="139" t="s">
        <v>165</v>
      </c>
      <c r="E65" s="139" t="s">
        <v>165</v>
      </c>
      <c r="F65" s="138" t="s">
        <v>165</v>
      </c>
      <c r="G65" s="139" t="s">
        <v>165</v>
      </c>
    </row>
    <row r="66" spans="1:7" ht="15.75">
      <c r="A66" s="140"/>
      <c r="B66" s="141"/>
      <c r="C66" s="142"/>
      <c r="D66" s="142">
        <v>24</v>
      </c>
      <c r="E66" s="142">
        <v>25</v>
      </c>
      <c r="F66" s="142">
        <v>26.3</v>
      </c>
      <c r="G66" s="142">
        <v>30.2</v>
      </c>
    </row>
    <row r="68" spans="1:2" ht="15.75">
      <c r="A68" s="1" t="s">
        <v>102</v>
      </c>
      <c r="B68" s="143"/>
    </row>
    <row r="69" spans="1:7" ht="15.75" customHeight="1">
      <c r="A69" s="3"/>
      <c r="B69" s="246" t="s">
        <v>290</v>
      </c>
      <c r="C69" s="247"/>
      <c r="D69" s="247"/>
      <c r="E69" s="247"/>
      <c r="F69" s="247"/>
      <c r="G69" s="247"/>
    </row>
    <row r="70" spans="1:7" ht="12.75" customHeight="1">
      <c r="A70" s="3"/>
      <c r="B70" s="246" t="s">
        <v>107</v>
      </c>
      <c r="C70" s="246"/>
      <c r="D70" s="246"/>
      <c r="E70" s="246"/>
      <c r="F70" s="246"/>
      <c r="G70" s="246"/>
    </row>
    <row r="71" spans="1:9" ht="16.5" customHeight="1">
      <c r="A71" s="3"/>
      <c r="B71" s="246" t="s">
        <v>306</v>
      </c>
      <c r="C71" s="247"/>
      <c r="D71" s="247"/>
      <c r="E71" s="247"/>
      <c r="F71" s="247"/>
      <c r="G71" s="247"/>
      <c r="I71" s="1" t="s">
        <v>321</v>
      </c>
    </row>
    <row r="72" spans="1:7" ht="45" customHeight="1">
      <c r="A72" s="3"/>
      <c r="B72" s="246" t="s">
        <v>307</v>
      </c>
      <c r="C72" s="247"/>
      <c r="D72" s="247"/>
      <c r="E72" s="247"/>
      <c r="F72" s="247"/>
      <c r="G72" s="247"/>
    </row>
    <row r="73" spans="1:7" ht="32.25" customHeight="1">
      <c r="A73" s="3"/>
      <c r="B73" s="246" t="s">
        <v>108</v>
      </c>
      <c r="C73" s="247"/>
      <c r="D73" s="247"/>
      <c r="E73" s="247"/>
      <c r="F73" s="247"/>
      <c r="G73" s="247"/>
    </row>
    <row r="74" spans="1:7" ht="34.5" customHeight="1">
      <c r="A74" s="3"/>
      <c r="B74" s="246" t="s">
        <v>109</v>
      </c>
      <c r="C74" s="247"/>
      <c r="D74" s="247"/>
      <c r="E74" s="247"/>
      <c r="F74" s="247"/>
      <c r="G74" s="247"/>
    </row>
    <row r="75" ht="15.75">
      <c r="B75" s="144" t="s">
        <v>111</v>
      </c>
    </row>
  </sheetData>
  <sheetProtection/>
  <mergeCells count="12">
    <mergeCell ref="B73:G73"/>
    <mergeCell ref="B74:G74"/>
    <mergeCell ref="B69:G69"/>
    <mergeCell ref="B70:G70"/>
    <mergeCell ref="B71:G71"/>
    <mergeCell ref="B72:G72"/>
    <mergeCell ref="A1:G1"/>
    <mergeCell ref="A2:A3"/>
    <mergeCell ref="B2:B3"/>
    <mergeCell ref="C2:C3"/>
    <mergeCell ref="D2:D3"/>
    <mergeCell ref="E2:G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F4" sqref="F4:I4"/>
    </sheetView>
  </sheetViews>
  <sheetFormatPr defaultColWidth="9.00390625" defaultRowHeight="12.75"/>
  <cols>
    <col min="1" max="1" width="73.00390625" style="4" customWidth="1"/>
    <col min="2" max="2" width="10.00390625" style="4" bestFit="1" customWidth="1"/>
    <col min="3" max="3" width="13.25390625" style="4" bestFit="1" customWidth="1"/>
    <col min="4" max="4" width="11.00390625" style="4" customWidth="1"/>
    <col min="5" max="5" width="9.375" style="4" customWidth="1"/>
    <col min="6" max="6" width="10.00390625" style="4" bestFit="1" customWidth="1"/>
    <col min="7" max="7" width="10.875" style="4" customWidth="1"/>
    <col min="8" max="8" width="12.25390625" style="4" customWidth="1"/>
    <col min="9" max="9" width="9.25390625" style="4" customWidth="1"/>
    <col min="10" max="16384" width="9.125" style="4" customWidth="1"/>
  </cols>
  <sheetData>
    <row r="1" spans="1:9" ht="18">
      <c r="A1" s="248" t="s">
        <v>312</v>
      </c>
      <c r="B1" s="248"/>
      <c r="C1" s="248"/>
      <c r="D1" s="248"/>
      <c r="E1" s="248"/>
      <c r="F1" s="248"/>
      <c r="G1" s="248"/>
      <c r="H1" s="248"/>
      <c r="I1" s="248"/>
    </row>
    <row r="2" spans="8:9" ht="13.5" thickBot="1">
      <c r="H2" s="253" t="s">
        <v>203</v>
      </c>
      <c r="I2" s="253"/>
    </row>
    <row r="3" spans="1:9" ht="90" thickBot="1">
      <c r="A3" s="5" t="s">
        <v>213</v>
      </c>
      <c r="B3" s="6" t="s">
        <v>198</v>
      </c>
      <c r="C3" s="7" t="s">
        <v>197</v>
      </c>
      <c r="D3" s="7" t="s">
        <v>199</v>
      </c>
      <c r="E3" s="8" t="s">
        <v>200</v>
      </c>
      <c r="F3" s="9" t="s">
        <v>198</v>
      </c>
      <c r="G3" s="7" t="s">
        <v>197</v>
      </c>
      <c r="H3" s="7" t="s">
        <v>199</v>
      </c>
      <c r="I3" s="10" t="s">
        <v>200</v>
      </c>
    </row>
    <row r="4" spans="1:9" ht="13.5" thickBot="1">
      <c r="A4" s="11"/>
      <c r="B4" s="249" t="s">
        <v>326</v>
      </c>
      <c r="C4" s="250"/>
      <c r="D4" s="250"/>
      <c r="E4" s="251"/>
      <c r="F4" s="249" t="s">
        <v>327</v>
      </c>
      <c r="G4" s="250"/>
      <c r="H4" s="250"/>
      <c r="I4" s="251"/>
    </row>
    <row r="5" spans="1:9" ht="12.75">
      <c r="A5" s="12" t="s">
        <v>181</v>
      </c>
      <c r="B5" s="211">
        <v>9063</v>
      </c>
      <c r="C5" s="209">
        <v>204660</v>
      </c>
      <c r="D5" s="209">
        <v>0.3</v>
      </c>
      <c r="E5" s="206">
        <v>614</v>
      </c>
      <c r="F5" s="211">
        <v>9063</v>
      </c>
      <c r="G5" s="209">
        <v>204660</v>
      </c>
      <c r="H5" s="209">
        <v>0.3</v>
      </c>
      <c r="I5" s="206">
        <v>614</v>
      </c>
    </row>
    <row r="6" spans="1:9" ht="12.75">
      <c r="A6" s="16" t="s">
        <v>220</v>
      </c>
      <c r="B6" s="13"/>
      <c r="C6" s="14"/>
      <c r="D6" s="14"/>
      <c r="E6" s="206"/>
      <c r="F6" s="13"/>
      <c r="G6" s="14"/>
      <c r="H6" s="14"/>
      <c r="I6" s="206"/>
    </row>
    <row r="7" spans="1:9" ht="12.75">
      <c r="A7" s="17" t="s">
        <v>182</v>
      </c>
      <c r="B7" s="18">
        <v>9063</v>
      </c>
      <c r="C7" s="14">
        <v>204660</v>
      </c>
      <c r="D7" s="14">
        <v>0.3</v>
      </c>
      <c r="E7" s="207">
        <v>614</v>
      </c>
      <c r="F7" s="18">
        <v>9063</v>
      </c>
      <c r="G7" s="14">
        <v>24660</v>
      </c>
      <c r="H7" s="14">
        <v>0.3</v>
      </c>
      <c r="I7" s="207">
        <v>614</v>
      </c>
    </row>
    <row r="8" spans="1:9" ht="76.5">
      <c r="A8" s="17" t="s">
        <v>196</v>
      </c>
      <c r="B8" s="18">
        <v>2737</v>
      </c>
      <c r="C8" s="14">
        <v>5864</v>
      </c>
      <c r="D8" s="19">
        <v>0.3</v>
      </c>
      <c r="E8" s="207">
        <f>C8*0.3/100</f>
        <v>17.592</v>
      </c>
      <c r="F8" s="18">
        <v>2737</v>
      </c>
      <c r="G8" s="14">
        <v>5864</v>
      </c>
      <c r="H8" s="19">
        <v>0.3</v>
      </c>
      <c r="I8" s="207">
        <v>17.592</v>
      </c>
    </row>
    <row r="9" spans="1:9" ht="12.75">
      <c r="A9" s="17" t="s">
        <v>183</v>
      </c>
      <c r="B9" s="18"/>
      <c r="C9" s="14"/>
      <c r="D9" s="19"/>
      <c r="E9" s="15"/>
      <c r="F9" s="18"/>
      <c r="G9" s="14"/>
      <c r="H9" s="19"/>
      <c r="I9" s="15"/>
    </row>
    <row r="10" spans="1:9" ht="12.75">
      <c r="A10" s="21" t="s">
        <v>184</v>
      </c>
      <c r="B10" s="208"/>
      <c r="C10" s="209"/>
      <c r="D10" s="210"/>
      <c r="E10" s="206"/>
      <c r="F10" s="208"/>
      <c r="G10" s="209"/>
      <c r="H10" s="210"/>
      <c r="I10" s="206"/>
    </row>
    <row r="11" spans="1:9" ht="25.5">
      <c r="A11" s="17" t="s">
        <v>204</v>
      </c>
      <c r="B11" s="18"/>
      <c r="C11" s="14"/>
      <c r="D11" s="19"/>
      <c r="E11" s="207"/>
      <c r="F11" s="18"/>
      <c r="G11" s="14"/>
      <c r="H11" s="19"/>
      <c r="I11" s="207"/>
    </row>
    <row r="12" spans="1:9" ht="25.5">
      <c r="A12" s="17" t="s">
        <v>205</v>
      </c>
      <c r="B12" s="18"/>
      <c r="C12" s="14"/>
      <c r="D12" s="19"/>
      <c r="E12" s="207"/>
      <c r="F12" s="18"/>
      <c r="G12" s="14"/>
      <c r="H12" s="19"/>
      <c r="I12" s="207"/>
    </row>
    <row r="13" spans="1:9" ht="12.75">
      <c r="A13" s="17" t="s">
        <v>206</v>
      </c>
      <c r="B13" s="18"/>
      <c r="C13" s="14"/>
      <c r="D13" s="19"/>
      <c r="E13" s="207"/>
      <c r="F13" s="18"/>
      <c r="G13" s="14"/>
      <c r="H13" s="19"/>
      <c r="I13" s="207"/>
    </row>
    <row r="14" spans="1:9" ht="38.25">
      <c r="A14" s="17" t="s">
        <v>207</v>
      </c>
      <c r="B14" s="18"/>
      <c r="C14" s="14"/>
      <c r="D14" s="19"/>
      <c r="E14" s="207"/>
      <c r="F14" s="18"/>
      <c r="G14" s="14"/>
      <c r="H14" s="19"/>
      <c r="I14" s="207"/>
    </row>
    <row r="15" spans="1:9" ht="25.5">
      <c r="A15" s="17" t="s">
        <v>208</v>
      </c>
      <c r="B15" s="18"/>
      <c r="C15" s="14"/>
      <c r="D15" s="19"/>
      <c r="E15" s="207"/>
      <c r="F15" s="18"/>
      <c r="G15" s="14"/>
      <c r="H15" s="19"/>
      <c r="I15" s="207"/>
    </row>
    <row r="16" spans="1:9" ht="25.5">
      <c r="A16" s="17" t="s">
        <v>209</v>
      </c>
      <c r="B16" s="18">
        <v>624</v>
      </c>
      <c r="C16" s="14">
        <v>3744</v>
      </c>
      <c r="D16" s="19">
        <v>0.3</v>
      </c>
      <c r="E16" s="207">
        <v>11.23</v>
      </c>
      <c r="F16" s="18">
        <v>624</v>
      </c>
      <c r="G16" s="14">
        <v>3744</v>
      </c>
      <c r="H16" s="19">
        <v>0.3</v>
      </c>
      <c r="I16" s="207">
        <v>11.23</v>
      </c>
    </row>
    <row r="17" spans="1:9" ht="25.5">
      <c r="A17" s="17" t="s">
        <v>210</v>
      </c>
      <c r="B17" s="18"/>
      <c r="C17" s="14"/>
      <c r="D17" s="19"/>
      <c r="E17" s="15"/>
      <c r="F17" s="18"/>
      <c r="G17" s="14"/>
      <c r="H17" s="19"/>
      <c r="I17" s="15"/>
    </row>
    <row r="18" spans="1:9" ht="25.5">
      <c r="A18" s="17" t="s">
        <v>211</v>
      </c>
      <c r="B18" s="18"/>
      <c r="C18" s="14"/>
      <c r="D18" s="19"/>
      <c r="E18" s="15"/>
      <c r="F18" s="18"/>
      <c r="G18" s="14"/>
      <c r="H18" s="19"/>
      <c r="I18" s="15"/>
    </row>
    <row r="19" spans="1:9" ht="25.5">
      <c r="A19" s="17" t="s">
        <v>212</v>
      </c>
      <c r="B19" s="18"/>
      <c r="C19" s="14"/>
      <c r="D19" s="19"/>
      <c r="E19" s="15"/>
      <c r="F19" s="18"/>
      <c r="G19" s="14"/>
      <c r="H19" s="19"/>
      <c r="I19" s="15"/>
    </row>
    <row r="20" spans="1:9" ht="12.75">
      <c r="A20" s="17" t="s">
        <v>185</v>
      </c>
      <c r="B20" s="18"/>
      <c r="C20" s="14"/>
      <c r="D20" s="19"/>
      <c r="E20" s="15"/>
      <c r="F20" s="18"/>
      <c r="G20" s="14"/>
      <c r="H20" s="19"/>
      <c r="I20" s="15"/>
    </row>
    <row r="21" spans="1:9" ht="51">
      <c r="A21" s="21" t="s">
        <v>221</v>
      </c>
      <c r="B21" s="208"/>
      <c r="C21" s="209"/>
      <c r="D21" s="210"/>
      <c r="E21" s="206"/>
      <c r="F21" s="208"/>
      <c r="G21" s="209"/>
      <c r="H21" s="210"/>
      <c r="I21" s="206"/>
    </row>
    <row r="22" spans="1:9" ht="12.75">
      <c r="A22" s="16" t="s">
        <v>220</v>
      </c>
      <c r="B22" s="18"/>
      <c r="C22" s="14"/>
      <c r="D22" s="19"/>
      <c r="E22" s="206"/>
      <c r="F22" s="18"/>
      <c r="G22" s="14"/>
      <c r="H22" s="19"/>
      <c r="I22" s="206"/>
    </row>
    <row r="23" spans="1:9" ht="12.75">
      <c r="A23" s="17" t="s">
        <v>186</v>
      </c>
      <c r="B23" s="18"/>
      <c r="C23" s="14"/>
      <c r="D23" s="19"/>
      <c r="E23" s="207"/>
      <c r="F23" s="18"/>
      <c r="G23" s="14"/>
      <c r="H23" s="19"/>
      <c r="I23" s="207"/>
    </row>
    <row r="24" spans="1:9" ht="12.75">
      <c r="A24" s="17" t="s">
        <v>187</v>
      </c>
      <c r="B24" s="18"/>
      <c r="C24" s="14"/>
      <c r="D24" s="19"/>
      <c r="E24" s="207"/>
      <c r="F24" s="18"/>
      <c r="G24" s="14"/>
      <c r="H24" s="19"/>
      <c r="I24" s="207"/>
    </row>
    <row r="25" spans="1:9" ht="12.75">
      <c r="A25" s="17" t="s">
        <v>188</v>
      </c>
      <c r="B25" s="18"/>
      <c r="C25" s="14"/>
      <c r="D25" s="19"/>
      <c r="E25" s="207"/>
      <c r="F25" s="18"/>
      <c r="G25" s="14"/>
      <c r="H25" s="19"/>
      <c r="I25" s="207"/>
    </row>
    <row r="26" spans="1:9" ht="12.75">
      <c r="A26" s="17" t="s">
        <v>189</v>
      </c>
      <c r="B26" s="18"/>
      <c r="C26" s="14"/>
      <c r="D26" s="19"/>
      <c r="E26" s="20"/>
      <c r="F26" s="18"/>
      <c r="G26" s="14"/>
      <c r="H26" s="19"/>
      <c r="I26" s="20"/>
    </row>
    <row r="27" spans="1:9" ht="12.75">
      <c r="A27" s="17" t="s">
        <v>190</v>
      </c>
      <c r="B27" s="18"/>
      <c r="C27" s="14"/>
      <c r="D27" s="19"/>
      <c r="E27" s="20"/>
      <c r="F27" s="18"/>
      <c r="G27" s="14"/>
      <c r="H27" s="19"/>
      <c r="I27" s="20"/>
    </row>
    <row r="28" spans="1:9" ht="12.75">
      <c r="A28" s="17" t="s">
        <v>191</v>
      </c>
      <c r="B28" s="18"/>
      <c r="C28" s="14"/>
      <c r="D28" s="19"/>
      <c r="E28" s="20"/>
      <c r="F28" s="18"/>
      <c r="G28" s="14"/>
      <c r="H28" s="19"/>
      <c r="I28" s="20"/>
    </row>
    <row r="29" spans="1:9" ht="12.75">
      <c r="A29" s="17" t="s">
        <v>192</v>
      </c>
      <c r="B29" s="18"/>
      <c r="C29" s="14"/>
      <c r="D29" s="19"/>
      <c r="E29" s="20"/>
      <c r="F29" s="18"/>
      <c r="G29" s="14"/>
      <c r="H29" s="19"/>
      <c r="I29" s="20"/>
    </row>
    <row r="30" spans="1:9" ht="12.75">
      <c r="A30" s="17" t="s">
        <v>193</v>
      </c>
      <c r="B30" s="18"/>
      <c r="C30" s="14"/>
      <c r="D30" s="19"/>
      <c r="E30" s="20"/>
      <c r="F30" s="18"/>
      <c r="G30" s="14"/>
      <c r="H30" s="19"/>
      <c r="I30" s="20"/>
    </row>
    <row r="31" spans="1:9" ht="12.75">
      <c r="A31" s="17" t="s">
        <v>194</v>
      </c>
      <c r="B31" s="18"/>
      <c r="C31" s="14"/>
      <c r="D31" s="19"/>
      <c r="E31" s="20"/>
      <c r="F31" s="18"/>
      <c r="G31" s="14"/>
      <c r="H31" s="19"/>
      <c r="I31" s="20"/>
    </row>
    <row r="32" spans="1:9" ht="12.75">
      <c r="A32" s="17" t="s">
        <v>195</v>
      </c>
      <c r="B32" s="18"/>
      <c r="C32" s="14"/>
      <c r="D32" s="19"/>
      <c r="E32" s="20"/>
      <c r="F32" s="18"/>
      <c r="G32" s="14"/>
      <c r="H32" s="19"/>
      <c r="I32" s="20"/>
    </row>
    <row r="33" spans="1:9" ht="13.5" thickBot="1">
      <c r="A33" s="22" t="s">
        <v>191</v>
      </c>
      <c r="B33" s="23"/>
      <c r="C33" s="14"/>
      <c r="D33" s="24"/>
      <c r="E33" s="25"/>
      <c r="F33" s="23"/>
      <c r="G33" s="14"/>
      <c r="H33" s="24"/>
      <c r="I33" s="25"/>
    </row>
    <row r="34" spans="1:9" ht="13.5" thickBot="1">
      <c r="A34" s="26" t="s">
        <v>202</v>
      </c>
      <c r="B34" s="27"/>
      <c r="C34" s="28" t="s">
        <v>165</v>
      </c>
      <c r="D34" s="28" t="s">
        <v>201</v>
      </c>
      <c r="E34" s="29">
        <v>614</v>
      </c>
      <c r="F34" s="27"/>
      <c r="G34" s="28" t="s">
        <v>165</v>
      </c>
      <c r="H34" s="28" t="s">
        <v>201</v>
      </c>
      <c r="I34" s="29">
        <v>614</v>
      </c>
    </row>
    <row r="36" spans="1:9" ht="31.5" customHeight="1">
      <c r="A36" s="252"/>
      <c r="B36" s="252"/>
      <c r="C36" s="252"/>
      <c r="D36" s="252"/>
      <c r="E36" s="252"/>
      <c r="F36" s="252"/>
      <c r="G36" s="252"/>
      <c r="H36" s="252"/>
      <c r="I36" s="252"/>
    </row>
  </sheetData>
  <sheetProtection/>
  <mergeCells count="5">
    <mergeCell ref="A1:I1"/>
    <mergeCell ref="F4:I4"/>
    <mergeCell ref="A36:I36"/>
    <mergeCell ref="H2:I2"/>
    <mergeCell ref="B4:E4"/>
  </mergeCells>
  <printOptions horizontalCentered="1"/>
  <pageMargins left="0.27" right="0.31496062992125984" top="0.94" bottom="0.59" header="0.63" footer="0.26"/>
  <pageSetup horizontalDpi="600" verticalDpi="600" orientation="landscape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3">
      <selection activeCell="I6" sqref="I6"/>
    </sheetView>
  </sheetViews>
  <sheetFormatPr defaultColWidth="9.00390625" defaultRowHeight="12.75"/>
  <cols>
    <col min="1" max="1" width="6.625" style="4" customWidth="1"/>
    <col min="2" max="2" width="92.75390625" style="4" customWidth="1"/>
    <col min="3" max="3" width="7.75390625" style="4" customWidth="1"/>
    <col min="4" max="4" width="10.75390625" style="4" customWidth="1"/>
    <col min="5" max="5" width="9.125" style="4" customWidth="1"/>
    <col min="6" max="7" width="7.75390625" style="4" customWidth="1"/>
    <col min="8" max="16384" width="9.125" style="4" customWidth="1"/>
  </cols>
  <sheetData>
    <row r="1" spans="1:5" ht="18">
      <c r="A1" s="248" t="s">
        <v>313</v>
      </c>
      <c r="B1" s="248"/>
      <c r="C1" s="248"/>
      <c r="D1" s="248"/>
      <c r="E1" s="248"/>
    </row>
    <row r="2" spans="6:7" ht="13.5" thickBot="1">
      <c r="F2" s="253" t="s">
        <v>180</v>
      </c>
      <c r="G2" s="253"/>
    </row>
    <row r="3" spans="1:7" ht="15.75" thickTop="1">
      <c r="A3" s="255" t="s">
        <v>159</v>
      </c>
      <c r="B3" s="257" t="s">
        <v>1</v>
      </c>
      <c r="C3" s="30" t="s">
        <v>315</v>
      </c>
      <c r="D3" s="30" t="s">
        <v>316</v>
      </c>
      <c r="E3" s="257" t="s">
        <v>2</v>
      </c>
      <c r="F3" s="257"/>
      <c r="G3" s="259"/>
    </row>
    <row r="4" spans="1:7" ht="15" customHeight="1" thickBot="1">
      <c r="A4" s="256"/>
      <c r="B4" s="258"/>
      <c r="C4" s="31" t="s">
        <v>58</v>
      </c>
      <c r="D4" s="31" t="s">
        <v>59</v>
      </c>
      <c r="E4" s="31" t="s">
        <v>319</v>
      </c>
      <c r="F4" s="31" t="s">
        <v>323</v>
      </c>
      <c r="G4" s="32" t="s">
        <v>328</v>
      </c>
    </row>
    <row r="5" spans="1:7" ht="15.75" thickTop="1">
      <c r="A5" s="33" t="s">
        <v>103</v>
      </c>
      <c r="B5" s="34" t="s">
        <v>228</v>
      </c>
      <c r="C5" s="34">
        <v>1343.9</v>
      </c>
      <c r="D5" s="34">
        <v>1200</v>
      </c>
      <c r="E5" s="34">
        <v>1000</v>
      </c>
      <c r="F5" s="34">
        <v>1020</v>
      </c>
      <c r="G5" s="35">
        <v>1030</v>
      </c>
    </row>
    <row r="6" spans="1:7" ht="99.75">
      <c r="A6" s="33" t="s">
        <v>17</v>
      </c>
      <c r="B6" s="34" t="s">
        <v>214</v>
      </c>
      <c r="C6" s="34"/>
      <c r="D6" s="34"/>
      <c r="E6" s="34"/>
      <c r="F6" s="34"/>
      <c r="G6" s="35"/>
    </row>
    <row r="7" spans="1:7" ht="14.25">
      <c r="A7" s="33" t="s">
        <v>104</v>
      </c>
      <c r="B7" s="34" t="s">
        <v>161</v>
      </c>
      <c r="C7" s="34"/>
      <c r="D7" s="34"/>
      <c r="E7" s="34"/>
      <c r="F7" s="34"/>
      <c r="G7" s="35"/>
    </row>
    <row r="8" spans="1:7" ht="14.25">
      <c r="A8" s="33"/>
      <c r="B8" s="34"/>
      <c r="C8" s="34"/>
      <c r="D8" s="34"/>
      <c r="E8" s="34"/>
      <c r="F8" s="34"/>
      <c r="G8" s="35"/>
    </row>
    <row r="9" spans="1:7" ht="28.5">
      <c r="A9" s="33" t="s">
        <v>105</v>
      </c>
      <c r="B9" s="34" t="s">
        <v>162</v>
      </c>
      <c r="C9" s="34"/>
      <c r="D9" s="34"/>
      <c r="E9" s="34"/>
      <c r="F9" s="34"/>
      <c r="G9" s="35"/>
    </row>
    <row r="10" spans="1:7" ht="14.25">
      <c r="A10" s="33"/>
      <c r="B10" s="34" t="s">
        <v>6</v>
      </c>
      <c r="C10" s="34"/>
      <c r="D10" s="34"/>
      <c r="E10" s="34"/>
      <c r="F10" s="34"/>
      <c r="G10" s="35"/>
    </row>
    <row r="11" spans="1:7" ht="14.25">
      <c r="A11" s="36" t="s">
        <v>160</v>
      </c>
      <c r="B11" s="34" t="s">
        <v>151</v>
      </c>
      <c r="C11" s="34"/>
      <c r="D11" s="34"/>
      <c r="E11" s="34"/>
      <c r="F11" s="34"/>
      <c r="G11" s="35"/>
    </row>
    <row r="12" spans="1:7" ht="28.5">
      <c r="A12" s="33" t="s">
        <v>215</v>
      </c>
      <c r="B12" s="34" t="s">
        <v>152</v>
      </c>
      <c r="C12" s="34"/>
      <c r="D12" s="34"/>
      <c r="E12" s="34"/>
      <c r="F12" s="34"/>
      <c r="G12" s="35"/>
    </row>
    <row r="13" spans="1:7" ht="14.25">
      <c r="A13" s="33" t="s">
        <v>216</v>
      </c>
      <c r="B13" s="34" t="s">
        <v>153</v>
      </c>
      <c r="C13" s="34"/>
      <c r="D13" s="34"/>
      <c r="E13" s="34"/>
      <c r="F13" s="34"/>
      <c r="G13" s="35"/>
    </row>
    <row r="14" spans="1:7" ht="28.5">
      <c r="A14" s="33" t="s">
        <v>217</v>
      </c>
      <c r="B14" s="34" t="s">
        <v>154</v>
      </c>
      <c r="C14" s="34"/>
      <c r="D14" s="34"/>
      <c r="E14" s="34"/>
      <c r="F14" s="34"/>
      <c r="G14" s="35"/>
    </row>
    <row r="15" spans="1:7" ht="14.25">
      <c r="A15" s="36" t="s">
        <v>218</v>
      </c>
      <c r="B15" s="34" t="s">
        <v>155</v>
      </c>
      <c r="C15" s="34"/>
      <c r="D15" s="34"/>
      <c r="E15" s="34"/>
      <c r="F15" s="34"/>
      <c r="G15" s="35"/>
    </row>
    <row r="16" spans="1:7" ht="14.25">
      <c r="A16" s="36" t="s">
        <v>106</v>
      </c>
      <c r="B16" s="34" t="s">
        <v>161</v>
      </c>
      <c r="C16" s="34"/>
      <c r="D16" s="34"/>
      <c r="E16" s="34"/>
      <c r="F16" s="34"/>
      <c r="G16" s="35"/>
    </row>
    <row r="17" spans="1:7" ht="14.25">
      <c r="A17" s="36"/>
      <c r="B17" s="34"/>
      <c r="C17" s="34"/>
      <c r="D17" s="34"/>
      <c r="E17" s="34"/>
      <c r="F17" s="34"/>
      <c r="G17" s="35"/>
    </row>
    <row r="18" spans="1:7" ht="42.75">
      <c r="A18" s="36" t="s">
        <v>31</v>
      </c>
      <c r="B18" s="34" t="s">
        <v>156</v>
      </c>
      <c r="C18" s="34"/>
      <c r="D18" s="34"/>
      <c r="E18" s="34"/>
      <c r="F18" s="34"/>
      <c r="G18" s="34"/>
    </row>
    <row r="19" spans="1:7" ht="14.25">
      <c r="A19" s="33"/>
      <c r="B19" s="34" t="s">
        <v>158</v>
      </c>
      <c r="C19" s="34"/>
      <c r="D19" s="34"/>
      <c r="E19" s="34"/>
      <c r="F19" s="34"/>
      <c r="G19" s="35"/>
    </row>
    <row r="20" spans="1:7" ht="14.25">
      <c r="A20" s="33" t="s">
        <v>219</v>
      </c>
      <c r="B20" s="34" t="s">
        <v>157</v>
      </c>
      <c r="C20" s="34"/>
      <c r="D20" s="34"/>
      <c r="E20" s="34"/>
      <c r="F20" s="34"/>
      <c r="G20" s="35"/>
    </row>
    <row r="21" spans="1:7" ht="14.25">
      <c r="A21" s="33" t="s">
        <v>41</v>
      </c>
      <c r="B21" s="34" t="s">
        <v>161</v>
      </c>
      <c r="C21" s="34"/>
      <c r="D21" s="34"/>
      <c r="E21" s="34"/>
      <c r="F21" s="34"/>
      <c r="G21" s="35"/>
    </row>
    <row r="22" spans="1:7" ht="28.5">
      <c r="A22" s="37" t="s">
        <v>43</v>
      </c>
      <c r="B22" s="38" t="s">
        <v>226</v>
      </c>
      <c r="C22" s="38"/>
      <c r="D22" s="38"/>
      <c r="E22" s="38"/>
      <c r="F22" s="38"/>
      <c r="G22" s="39"/>
    </row>
    <row r="23" spans="1:7" ht="14.25">
      <c r="A23" s="33">
        <v>9</v>
      </c>
      <c r="B23" s="34" t="s">
        <v>161</v>
      </c>
      <c r="C23" s="38"/>
      <c r="D23" s="38"/>
      <c r="E23" s="38"/>
      <c r="F23" s="38"/>
      <c r="G23" s="39"/>
    </row>
    <row r="24" spans="1:7" ht="15" thickBot="1">
      <c r="A24" s="37"/>
      <c r="B24" s="38"/>
      <c r="C24" s="38"/>
      <c r="D24" s="38"/>
      <c r="E24" s="38"/>
      <c r="F24" s="38"/>
      <c r="G24" s="39"/>
    </row>
    <row r="25" spans="1:7" ht="15" thickBot="1">
      <c r="A25" s="40" t="s">
        <v>47</v>
      </c>
      <c r="B25" s="41" t="s">
        <v>227</v>
      </c>
      <c r="C25" s="41">
        <f>C5-C7-C21</f>
        <v>1343.9</v>
      </c>
      <c r="D25" s="41">
        <f>D5-D7-D21</f>
        <v>1200</v>
      </c>
      <c r="E25" s="41">
        <f>E5-E7-E21</f>
        <v>1000</v>
      </c>
      <c r="F25" s="41">
        <f>F5-F7-F21</f>
        <v>1020</v>
      </c>
      <c r="G25" s="41">
        <f>G5-G7-G21</f>
        <v>1030</v>
      </c>
    </row>
    <row r="26" spans="1:7" ht="15">
      <c r="A26" s="42"/>
      <c r="B26" s="43"/>
      <c r="C26" s="43"/>
      <c r="D26" s="43"/>
      <c r="E26" s="43"/>
      <c r="F26" s="44"/>
      <c r="G26" s="44"/>
    </row>
    <row r="27" spans="1:2" ht="15">
      <c r="A27" s="45" t="s">
        <v>101</v>
      </c>
      <c r="B27" s="46"/>
    </row>
    <row r="28" spans="1:7" ht="15">
      <c r="A28" s="46"/>
      <c r="B28" s="254" t="s">
        <v>110</v>
      </c>
      <c r="C28" s="254"/>
      <c r="D28" s="254"/>
      <c r="E28" s="254"/>
      <c r="F28" s="254"/>
      <c r="G28" s="254"/>
    </row>
  </sheetData>
  <sheetProtection/>
  <mergeCells count="6">
    <mergeCell ref="B28:G28"/>
    <mergeCell ref="A1:E1"/>
    <mergeCell ref="F2:G2"/>
    <mergeCell ref="A3:A4"/>
    <mergeCell ref="B3:B4"/>
    <mergeCell ref="E3:G3"/>
  </mergeCells>
  <printOptions horizontalCentered="1"/>
  <pageMargins left="0.1968503937007874" right="0.1968503937007874" top="0.3937007874015748" bottom="0.35433070866141736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5.125" style="1" customWidth="1"/>
    <col min="2" max="2" width="49.875" style="1" customWidth="1"/>
    <col min="3" max="7" width="14.25390625" style="1" customWidth="1"/>
    <col min="8" max="16384" width="9.125" style="1" customWidth="1"/>
  </cols>
  <sheetData>
    <row r="1" spans="1:7" ht="18">
      <c r="A1" s="263" t="s">
        <v>83</v>
      </c>
      <c r="B1" s="263"/>
      <c r="C1" s="263"/>
      <c r="D1" s="263"/>
      <c r="E1" s="263"/>
      <c r="F1" s="263"/>
      <c r="G1" s="263"/>
    </row>
    <row r="2" spans="1:7" ht="12.75">
      <c r="A2" s="47"/>
      <c r="B2" s="48"/>
      <c r="C2" s="49" t="s">
        <v>317</v>
      </c>
      <c r="D2" s="50" t="s">
        <v>329</v>
      </c>
      <c r="E2" s="260" t="s">
        <v>93</v>
      </c>
      <c r="F2" s="261"/>
      <c r="G2" s="262"/>
    </row>
    <row r="3" spans="1:7" ht="12.75">
      <c r="A3" s="51"/>
      <c r="B3" s="52"/>
      <c r="C3" s="53" t="s">
        <v>58</v>
      </c>
      <c r="D3" s="50" t="s">
        <v>59</v>
      </c>
      <c r="E3" s="54" t="s">
        <v>318</v>
      </c>
      <c r="F3" s="54" t="s">
        <v>322</v>
      </c>
      <c r="G3" s="54" t="s">
        <v>330</v>
      </c>
    </row>
    <row r="4" spans="1:7" ht="15.75">
      <c r="A4" s="51"/>
      <c r="B4" s="55" t="s">
        <v>84</v>
      </c>
      <c r="C4" s="51"/>
      <c r="D4" s="51"/>
      <c r="E4" s="51"/>
      <c r="F4" s="51"/>
      <c r="G4" s="56"/>
    </row>
    <row r="5" spans="1:7" ht="15">
      <c r="A5" s="56"/>
      <c r="B5" s="57" t="s">
        <v>94</v>
      </c>
      <c r="C5" s="56"/>
      <c r="D5" s="56"/>
      <c r="E5" s="56"/>
      <c r="F5" s="56"/>
      <c r="G5" s="56"/>
    </row>
    <row r="6" spans="1:7" ht="30">
      <c r="A6" s="56"/>
      <c r="B6" s="58" t="s">
        <v>179</v>
      </c>
      <c r="C6" s="56">
        <v>114700</v>
      </c>
      <c r="D6" s="56">
        <v>114700</v>
      </c>
      <c r="E6" s="56">
        <v>114700</v>
      </c>
      <c r="F6" s="56">
        <v>114700</v>
      </c>
      <c r="G6" s="56">
        <v>114700</v>
      </c>
    </row>
    <row r="7" spans="1:7" ht="15">
      <c r="A7" s="59">
        <v>1</v>
      </c>
      <c r="B7" s="2" t="s">
        <v>85</v>
      </c>
      <c r="C7" s="56">
        <v>114700</v>
      </c>
      <c r="D7" s="56">
        <v>114700</v>
      </c>
      <c r="E7" s="56">
        <v>114700</v>
      </c>
      <c r="F7" s="56">
        <v>114700</v>
      </c>
      <c r="G7" s="56">
        <v>114700</v>
      </c>
    </row>
    <row r="8" spans="1:7" ht="15">
      <c r="A8" s="59">
        <v>2</v>
      </c>
      <c r="B8" s="2" t="s">
        <v>88</v>
      </c>
      <c r="C8" s="56">
        <v>0.1</v>
      </c>
      <c r="D8" s="56">
        <v>0.1</v>
      </c>
      <c r="E8" s="56">
        <v>0.1</v>
      </c>
      <c r="F8" s="56">
        <v>0.1</v>
      </c>
      <c r="G8" s="56">
        <v>0.1</v>
      </c>
    </row>
    <row r="9" spans="1:7" ht="15">
      <c r="A9" s="59">
        <v>3</v>
      </c>
      <c r="B9" s="2" t="s">
        <v>91</v>
      </c>
      <c r="C9" s="56">
        <f>C6*C8/100</f>
        <v>114.7</v>
      </c>
      <c r="D9" s="56">
        <f>D6*D8/100</f>
        <v>114.7</v>
      </c>
      <c r="E9" s="56">
        <f>E6*E8/100</f>
        <v>114.7</v>
      </c>
      <c r="F9" s="56">
        <f>F6*F8/100</f>
        <v>114.7</v>
      </c>
      <c r="G9" s="56">
        <f>G6*G8/100</f>
        <v>114.7</v>
      </c>
    </row>
    <row r="10" spans="1:7" ht="15">
      <c r="A10" s="56"/>
      <c r="B10" s="2"/>
      <c r="C10" s="56"/>
      <c r="D10" s="56"/>
      <c r="E10" s="56"/>
      <c r="F10" s="56"/>
      <c r="G10" s="56"/>
    </row>
    <row r="11" spans="1:7" ht="15">
      <c r="A11" s="59">
        <v>4</v>
      </c>
      <c r="B11" s="2" t="s">
        <v>86</v>
      </c>
      <c r="C11" s="56"/>
      <c r="D11" s="56"/>
      <c r="E11" s="56"/>
      <c r="F11" s="56"/>
      <c r="G11" s="56"/>
    </row>
    <row r="12" spans="1:7" ht="15">
      <c r="A12" s="59">
        <v>5</v>
      </c>
      <c r="B12" s="2" t="s">
        <v>89</v>
      </c>
      <c r="C12" s="56"/>
      <c r="D12" s="56"/>
      <c r="E12" s="56"/>
      <c r="F12" s="56"/>
      <c r="G12" s="56"/>
    </row>
    <row r="13" spans="1:7" ht="15">
      <c r="A13" s="59">
        <v>6</v>
      </c>
      <c r="B13" s="2" t="s">
        <v>92</v>
      </c>
      <c r="C13" s="56"/>
      <c r="D13" s="56"/>
      <c r="E13" s="56"/>
      <c r="F13" s="56"/>
      <c r="G13" s="56"/>
    </row>
    <row r="14" spans="1:7" ht="15">
      <c r="A14" s="59"/>
      <c r="B14" s="2"/>
      <c r="C14" s="56"/>
      <c r="D14" s="56"/>
      <c r="E14" s="56"/>
      <c r="F14" s="56"/>
      <c r="G14" s="56"/>
    </row>
    <row r="15" spans="1:7" ht="15">
      <c r="A15" s="59">
        <v>7</v>
      </c>
      <c r="B15" s="2" t="s">
        <v>87</v>
      </c>
      <c r="C15" s="56"/>
      <c r="D15" s="56"/>
      <c r="E15" s="56"/>
      <c r="F15" s="56"/>
      <c r="G15" s="56"/>
    </row>
    <row r="16" spans="1:7" ht="15">
      <c r="A16" s="59">
        <v>8</v>
      </c>
      <c r="B16" s="2" t="s">
        <v>90</v>
      </c>
      <c r="C16" s="56"/>
      <c r="D16" s="56"/>
      <c r="E16" s="56"/>
      <c r="F16" s="56"/>
      <c r="G16" s="56"/>
    </row>
    <row r="17" spans="1:7" ht="15">
      <c r="A17" s="59">
        <v>9</v>
      </c>
      <c r="B17" s="2" t="s">
        <v>92</v>
      </c>
      <c r="C17" s="56"/>
      <c r="D17" s="56"/>
      <c r="E17" s="56"/>
      <c r="F17" s="56"/>
      <c r="G17" s="56"/>
    </row>
    <row r="18" spans="1:7" ht="15">
      <c r="A18" s="56"/>
      <c r="B18" s="2"/>
      <c r="C18" s="56"/>
      <c r="D18" s="56"/>
      <c r="E18" s="56"/>
      <c r="F18" s="56"/>
      <c r="G18" s="56"/>
    </row>
    <row r="19" spans="1:7" ht="15">
      <c r="A19" s="59">
        <v>10</v>
      </c>
      <c r="B19" s="2" t="s">
        <v>112</v>
      </c>
      <c r="C19" s="56">
        <v>114.7</v>
      </c>
      <c r="D19" s="56">
        <v>114.7</v>
      </c>
      <c r="E19" s="56">
        <v>114.7</v>
      </c>
      <c r="F19" s="56">
        <v>114.7</v>
      </c>
      <c r="G19" s="56">
        <v>114.7</v>
      </c>
    </row>
    <row r="20" spans="1:7" ht="15">
      <c r="A20" s="59">
        <v>11</v>
      </c>
      <c r="B20" s="2" t="s">
        <v>113</v>
      </c>
      <c r="C20" s="56">
        <v>98.7</v>
      </c>
      <c r="D20" s="56">
        <v>99.7</v>
      </c>
      <c r="E20" s="56">
        <v>94.7</v>
      </c>
      <c r="F20" s="56">
        <v>94.7</v>
      </c>
      <c r="G20" s="56">
        <v>94.7</v>
      </c>
    </row>
    <row r="21" spans="1:7" ht="15">
      <c r="A21" s="59">
        <v>12</v>
      </c>
      <c r="B21" s="2" t="s">
        <v>229</v>
      </c>
      <c r="C21" s="56">
        <v>64.4</v>
      </c>
      <c r="D21" s="56">
        <v>16</v>
      </c>
      <c r="E21" s="56">
        <v>30</v>
      </c>
      <c r="F21" s="56">
        <v>30</v>
      </c>
      <c r="G21" s="56">
        <v>30</v>
      </c>
    </row>
    <row r="23" spans="1:2" ht="15">
      <c r="A23" s="60" t="s">
        <v>101</v>
      </c>
      <c r="B23" s="60"/>
    </row>
    <row r="24" spans="1:2" ht="15">
      <c r="A24" s="60"/>
      <c r="B24" s="60" t="s">
        <v>110</v>
      </c>
    </row>
  </sheetData>
  <sheetProtection/>
  <mergeCells count="2">
    <mergeCell ref="E2:G2"/>
    <mergeCell ref="A1:G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I32" sqref="I32"/>
    </sheetView>
  </sheetViews>
  <sheetFormatPr defaultColWidth="9.00390625" defaultRowHeight="12.75"/>
  <cols>
    <col min="1" max="1" width="5.125" style="62" customWidth="1"/>
    <col min="2" max="2" width="62.75390625" style="61" customWidth="1"/>
    <col min="3" max="3" width="9.625" style="61" customWidth="1"/>
    <col min="4" max="4" width="11.625" style="61" customWidth="1"/>
    <col min="5" max="5" width="19.25390625" style="61" customWidth="1"/>
    <col min="6" max="6" width="11.375" style="61" customWidth="1"/>
    <col min="7" max="7" width="9.75390625" style="3" customWidth="1"/>
    <col min="8" max="8" width="4.75390625" style="61" bestFit="1" customWidth="1"/>
    <col min="9" max="9" width="13.875" style="3" customWidth="1"/>
    <col min="10" max="10" width="10.625" style="61" customWidth="1"/>
    <col min="11" max="11" width="10.125" style="61" customWidth="1"/>
    <col min="12" max="12" width="7.125" style="61" customWidth="1"/>
    <col min="13" max="13" width="8.25390625" style="61" customWidth="1"/>
    <col min="14" max="14" width="7.625" style="61" customWidth="1"/>
    <col min="15" max="15" width="8.625" style="61" customWidth="1"/>
    <col min="16" max="16384" width="9.125" style="61" customWidth="1"/>
  </cols>
  <sheetData>
    <row r="1" spans="1:15" ht="15.75">
      <c r="A1" s="272" t="s">
        <v>310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ht="13.5" thickBot="1">
      <c r="O2" s="61" t="s">
        <v>150</v>
      </c>
    </row>
    <row r="3" spans="1:15" ht="15.75" customHeight="1">
      <c r="A3" s="273" t="s">
        <v>4</v>
      </c>
      <c r="B3" s="275" t="s">
        <v>1</v>
      </c>
      <c r="C3" s="281" t="s">
        <v>303</v>
      </c>
      <c r="D3" s="278"/>
      <c r="E3" s="279" t="s">
        <v>304</v>
      </c>
      <c r="F3" s="279"/>
      <c r="G3" s="279"/>
      <c r="H3" s="279"/>
      <c r="I3" s="279"/>
      <c r="J3" s="280"/>
      <c r="K3" s="277" t="s">
        <v>305</v>
      </c>
      <c r="L3" s="279"/>
      <c r="M3" s="280"/>
      <c r="N3" s="277" t="s">
        <v>93</v>
      </c>
      <c r="O3" s="278"/>
    </row>
    <row r="4" spans="1:15" ht="90.75" thickBot="1">
      <c r="A4" s="274"/>
      <c r="B4" s="276"/>
      <c r="C4" s="63" t="s">
        <v>174</v>
      </c>
      <c r="D4" s="64" t="s">
        <v>175</v>
      </c>
      <c r="E4" s="65" t="s">
        <v>143</v>
      </c>
      <c r="F4" s="66" t="s">
        <v>173</v>
      </c>
      <c r="G4" s="66" t="s">
        <v>132</v>
      </c>
      <c r="H4" s="66" t="s">
        <v>145</v>
      </c>
      <c r="I4" s="66" t="s">
        <v>178</v>
      </c>
      <c r="J4" s="66" t="s">
        <v>119</v>
      </c>
      <c r="K4" s="66" t="s">
        <v>173</v>
      </c>
      <c r="L4" s="66" t="s">
        <v>177</v>
      </c>
      <c r="M4" s="66" t="s">
        <v>119</v>
      </c>
      <c r="N4" s="66">
        <v>2014</v>
      </c>
      <c r="O4" s="198">
        <v>2015</v>
      </c>
    </row>
    <row r="5" spans="1:15" ht="16.5" thickBot="1" thickTop="1">
      <c r="A5" s="67">
        <v>1</v>
      </c>
      <c r="B5" s="68">
        <v>2</v>
      </c>
      <c r="C5" s="69">
        <v>3</v>
      </c>
      <c r="D5" s="70">
        <v>4</v>
      </c>
      <c r="E5" s="71">
        <v>5</v>
      </c>
      <c r="F5" s="69">
        <v>6</v>
      </c>
      <c r="G5" s="69">
        <v>7</v>
      </c>
      <c r="H5" s="69">
        <v>8</v>
      </c>
      <c r="I5" s="69">
        <v>9</v>
      </c>
      <c r="J5" s="69">
        <v>10</v>
      </c>
      <c r="K5" s="69">
        <v>11</v>
      </c>
      <c r="L5" s="69">
        <v>12</v>
      </c>
      <c r="M5" s="69">
        <v>13</v>
      </c>
      <c r="N5" s="196">
        <v>14</v>
      </c>
      <c r="O5" s="199">
        <v>15</v>
      </c>
    </row>
    <row r="6" spans="1:15" ht="26.25" customHeight="1" thickTop="1">
      <c r="A6" s="72" t="s">
        <v>114</v>
      </c>
      <c r="B6" s="177" t="s">
        <v>116</v>
      </c>
      <c r="C6" s="178">
        <v>203</v>
      </c>
      <c r="D6" s="178">
        <v>203</v>
      </c>
      <c r="E6" s="179" t="s">
        <v>144</v>
      </c>
      <c r="F6" s="180">
        <v>29</v>
      </c>
      <c r="G6" s="181">
        <v>7500</v>
      </c>
      <c r="H6" s="182"/>
      <c r="I6" s="181"/>
      <c r="J6" s="233">
        <v>558</v>
      </c>
      <c r="K6" s="180">
        <v>29</v>
      </c>
      <c r="L6" s="182"/>
      <c r="M6" s="197">
        <v>603</v>
      </c>
      <c r="N6" s="204">
        <f>N7+N8+N9+N11+N12+N13+N15+N17+N18</f>
        <v>651.1322907360001</v>
      </c>
      <c r="O6" s="204">
        <f>O7+O8+O9+O11+O12+O13+O15+O17+O18</f>
        <v>677.1775823654401</v>
      </c>
    </row>
    <row r="7" spans="1:15" ht="12.75">
      <c r="A7" s="73" t="s">
        <v>117</v>
      </c>
      <c r="B7" s="74" t="s">
        <v>115</v>
      </c>
      <c r="C7" s="75">
        <v>14</v>
      </c>
      <c r="D7" s="75">
        <v>14</v>
      </c>
      <c r="E7" s="76" t="s">
        <v>137</v>
      </c>
      <c r="F7" s="77">
        <v>2</v>
      </c>
      <c r="G7" s="77">
        <v>7500</v>
      </c>
      <c r="H7" s="77"/>
      <c r="I7" s="78">
        <v>0.9</v>
      </c>
      <c r="J7" s="195">
        <f>F7*G7*12*15%*I7*1.4942/1000</f>
        <v>36.309059999999995</v>
      </c>
      <c r="K7" s="77">
        <v>2</v>
      </c>
      <c r="L7" s="78">
        <v>0.9</v>
      </c>
      <c r="M7" s="203">
        <f>J7*108%</f>
        <v>39.2137848</v>
      </c>
      <c r="N7" s="204">
        <f>M7*108%</f>
        <v>42.350887584</v>
      </c>
      <c r="O7" s="205">
        <f>N7*104%</f>
        <v>44.04492308736</v>
      </c>
    </row>
    <row r="8" spans="1:15" ht="12.75">
      <c r="A8" s="73" t="s">
        <v>121</v>
      </c>
      <c r="B8" s="74" t="s">
        <v>118</v>
      </c>
      <c r="C8" s="75">
        <v>7</v>
      </c>
      <c r="D8" s="75">
        <v>7</v>
      </c>
      <c r="E8" s="76" t="s">
        <v>137</v>
      </c>
      <c r="F8" s="77">
        <v>2</v>
      </c>
      <c r="G8" s="77">
        <v>7500</v>
      </c>
      <c r="H8" s="77"/>
      <c r="I8" s="78">
        <v>0.9</v>
      </c>
      <c r="J8" s="195">
        <f aca="true" t="shared" si="0" ref="J8:J17">F8*G8*12*15%*I8*1.4942/1000</f>
        <v>36.309059999999995</v>
      </c>
      <c r="K8" s="77">
        <v>1</v>
      </c>
      <c r="L8" s="78">
        <v>0.9</v>
      </c>
      <c r="M8" s="203">
        <f>J8*108%</f>
        <v>39.2137848</v>
      </c>
      <c r="N8" s="204">
        <f>M8*108%</f>
        <v>42.350887584</v>
      </c>
      <c r="O8" s="205">
        <f>N8*104%</f>
        <v>44.04492308736</v>
      </c>
    </row>
    <row r="9" spans="1:15" ht="25.5">
      <c r="A9" s="73" t="s">
        <v>122</v>
      </c>
      <c r="B9" s="74" t="s">
        <v>120</v>
      </c>
      <c r="C9" s="75">
        <v>18</v>
      </c>
      <c r="D9" s="75">
        <v>18</v>
      </c>
      <c r="E9" s="76" t="s">
        <v>137</v>
      </c>
      <c r="F9" s="77">
        <v>3</v>
      </c>
      <c r="G9" s="77">
        <v>7500</v>
      </c>
      <c r="H9" s="77"/>
      <c r="I9" s="78">
        <v>0.8</v>
      </c>
      <c r="J9" s="195">
        <f t="shared" si="0"/>
        <v>48.41208</v>
      </c>
      <c r="K9" s="77">
        <v>3</v>
      </c>
      <c r="L9" s="78">
        <v>0.8</v>
      </c>
      <c r="M9" s="203">
        <f>J9*108%</f>
        <v>52.285046400000006</v>
      </c>
      <c r="N9" s="204">
        <f>M9*108%</f>
        <v>56.46785011200001</v>
      </c>
      <c r="O9" s="205">
        <f>N9*104%</f>
        <v>58.72656411648001</v>
      </c>
    </row>
    <row r="10" spans="1:15" ht="12.75">
      <c r="A10" s="80" t="s">
        <v>124</v>
      </c>
      <c r="B10" s="74" t="s">
        <v>123</v>
      </c>
      <c r="C10" s="75"/>
      <c r="D10" s="75"/>
      <c r="E10" s="76" t="s">
        <v>137</v>
      </c>
      <c r="F10" s="77"/>
      <c r="G10" s="77">
        <v>7500</v>
      </c>
      <c r="H10" s="77"/>
      <c r="I10" s="78">
        <v>0.6</v>
      </c>
      <c r="J10" s="195">
        <f t="shared" si="0"/>
        <v>0</v>
      </c>
      <c r="K10" s="77"/>
      <c r="L10" s="78">
        <v>0.6</v>
      </c>
      <c r="M10" s="203"/>
      <c r="N10" s="204"/>
      <c r="O10" s="205"/>
    </row>
    <row r="11" spans="1:15" ht="12.75">
      <c r="A11" s="73" t="s">
        <v>125</v>
      </c>
      <c r="B11" s="74" t="s">
        <v>126</v>
      </c>
      <c r="C11" s="75">
        <v>20</v>
      </c>
      <c r="D11" s="75">
        <v>20</v>
      </c>
      <c r="E11" s="76" t="s">
        <v>137</v>
      </c>
      <c r="F11" s="77">
        <v>3</v>
      </c>
      <c r="G11" s="77">
        <v>7500</v>
      </c>
      <c r="H11" s="77"/>
      <c r="I11" s="78">
        <v>0.9</v>
      </c>
      <c r="J11" s="195">
        <f t="shared" si="0"/>
        <v>54.463589999999996</v>
      </c>
      <c r="K11" s="77">
        <v>3</v>
      </c>
      <c r="L11" s="78">
        <v>0.9</v>
      </c>
      <c r="M11" s="203">
        <f>J11*108%</f>
        <v>58.8206772</v>
      </c>
      <c r="N11" s="204">
        <f>M11*108%</f>
        <v>63.526331376</v>
      </c>
      <c r="O11" s="205">
        <f>N11*104%</f>
        <v>66.06738463104</v>
      </c>
    </row>
    <row r="12" spans="1:15" ht="12.75">
      <c r="A12" s="73" t="s">
        <v>127</v>
      </c>
      <c r="B12" s="74" t="s">
        <v>128</v>
      </c>
      <c r="C12" s="75">
        <v>23</v>
      </c>
      <c r="D12" s="75">
        <v>23</v>
      </c>
      <c r="E12" s="76" t="s">
        <v>137</v>
      </c>
      <c r="F12" s="77">
        <v>3</v>
      </c>
      <c r="G12" s="77">
        <v>7500</v>
      </c>
      <c r="H12" s="77"/>
      <c r="I12" s="78">
        <v>1</v>
      </c>
      <c r="J12" s="195">
        <f t="shared" si="0"/>
        <v>60.5151</v>
      </c>
      <c r="K12" s="77">
        <v>3</v>
      </c>
      <c r="L12" s="78">
        <v>1</v>
      </c>
      <c r="M12" s="203">
        <f>J12*108%</f>
        <v>65.356308</v>
      </c>
      <c r="N12" s="204">
        <f>M12*108%</f>
        <v>70.58481264000001</v>
      </c>
      <c r="O12" s="205">
        <f>N12*104%</f>
        <v>73.40820514560001</v>
      </c>
    </row>
    <row r="13" spans="1:15" ht="12.75">
      <c r="A13" s="73" t="s">
        <v>129</v>
      </c>
      <c r="B13" s="74" t="s">
        <v>130</v>
      </c>
      <c r="C13" s="75">
        <v>15</v>
      </c>
      <c r="D13" s="75">
        <v>15</v>
      </c>
      <c r="E13" s="76" t="s">
        <v>137</v>
      </c>
      <c r="F13" s="77">
        <v>2</v>
      </c>
      <c r="G13" s="77">
        <v>7500</v>
      </c>
      <c r="H13" s="77"/>
      <c r="I13" s="78">
        <v>1</v>
      </c>
      <c r="J13" s="195">
        <f t="shared" si="0"/>
        <v>40.3434</v>
      </c>
      <c r="K13" s="77">
        <v>2</v>
      </c>
      <c r="L13" s="78">
        <v>1</v>
      </c>
      <c r="M13" s="203">
        <f>J13*108%</f>
        <v>43.57087200000001</v>
      </c>
      <c r="N13" s="204">
        <f>M13*108%</f>
        <v>47.05654176000001</v>
      </c>
      <c r="O13" s="205">
        <f>N13*104%</f>
        <v>48.938803430400014</v>
      </c>
    </row>
    <row r="14" spans="1:15" ht="12.75">
      <c r="A14" s="73" t="s">
        <v>131</v>
      </c>
      <c r="B14" s="74" t="s">
        <v>236</v>
      </c>
      <c r="C14" s="75"/>
      <c r="D14" s="75"/>
      <c r="E14" s="76" t="s">
        <v>137</v>
      </c>
      <c r="F14" s="77"/>
      <c r="G14" s="77">
        <v>7500</v>
      </c>
      <c r="H14" s="77"/>
      <c r="I14" s="78">
        <v>0.6</v>
      </c>
      <c r="J14" s="195">
        <f t="shared" si="0"/>
        <v>0</v>
      </c>
      <c r="K14" s="77"/>
      <c r="L14" s="78">
        <v>0.6</v>
      </c>
      <c r="M14" s="203"/>
      <c r="N14" s="204"/>
      <c r="O14" s="205"/>
    </row>
    <row r="15" spans="1:15" ht="12.75">
      <c r="A15" s="73" t="s">
        <v>134</v>
      </c>
      <c r="B15" s="74" t="s">
        <v>133</v>
      </c>
      <c r="C15" s="75">
        <v>15</v>
      </c>
      <c r="D15" s="75">
        <v>15</v>
      </c>
      <c r="E15" s="76" t="s">
        <v>137</v>
      </c>
      <c r="F15" s="77">
        <v>2</v>
      </c>
      <c r="G15" s="77">
        <v>7500</v>
      </c>
      <c r="H15" s="77"/>
      <c r="I15" s="78">
        <v>1</v>
      </c>
      <c r="J15" s="195">
        <f t="shared" si="0"/>
        <v>40.3434</v>
      </c>
      <c r="K15" s="77">
        <v>2</v>
      </c>
      <c r="L15" s="78">
        <v>1</v>
      </c>
      <c r="M15" s="203">
        <f>J15*108%</f>
        <v>43.57087200000001</v>
      </c>
      <c r="N15" s="204">
        <f>M15*108%</f>
        <v>47.05654176000001</v>
      </c>
      <c r="O15" s="205">
        <f>N15*104%</f>
        <v>48.938803430400014</v>
      </c>
    </row>
    <row r="16" spans="1:15" ht="12.75">
      <c r="A16" s="73" t="s">
        <v>135</v>
      </c>
      <c r="B16" s="74" t="s">
        <v>136</v>
      </c>
      <c r="C16" s="75"/>
      <c r="D16" s="75"/>
      <c r="E16" s="76" t="s">
        <v>137</v>
      </c>
      <c r="F16" s="77"/>
      <c r="G16" s="77">
        <v>7500</v>
      </c>
      <c r="H16" s="77"/>
      <c r="I16" s="78">
        <v>0.6</v>
      </c>
      <c r="J16" s="195">
        <f t="shared" si="0"/>
        <v>0</v>
      </c>
      <c r="K16" s="77"/>
      <c r="L16" s="78">
        <v>0.6</v>
      </c>
      <c r="M16" s="203"/>
      <c r="N16" s="204"/>
      <c r="O16" s="205"/>
    </row>
    <row r="17" spans="1:15" ht="12.75">
      <c r="A17" s="73" t="s">
        <v>138</v>
      </c>
      <c r="B17" s="74" t="s">
        <v>139</v>
      </c>
      <c r="C17" s="75">
        <v>68</v>
      </c>
      <c r="D17" s="75">
        <v>68</v>
      </c>
      <c r="E17" s="76" t="s">
        <v>137</v>
      </c>
      <c r="F17" s="77">
        <v>10</v>
      </c>
      <c r="G17" s="77">
        <v>7500</v>
      </c>
      <c r="H17" s="77"/>
      <c r="I17" s="78">
        <v>0.9</v>
      </c>
      <c r="J17" s="195">
        <f t="shared" si="0"/>
        <v>181.5453</v>
      </c>
      <c r="K17" s="77">
        <v>10</v>
      </c>
      <c r="L17" s="78">
        <v>0.9</v>
      </c>
      <c r="M17" s="203">
        <f>J17*108%</f>
        <v>196.068924</v>
      </c>
      <c r="N17" s="204">
        <f>M17*108%</f>
        <v>211.75443792000002</v>
      </c>
      <c r="O17" s="205">
        <f>N17*104%</f>
        <v>220.22461543680004</v>
      </c>
    </row>
    <row r="18" spans="1:15" ht="12.75">
      <c r="A18" s="73" t="s">
        <v>140</v>
      </c>
      <c r="B18" s="74" t="s">
        <v>141</v>
      </c>
      <c r="C18" s="75">
        <v>23</v>
      </c>
      <c r="D18" s="75">
        <v>23</v>
      </c>
      <c r="E18" s="76" t="s">
        <v>137</v>
      </c>
      <c r="F18" s="77">
        <v>3</v>
      </c>
      <c r="G18" s="77">
        <v>7500</v>
      </c>
      <c r="H18" s="77"/>
      <c r="I18" s="78">
        <v>1</v>
      </c>
      <c r="J18" s="195">
        <v>60</v>
      </c>
      <c r="K18" s="77">
        <v>3</v>
      </c>
      <c r="L18" s="78">
        <v>1</v>
      </c>
      <c r="M18" s="203">
        <f>J18*108%</f>
        <v>64.80000000000001</v>
      </c>
      <c r="N18" s="204">
        <f>M18*108%</f>
        <v>69.98400000000002</v>
      </c>
      <c r="O18" s="205">
        <f>N18*104%</f>
        <v>72.78336000000003</v>
      </c>
    </row>
    <row r="19" spans="1:15" s="191" customFormat="1" ht="55.5" customHeight="1">
      <c r="A19" s="183" t="s">
        <v>17</v>
      </c>
      <c r="B19" s="184" t="s">
        <v>260</v>
      </c>
      <c r="C19" s="185">
        <v>22</v>
      </c>
      <c r="D19" s="185">
        <v>22</v>
      </c>
      <c r="E19" s="81" t="s">
        <v>144</v>
      </c>
      <c r="F19" s="186">
        <v>54</v>
      </c>
      <c r="G19" s="187">
        <v>7500</v>
      </c>
      <c r="H19" s="188"/>
      <c r="I19" s="189" t="s">
        <v>147</v>
      </c>
      <c r="J19" s="195">
        <v>28</v>
      </c>
      <c r="K19" s="186">
        <v>54</v>
      </c>
      <c r="L19" s="189" t="s">
        <v>147</v>
      </c>
      <c r="M19" s="203">
        <f>J19*108%</f>
        <v>30.240000000000002</v>
      </c>
      <c r="N19" s="204">
        <f>M19*108%</f>
        <v>32.659200000000006</v>
      </c>
      <c r="O19" s="205">
        <f>N19*104%</f>
        <v>33.965568000000005</v>
      </c>
    </row>
    <row r="20" spans="1:15" s="191" customFormat="1" ht="25.5">
      <c r="A20" s="183" t="s">
        <v>104</v>
      </c>
      <c r="B20" s="184" t="s">
        <v>142</v>
      </c>
      <c r="C20" s="185">
        <v>30.8</v>
      </c>
      <c r="D20" s="185">
        <v>30.8</v>
      </c>
      <c r="E20" s="81" t="s">
        <v>144</v>
      </c>
      <c r="F20" s="186">
        <v>2</v>
      </c>
      <c r="G20" s="187">
        <v>12000</v>
      </c>
      <c r="H20" s="190"/>
      <c r="I20" s="192">
        <v>1</v>
      </c>
      <c r="J20" s="195">
        <f>F20*G20*12*15%*I20*1.4942/1000</f>
        <v>64.54944</v>
      </c>
      <c r="K20" s="186">
        <v>2</v>
      </c>
      <c r="L20" s="192">
        <v>1</v>
      </c>
      <c r="M20" s="203">
        <f>J20*108%</f>
        <v>69.71339520000001</v>
      </c>
      <c r="N20" s="204">
        <f>M20*108%</f>
        <v>75.29046681600002</v>
      </c>
      <c r="O20" s="205">
        <f>N20*104%</f>
        <v>78.30208548864002</v>
      </c>
    </row>
    <row r="21" spans="1:15" ht="41.25" customHeight="1">
      <c r="A21" s="73" t="s">
        <v>105</v>
      </c>
      <c r="B21" s="74" t="s">
        <v>261</v>
      </c>
      <c r="C21" s="75"/>
      <c r="D21" s="75"/>
      <c r="E21" s="81" t="s">
        <v>274</v>
      </c>
      <c r="F21" s="82"/>
      <c r="G21" s="77">
        <v>50</v>
      </c>
      <c r="H21" s="79"/>
      <c r="I21" s="78">
        <v>0.7</v>
      </c>
      <c r="J21" s="195">
        <f>F21*G21*12*15%*I21*1.4942/1000</f>
        <v>0</v>
      </c>
      <c r="K21" s="82"/>
      <c r="L21" s="78">
        <v>0.7</v>
      </c>
      <c r="M21" s="203"/>
      <c r="N21" s="204"/>
      <c r="O21" s="205"/>
    </row>
    <row r="22" spans="1:15" ht="33.75" customHeight="1">
      <c r="A22" s="73" t="s">
        <v>106</v>
      </c>
      <c r="B22" s="74" t="s">
        <v>232</v>
      </c>
      <c r="C22" s="84">
        <v>358</v>
      </c>
      <c r="D22" s="84">
        <v>358</v>
      </c>
      <c r="E22" s="81" t="s">
        <v>238</v>
      </c>
      <c r="F22" s="82">
        <v>30</v>
      </c>
      <c r="G22" s="77">
        <v>6000</v>
      </c>
      <c r="H22" s="79"/>
      <c r="I22" s="78">
        <v>1</v>
      </c>
      <c r="J22" s="195">
        <v>534</v>
      </c>
      <c r="K22" s="82">
        <v>30</v>
      </c>
      <c r="L22" s="78">
        <v>1</v>
      </c>
      <c r="M22" s="203">
        <f>J22*108%</f>
        <v>576.72</v>
      </c>
      <c r="N22" s="204">
        <f>M22*108%</f>
        <v>622.8576</v>
      </c>
      <c r="O22" s="205">
        <f>N22*104%</f>
        <v>647.7719040000001</v>
      </c>
    </row>
    <row r="23" spans="1:15" ht="31.5" customHeight="1">
      <c r="A23" s="73"/>
      <c r="B23" s="74" t="s">
        <v>233</v>
      </c>
      <c r="C23" s="84">
        <v>36.8</v>
      </c>
      <c r="D23" s="84">
        <v>36.8</v>
      </c>
      <c r="E23" s="81" t="s">
        <v>282</v>
      </c>
      <c r="F23" s="82">
        <v>12</v>
      </c>
      <c r="G23" s="77">
        <v>1500</v>
      </c>
      <c r="H23" s="79"/>
      <c r="I23" s="78">
        <v>1</v>
      </c>
      <c r="J23" s="195">
        <v>48</v>
      </c>
      <c r="K23" s="82">
        <v>12</v>
      </c>
      <c r="L23" s="78">
        <v>1</v>
      </c>
      <c r="M23" s="203">
        <v>48</v>
      </c>
      <c r="N23" s="204">
        <v>50</v>
      </c>
      <c r="O23" s="205">
        <v>58</v>
      </c>
    </row>
    <row r="24" spans="1:15" ht="27" customHeight="1">
      <c r="A24" s="73" t="s">
        <v>31</v>
      </c>
      <c r="B24" s="74" t="s">
        <v>262</v>
      </c>
      <c r="C24" s="84">
        <v>3438</v>
      </c>
      <c r="D24" s="84">
        <v>3438</v>
      </c>
      <c r="E24" s="81" t="s">
        <v>223</v>
      </c>
      <c r="F24" s="82">
        <v>6790</v>
      </c>
      <c r="G24" s="77">
        <v>1800</v>
      </c>
      <c r="H24" s="79"/>
      <c r="I24" s="265" t="s">
        <v>148</v>
      </c>
      <c r="J24" s="195">
        <v>3465</v>
      </c>
      <c r="K24" s="82">
        <v>6790</v>
      </c>
      <c r="L24" s="270" t="s">
        <v>148</v>
      </c>
      <c r="M24" s="203">
        <v>3721</v>
      </c>
      <c r="N24" s="204">
        <v>4194</v>
      </c>
      <c r="O24" s="205">
        <v>4810</v>
      </c>
    </row>
    <row r="25" spans="1:15" ht="51">
      <c r="A25" s="73" t="s">
        <v>41</v>
      </c>
      <c r="B25" s="74" t="s">
        <v>263</v>
      </c>
      <c r="C25" s="75"/>
      <c r="D25" s="75"/>
      <c r="E25" s="76" t="s">
        <v>146</v>
      </c>
      <c r="F25" s="77"/>
      <c r="G25" s="77">
        <v>9000</v>
      </c>
      <c r="H25" s="79"/>
      <c r="I25" s="266"/>
      <c r="J25" s="195">
        <f>F25*G25*12*15%*I25*1.4942</f>
        <v>0</v>
      </c>
      <c r="K25" s="77"/>
      <c r="L25" s="271"/>
      <c r="M25" s="195"/>
      <c r="N25" s="204"/>
      <c r="O25" s="205"/>
    </row>
    <row r="26" spans="1:15" ht="51">
      <c r="A26" s="73"/>
      <c r="B26" s="74" t="s">
        <v>264</v>
      </c>
      <c r="C26" s="75"/>
      <c r="D26" s="75"/>
      <c r="E26" s="81" t="s">
        <v>234</v>
      </c>
      <c r="F26" s="77"/>
      <c r="G26" s="77">
        <v>1800</v>
      </c>
      <c r="H26" s="79"/>
      <c r="I26" s="266"/>
      <c r="J26" s="195">
        <f>F26*G26*12*15%*I26*1.4942</f>
        <v>0</v>
      </c>
      <c r="K26" s="77"/>
      <c r="L26" s="271"/>
      <c r="M26" s="195"/>
      <c r="N26" s="204"/>
      <c r="O26" s="205"/>
    </row>
    <row r="27" spans="1:15" ht="48.75" customHeight="1">
      <c r="A27" s="73" t="s">
        <v>43</v>
      </c>
      <c r="B27" s="85" t="s">
        <v>265</v>
      </c>
      <c r="C27" s="75"/>
      <c r="D27" s="75"/>
      <c r="E27" s="81" t="s">
        <v>144</v>
      </c>
      <c r="F27" s="82">
        <v>1</v>
      </c>
      <c r="G27" s="77">
        <v>4500</v>
      </c>
      <c r="H27" s="79"/>
      <c r="I27" s="266"/>
      <c r="J27" s="195">
        <f>F27*G27*12*15%*I27*1.4942</f>
        <v>0</v>
      </c>
      <c r="K27" s="82">
        <v>1</v>
      </c>
      <c r="L27" s="271"/>
      <c r="M27" s="195"/>
      <c r="N27" s="204"/>
      <c r="O27" s="205"/>
    </row>
    <row r="28" spans="1:15" ht="27.75" customHeight="1">
      <c r="A28" s="73" t="s">
        <v>45</v>
      </c>
      <c r="B28" s="74" t="s">
        <v>176</v>
      </c>
      <c r="C28" s="84">
        <v>519</v>
      </c>
      <c r="D28" s="84">
        <v>519</v>
      </c>
      <c r="E28" s="81" t="s">
        <v>281</v>
      </c>
      <c r="F28" s="82"/>
      <c r="G28" s="77">
        <v>1000</v>
      </c>
      <c r="H28" s="79"/>
      <c r="I28" s="78">
        <v>1</v>
      </c>
      <c r="J28" s="195">
        <v>530</v>
      </c>
      <c r="K28" s="82"/>
      <c r="L28" s="78">
        <v>1</v>
      </c>
      <c r="M28" s="195">
        <v>573</v>
      </c>
      <c r="N28" s="204">
        <v>601</v>
      </c>
      <c r="O28" s="205">
        <v>605</v>
      </c>
    </row>
    <row r="29" spans="1:15" ht="26.25" customHeight="1">
      <c r="A29" s="73">
        <v>11</v>
      </c>
      <c r="B29" s="74" t="s">
        <v>235</v>
      </c>
      <c r="C29" s="84"/>
      <c r="D29" s="84"/>
      <c r="E29" s="81" t="s">
        <v>144</v>
      </c>
      <c r="F29" s="82"/>
      <c r="G29" s="77">
        <v>4500</v>
      </c>
      <c r="H29" s="79"/>
      <c r="I29" s="83">
        <v>1</v>
      </c>
      <c r="J29" s="195">
        <f>F29*G29*12*15%*I29*1.4942</f>
        <v>0</v>
      </c>
      <c r="K29" s="82"/>
      <c r="L29" s="83">
        <v>1</v>
      </c>
      <c r="M29" s="195"/>
      <c r="N29" s="204"/>
      <c r="O29" s="205"/>
    </row>
    <row r="30" spans="1:15" ht="38.25">
      <c r="A30" s="73">
        <v>12</v>
      </c>
      <c r="B30" s="74" t="s">
        <v>266</v>
      </c>
      <c r="C30" s="75"/>
      <c r="D30" s="75"/>
      <c r="E30" s="81" t="s">
        <v>267</v>
      </c>
      <c r="F30" s="82"/>
      <c r="G30" s="77">
        <v>3000</v>
      </c>
      <c r="H30" s="79"/>
      <c r="I30" s="77">
        <v>0.3</v>
      </c>
      <c r="J30" s="195">
        <f>F30*G30*12*15%*I30*1.4942</f>
        <v>0</v>
      </c>
      <c r="K30" s="82"/>
      <c r="L30" s="77">
        <v>0.3</v>
      </c>
      <c r="M30" s="195"/>
      <c r="N30" s="204"/>
      <c r="O30" s="205"/>
    </row>
    <row r="31" spans="1:15" ht="33.75" customHeight="1">
      <c r="A31" s="86">
        <v>13</v>
      </c>
      <c r="B31" s="74" t="s">
        <v>268</v>
      </c>
      <c r="C31" s="75"/>
      <c r="D31" s="75"/>
      <c r="E31" s="81" t="s">
        <v>269</v>
      </c>
      <c r="F31" s="82"/>
      <c r="G31" s="77">
        <v>4000</v>
      </c>
      <c r="H31" s="79"/>
      <c r="I31" s="77">
        <v>0.3</v>
      </c>
      <c r="J31" s="195">
        <f>F31*G31*12*15%*I31*1.4942</f>
        <v>0</v>
      </c>
      <c r="K31" s="82"/>
      <c r="L31" s="77">
        <v>0.3</v>
      </c>
      <c r="M31" s="195"/>
      <c r="N31" s="204"/>
      <c r="O31" s="205"/>
    </row>
    <row r="32" spans="1:15" ht="35.25" customHeight="1" thickBot="1">
      <c r="A32" s="87">
        <v>14</v>
      </c>
      <c r="B32" s="88" t="s">
        <v>270</v>
      </c>
      <c r="C32" s="89"/>
      <c r="D32" s="89"/>
      <c r="E32" s="90" t="s">
        <v>269</v>
      </c>
      <c r="F32" s="91"/>
      <c r="G32" s="92">
        <v>5000</v>
      </c>
      <c r="H32" s="93"/>
      <c r="I32" s="92">
        <v>0.3</v>
      </c>
      <c r="J32" s="195">
        <f>F32*G32*12*15%*I32*1.4942</f>
        <v>0</v>
      </c>
      <c r="K32" s="91"/>
      <c r="L32" s="92">
        <v>0.3</v>
      </c>
      <c r="M32" s="195"/>
      <c r="N32" s="204"/>
      <c r="O32" s="205"/>
    </row>
    <row r="33" spans="1:15" ht="43.5" customHeight="1">
      <c r="A33" s="94">
        <v>15</v>
      </c>
      <c r="B33" s="95" t="s">
        <v>271</v>
      </c>
      <c r="C33" s="96"/>
      <c r="D33" s="96"/>
      <c r="E33" s="97" t="s">
        <v>272</v>
      </c>
      <c r="F33" s="98"/>
      <c r="G33" s="99">
        <v>10000</v>
      </c>
      <c r="H33" s="100"/>
      <c r="I33" s="101" t="s">
        <v>147</v>
      </c>
      <c r="J33" s="195"/>
      <c r="K33" s="98"/>
      <c r="L33" s="194" t="s">
        <v>147</v>
      </c>
      <c r="M33" s="195"/>
      <c r="N33" s="204"/>
      <c r="O33" s="205"/>
    </row>
    <row r="34" spans="1:15" ht="45.75" customHeight="1" thickBot="1">
      <c r="A34" s="86">
        <v>16</v>
      </c>
      <c r="B34" s="102" t="s">
        <v>222</v>
      </c>
      <c r="C34" s="89"/>
      <c r="D34" s="89"/>
      <c r="E34" s="90" t="s">
        <v>273</v>
      </c>
      <c r="F34" s="91"/>
      <c r="G34" s="92">
        <v>1000</v>
      </c>
      <c r="H34" s="93"/>
      <c r="I34" s="103" t="s">
        <v>147</v>
      </c>
      <c r="J34" s="195"/>
      <c r="K34" s="91"/>
      <c r="L34" s="103" t="s">
        <v>147</v>
      </c>
      <c r="M34" s="195"/>
      <c r="N34" s="204"/>
      <c r="O34" s="205"/>
    </row>
    <row r="35" spans="1:15" ht="102.75" customHeight="1" thickBot="1">
      <c r="A35" s="104">
        <v>17</v>
      </c>
      <c r="B35" s="105" t="s">
        <v>275</v>
      </c>
      <c r="C35" s="106">
        <v>609.4</v>
      </c>
      <c r="D35" s="106">
        <v>609.4</v>
      </c>
      <c r="E35" s="107" t="s">
        <v>283</v>
      </c>
      <c r="F35" s="108">
        <v>350</v>
      </c>
      <c r="G35" s="109">
        <v>6000</v>
      </c>
      <c r="H35" s="110"/>
      <c r="I35" s="111" t="s">
        <v>147</v>
      </c>
      <c r="J35" s="195">
        <v>622</v>
      </c>
      <c r="K35" s="108">
        <v>350</v>
      </c>
      <c r="L35" s="111" t="s">
        <v>147</v>
      </c>
      <c r="M35" s="195">
        <v>638</v>
      </c>
      <c r="N35" s="204">
        <v>659</v>
      </c>
      <c r="O35" s="205">
        <v>665</v>
      </c>
    </row>
    <row r="36" spans="1:15" ht="102" customHeight="1" thickBot="1">
      <c r="A36" s="104">
        <v>18</v>
      </c>
      <c r="B36" s="105" t="s">
        <v>284</v>
      </c>
      <c r="C36" s="106"/>
      <c r="D36" s="106"/>
      <c r="E36" s="107" t="s">
        <v>276</v>
      </c>
      <c r="F36" s="108"/>
      <c r="G36" s="109">
        <v>1200</v>
      </c>
      <c r="H36" s="110"/>
      <c r="I36" s="111"/>
      <c r="J36" s="195">
        <f>F36*G36*12*15%*I36*1.4942</f>
        <v>0</v>
      </c>
      <c r="K36" s="108"/>
      <c r="L36" s="111"/>
      <c r="M36" s="195"/>
      <c r="N36" s="204"/>
      <c r="O36" s="205"/>
    </row>
    <row r="37" spans="1:15" ht="64.5" thickBot="1">
      <c r="A37" s="104"/>
      <c r="B37" s="112" t="s">
        <v>277</v>
      </c>
      <c r="C37" s="106"/>
      <c r="D37" s="106"/>
      <c r="E37" s="107" t="s">
        <v>278</v>
      </c>
      <c r="F37" s="108"/>
      <c r="G37" s="109">
        <v>5000</v>
      </c>
      <c r="H37" s="110"/>
      <c r="I37" s="111"/>
      <c r="J37" s="200"/>
      <c r="K37" s="108"/>
      <c r="L37" s="111"/>
      <c r="M37" s="195"/>
      <c r="N37" s="204"/>
      <c r="O37" s="205"/>
    </row>
    <row r="38" spans="1:15" ht="64.5" thickBot="1">
      <c r="A38" s="113"/>
      <c r="B38" s="114" t="s">
        <v>279</v>
      </c>
      <c r="C38" s="115"/>
      <c r="D38" s="115"/>
      <c r="E38" s="116" t="s">
        <v>280</v>
      </c>
      <c r="F38" s="117"/>
      <c r="G38" s="118">
        <v>1000</v>
      </c>
      <c r="H38" s="119"/>
      <c r="I38" s="120"/>
      <c r="J38" s="201"/>
      <c r="K38" s="117"/>
      <c r="L38" s="120"/>
      <c r="M38" s="195"/>
      <c r="N38" s="201"/>
      <c r="O38" s="205"/>
    </row>
    <row r="39" spans="1:15" ht="16.5" thickBot="1">
      <c r="A39" s="104"/>
      <c r="B39" s="121" t="s">
        <v>230</v>
      </c>
      <c r="C39" s="106">
        <f>C6+C19+C20+C21+C22+C23+C24+C25+C26+C27+C28+C29+C30+C31+C32+C33+C34+C35+C36+C37+C38</f>
        <v>5217</v>
      </c>
      <c r="D39" s="106">
        <f>D6+D19+D20+D21+D22+D23+D24+D25+D26+D27+D28+D29+D30+D31+D32+D33+D34+D35+D36+D37+D38</f>
        <v>5217</v>
      </c>
      <c r="E39" s="193" t="s">
        <v>165</v>
      </c>
      <c r="F39" s="193" t="s">
        <v>165</v>
      </c>
      <c r="G39" s="193" t="s">
        <v>165</v>
      </c>
      <c r="H39" s="106"/>
      <c r="I39" s="193" t="s">
        <v>165</v>
      </c>
      <c r="J39" s="202">
        <f>J6+J19+J20+J22+J23+J24+J28+J35</f>
        <v>5849.54944</v>
      </c>
      <c r="K39" s="193" t="s">
        <v>165</v>
      </c>
      <c r="L39" s="193" t="s">
        <v>165</v>
      </c>
      <c r="M39" s="202">
        <f>M7+M8+M9+M11+M12+M13+M15+M17+M18+M19+M20+M22+M23+M24+M28+M35</f>
        <v>6259.573664400001</v>
      </c>
      <c r="N39" s="202">
        <f>N7+N8+N9+N11+N12+N13+N15+N17+N18+N19+N20+N22+N23+N24+N28+N35</f>
        <v>6885.939557552</v>
      </c>
      <c r="O39" s="202">
        <f>O7+O8+O9+O11+O12+O13+O15+O17+O18+O19+O20+O22+O23+O24+O28+O35</f>
        <v>7575.21713985408</v>
      </c>
    </row>
    <row r="40" spans="1:15" ht="12.75">
      <c r="A40" s="268" t="s">
        <v>149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</row>
    <row r="41" spans="2:15" ht="27" customHeight="1"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</row>
    <row r="42" spans="2:15" ht="52.5" customHeight="1"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4"/>
      <c r="N42" s="264"/>
      <c r="O42" s="264"/>
    </row>
    <row r="43" spans="2:15" ht="38.25" customHeight="1"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</row>
    <row r="44" ht="12.75">
      <c r="B44" s="122"/>
    </row>
    <row r="45" spans="2:15" ht="12.75"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</row>
  </sheetData>
  <sheetProtection/>
  <mergeCells count="14">
    <mergeCell ref="A1:O1"/>
    <mergeCell ref="A3:A4"/>
    <mergeCell ref="B3:B4"/>
    <mergeCell ref="N3:O3"/>
    <mergeCell ref="E3:J3"/>
    <mergeCell ref="C3:D3"/>
    <mergeCell ref="K3:M3"/>
    <mergeCell ref="B45:O45"/>
    <mergeCell ref="I24:I27"/>
    <mergeCell ref="B41:O41"/>
    <mergeCell ref="B43:O43"/>
    <mergeCell ref="A40:O40"/>
    <mergeCell ref="B42:O42"/>
    <mergeCell ref="L24:L27"/>
  </mergeCells>
  <printOptions horizontalCentered="1"/>
  <pageMargins left="0.24" right="0.31496062992125984" top="0.58" bottom="0.5118110236220472" header="0.45" footer="0.5118110236220472"/>
  <pageSetup horizontalDpi="600" verticalDpi="600" orientation="landscape" paperSize="9" scale="7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:F58"/>
    </sheetView>
  </sheetViews>
  <sheetFormatPr defaultColWidth="9.00390625" defaultRowHeight="12.75"/>
  <cols>
    <col min="1" max="1" width="87.625" style="147" customWidth="1"/>
    <col min="2" max="16384" width="9.125" style="147" customWidth="1"/>
  </cols>
  <sheetData>
    <row r="1" spans="1:7" ht="15.75">
      <c r="A1" s="283" t="s">
        <v>311</v>
      </c>
      <c r="B1" s="283"/>
      <c r="C1" s="283"/>
      <c r="D1" s="283"/>
      <c r="E1" s="283"/>
      <c r="F1" s="283"/>
      <c r="G1" s="146"/>
    </row>
    <row r="2" spans="1:7" ht="15">
      <c r="A2" s="145"/>
      <c r="B2" s="145"/>
      <c r="C2" s="145"/>
      <c r="D2" s="145"/>
      <c r="E2" s="145"/>
      <c r="F2" s="145" t="s">
        <v>0</v>
      </c>
      <c r="G2" s="148"/>
    </row>
    <row r="3" spans="1:7" ht="15.75" customHeight="1">
      <c r="A3" s="284" t="s">
        <v>1</v>
      </c>
      <c r="B3" s="285" t="s">
        <v>303</v>
      </c>
      <c r="C3" s="285" t="s">
        <v>304</v>
      </c>
      <c r="D3" s="285" t="s">
        <v>2</v>
      </c>
      <c r="E3" s="285"/>
      <c r="F3" s="285"/>
      <c r="G3" s="148"/>
    </row>
    <row r="4" spans="1:7" ht="15">
      <c r="A4" s="284"/>
      <c r="B4" s="285"/>
      <c r="C4" s="285"/>
      <c r="D4" s="212">
        <v>2013</v>
      </c>
      <c r="E4" s="212">
        <v>2014</v>
      </c>
      <c r="F4" s="212">
        <v>2015</v>
      </c>
      <c r="G4" s="149"/>
    </row>
    <row r="5" spans="1:7" ht="15" customHeight="1">
      <c r="A5" s="213" t="s">
        <v>239</v>
      </c>
      <c r="B5" s="214">
        <v>4467.2</v>
      </c>
      <c r="C5" s="214">
        <v>4436.7</v>
      </c>
      <c r="D5" s="214">
        <v>4427</v>
      </c>
      <c r="E5" s="214">
        <v>4573.5</v>
      </c>
      <c r="F5" s="214">
        <v>17133</v>
      </c>
      <c r="G5" s="149"/>
    </row>
    <row r="6" spans="1:7" ht="55.5" customHeight="1">
      <c r="A6" s="215" t="s">
        <v>224</v>
      </c>
      <c r="B6" s="212">
        <v>3936.5</v>
      </c>
      <c r="C6" s="212">
        <v>3835.6</v>
      </c>
      <c r="D6" s="212">
        <v>3730.9</v>
      </c>
      <c r="E6" s="212">
        <v>3625</v>
      </c>
      <c r="F6" s="212">
        <v>3518.3</v>
      </c>
      <c r="G6" s="149"/>
    </row>
    <row r="7" spans="1:7" ht="42" customHeight="1">
      <c r="A7" s="216" t="s">
        <v>225</v>
      </c>
      <c r="B7" s="212">
        <v>451.4</v>
      </c>
      <c r="C7" s="212">
        <v>425</v>
      </c>
      <c r="D7" s="217">
        <v>405.6</v>
      </c>
      <c r="E7" s="217">
        <v>396.4</v>
      </c>
      <c r="F7" s="217">
        <v>366.4</v>
      </c>
      <c r="G7" s="149"/>
    </row>
    <row r="8" spans="1:7" ht="15" customHeight="1">
      <c r="A8" s="213" t="s">
        <v>240</v>
      </c>
      <c r="B8" s="218">
        <f>B5-B6+B7</f>
        <v>982.0999999999998</v>
      </c>
      <c r="C8" s="218">
        <f>C5-C6+C7</f>
        <v>1026.1</v>
      </c>
      <c r="D8" s="218">
        <f>D5-D6+D7</f>
        <v>1101.6999999999998</v>
      </c>
      <c r="E8" s="218">
        <f>E5-E6+E7</f>
        <v>1344.9</v>
      </c>
      <c r="F8" s="218">
        <f>F5-F6+F7</f>
        <v>13981.1</v>
      </c>
      <c r="G8" s="149"/>
    </row>
    <row r="9" spans="1:7" ht="15">
      <c r="A9" s="213" t="s">
        <v>241</v>
      </c>
      <c r="B9" s="218">
        <f>SUM(B10:B33)</f>
        <v>758.9</v>
      </c>
      <c r="C9" s="218">
        <f>SUM(C10:C33)</f>
        <v>797.8000000000001</v>
      </c>
      <c r="D9" s="218">
        <f>SUM(D10:D33)</f>
        <v>858.2</v>
      </c>
      <c r="E9" s="218">
        <f>SUM(E10:E33)</f>
        <v>1095.3999999999999</v>
      </c>
      <c r="F9" s="218">
        <f>SUM(F10:F33)</f>
        <v>13739.699999999999</v>
      </c>
      <c r="G9" s="149"/>
    </row>
    <row r="10" spans="1:7" ht="15">
      <c r="A10" s="219" t="s">
        <v>96</v>
      </c>
      <c r="B10" s="220"/>
      <c r="C10" s="220"/>
      <c r="D10" s="221"/>
      <c r="E10" s="221"/>
      <c r="F10" s="221"/>
      <c r="G10" s="149"/>
    </row>
    <row r="11" spans="1:7" ht="15">
      <c r="A11" s="219" t="s">
        <v>97</v>
      </c>
      <c r="B11" s="220"/>
      <c r="C11" s="220"/>
      <c r="D11" s="222"/>
      <c r="E11" s="220"/>
      <c r="F11" s="220"/>
      <c r="G11" s="149"/>
    </row>
    <row r="12" spans="1:7" ht="14.25" customHeight="1">
      <c r="A12" s="219" t="s">
        <v>242</v>
      </c>
      <c r="B12" s="220"/>
      <c r="C12" s="220"/>
      <c r="D12" s="220"/>
      <c r="E12" s="220"/>
      <c r="F12" s="220"/>
      <c r="G12" s="149"/>
    </row>
    <row r="13" spans="1:7" ht="42.75">
      <c r="A13" s="219" t="s">
        <v>98</v>
      </c>
      <c r="B13" s="220"/>
      <c r="C13" s="220"/>
      <c r="D13" s="220"/>
      <c r="E13" s="220"/>
      <c r="F13" s="220"/>
      <c r="G13" s="149"/>
    </row>
    <row r="14" spans="1:7" ht="29.25" customHeight="1">
      <c r="A14" s="219" t="s">
        <v>95</v>
      </c>
      <c r="B14" s="220"/>
      <c r="C14" s="220"/>
      <c r="D14" s="220"/>
      <c r="E14" s="220"/>
      <c r="F14" s="220"/>
      <c r="G14" s="149"/>
    </row>
    <row r="15" spans="1:7" ht="43.5" customHeight="1">
      <c r="A15" s="219" t="s">
        <v>166</v>
      </c>
      <c r="B15" s="220"/>
      <c r="C15" s="220"/>
      <c r="D15" s="220"/>
      <c r="E15" s="220"/>
      <c r="F15" s="220"/>
      <c r="G15" s="149"/>
    </row>
    <row r="16" spans="1:7" ht="45" customHeight="1">
      <c r="A16" s="219" t="s">
        <v>167</v>
      </c>
      <c r="B16" s="220">
        <v>121</v>
      </c>
      <c r="C16" s="220">
        <v>125.6</v>
      </c>
      <c r="D16" s="220">
        <v>127.9</v>
      </c>
      <c r="E16" s="220">
        <v>223.5</v>
      </c>
      <c r="F16" s="220">
        <v>223.4</v>
      </c>
      <c r="G16" s="149"/>
    </row>
    <row r="17" spans="1:7" ht="57" customHeight="1">
      <c r="A17" s="219" t="s">
        <v>168</v>
      </c>
      <c r="B17" s="220">
        <v>12</v>
      </c>
      <c r="C17" s="220">
        <v>11.6</v>
      </c>
      <c r="D17" s="220">
        <v>11.3</v>
      </c>
      <c r="E17" s="220">
        <v>10.9</v>
      </c>
      <c r="F17" s="220">
        <v>10.6</v>
      </c>
      <c r="G17" s="149"/>
    </row>
    <row r="18" spans="1:7" ht="60.75" customHeight="1">
      <c r="A18" s="219" t="s">
        <v>169</v>
      </c>
      <c r="B18" s="220"/>
      <c r="C18" s="220"/>
      <c r="D18" s="220"/>
      <c r="E18" s="220"/>
      <c r="F18" s="220"/>
      <c r="G18" s="149"/>
    </row>
    <row r="19" spans="1:7" ht="43.5" customHeight="1">
      <c r="A19" s="219" t="s">
        <v>170</v>
      </c>
      <c r="B19" s="220">
        <v>71</v>
      </c>
      <c r="C19" s="220">
        <v>76.3</v>
      </c>
      <c r="D19" s="220">
        <v>80.4</v>
      </c>
      <c r="E19" s="220">
        <v>78.2</v>
      </c>
      <c r="F19" s="220">
        <v>75.9</v>
      </c>
      <c r="G19" s="149"/>
    </row>
    <row r="20" spans="1:7" ht="45.75" customHeight="1">
      <c r="A20" s="219" t="s">
        <v>171</v>
      </c>
      <c r="B20" s="220">
        <v>9.9</v>
      </c>
      <c r="C20" s="220">
        <v>8.5</v>
      </c>
      <c r="D20" s="220">
        <v>7.2</v>
      </c>
      <c r="E20" s="220">
        <v>5.8</v>
      </c>
      <c r="F20" s="220">
        <v>4.4</v>
      </c>
      <c r="G20" s="149"/>
    </row>
    <row r="21" spans="1:7" ht="28.5">
      <c r="A21" s="219" t="s">
        <v>243</v>
      </c>
      <c r="B21" s="220"/>
      <c r="C21" s="220"/>
      <c r="D21" s="220"/>
      <c r="E21" s="220"/>
      <c r="F21" s="220"/>
      <c r="G21" s="149"/>
    </row>
    <row r="22" spans="1:7" ht="28.5">
      <c r="A22" s="219" t="s">
        <v>291</v>
      </c>
      <c r="B22" s="220"/>
      <c r="C22" s="220"/>
      <c r="D22" s="220"/>
      <c r="E22" s="220"/>
      <c r="F22" s="220"/>
      <c r="G22" s="149"/>
    </row>
    <row r="23" spans="1:7" ht="42.75">
      <c r="A23" s="219" t="s">
        <v>292</v>
      </c>
      <c r="B23" s="220"/>
      <c r="C23" s="220"/>
      <c r="D23" s="220"/>
      <c r="E23" s="220"/>
      <c r="F23" s="220"/>
      <c r="G23" s="149"/>
    </row>
    <row r="24" spans="1:7" ht="42.75">
      <c r="A24" s="219" t="s">
        <v>293</v>
      </c>
      <c r="B24" s="220"/>
      <c r="C24" s="220"/>
      <c r="D24" s="220"/>
      <c r="E24" s="220"/>
      <c r="F24" s="220"/>
      <c r="G24" s="149"/>
    </row>
    <row r="25" spans="1:7" ht="28.5">
      <c r="A25" s="219" t="s">
        <v>244</v>
      </c>
      <c r="B25" s="221">
        <v>328.9</v>
      </c>
      <c r="C25" s="221">
        <v>305</v>
      </c>
      <c r="D25" s="221">
        <v>305.6</v>
      </c>
      <c r="E25" s="221">
        <v>296.4</v>
      </c>
      <c r="F25" s="221">
        <v>66.4</v>
      </c>
      <c r="G25" s="149"/>
    </row>
    <row r="26" spans="1:7" ht="28.5">
      <c r="A26" s="219" t="s">
        <v>99</v>
      </c>
      <c r="B26" s="221"/>
      <c r="C26" s="221"/>
      <c r="D26" s="221"/>
      <c r="E26" s="221"/>
      <c r="F26" s="221"/>
      <c r="G26" s="149"/>
    </row>
    <row r="27" spans="1:7" ht="28.5">
      <c r="A27" s="219" t="s">
        <v>245</v>
      </c>
      <c r="B27" s="221"/>
      <c r="C27" s="221"/>
      <c r="D27" s="221"/>
      <c r="E27" s="221"/>
      <c r="F27" s="221"/>
      <c r="G27" s="149"/>
    </row>
    <row r="28" spans="1:7" ht="15">
      <c r="A28" s="219" t="s">
        <v>100</v>
      </c>
      <c r="B28" s="221"/>
      <c r="C28" s="221"/>
      <c r="D28" s="221"/>
      <c r="E28" s="221"/>
      <c r="F28" s="221"/>
      <c r="G28" s="149"/>
    </row>
    <row r="29" spans="1:7" ht="28.5">
      <c r="A29" s="219" t="s">
        <v>246</v>
      </c>
      <c r="B29" s="220"/>
      <c r="C29" s="220"/>
      <c r="D29" s="220"/>
      <c r="E29" s="220"/>
      <c r="F29" s="220"/>
      <c r="G29" s="149"/>
    </row>
    <row r="30" spans="1:7" ht="28.5" customHeight="1">
      <c r="A30" s="219" t="s">
        <v>247</v>
      </c>
      <c r="B30" s="220"/>
      <c r="C30" s="220"/>
      <c r="D30" s="220"/>
      <c r="E30" s="220"/>
      <c r="F30" s="220"/>
      <c r="G30" s="149"/>
    </row>
    <row r="31" spans="1:7" ht="40.5" customHeight="1">
      <c r="A31" s="219" t="s">
        <v>248</v>
      </c>
      <c r="B31" s="220">
        <v>178.5</v>
      </c>
      <c r="C31" s="220">
        <v>228.2</v>
      </c>
      <c r="D31" s="220">
        <v>277.9</v>
      </c>
      <c r="E31" s="220">
        <v>427.3</v>
      </c>
      <c r="F31" s="220">
        <v>506.8</v>
      </c>
      <c r="G31" s="149"/>
    </row>
    <row r="32" spans="1:7" ht="30" customHeight="1">
      <c r="A32" s="219" t="s">
        <v>249</v>
      </c>
      <c r="B32" s="220">
        <v>37.6</v>
      </c>
      <c r="C32" s="220">
        <v>42.6</v>
      </c>
      <c r="D32" s="220">
        <v>47.9</v>
      </c>
      <c r="E32" s="220">
        <v>53.3</v>
      </c>
      <c r="F32" s="220">
        <v>58.3</v>
      </c>
      <c r="G32" s="150"/>
    </row>
    <row r="33" spans="1:7" ht="57">
      <c r="A33" s="219" t="s">
        <v>294</v>
      </c>
      <c r="B33" s="220"/>
      <c r="C33" s="220"/>
      <c r="D33" s="220"/>
      <c r="E33" s="220"/>
      <c r="F33" s="220">
        <v>12793.9</v>
      </c>
      <c r="G33" s="150"/>
    </row>
    <row r="34" spans="1:7" ht="30">
      <c r="A34" s="223" t="s">
        <v>250</v>
      </c>
      <c r="B34" s="218">
        <f>B8-B9</f>
        <v>223.19999999999982</v>
      </c>
      <c r="C34" s="218">
        <f>C8-C9</f>
        <v>228.29999999999984</v>
      </c>
      <c r="D34" s="218">
        <f>D8-D9</f>
        <v>243.49999999999977</v>
      </c>
      <c r="E34" s="218">
        <f>E8-E9</f>
        <v>249.50000000000023</v>
      </c>
      <c r="F34" s="218">
        <f>F8-F9</f>
        <v>241.40000000000146</v>
      </c>
      <c r="G34" s="150"/>
    </row>
    <row r="35" spans="1:7" s="152" customFormat="1" ht="28.5">
      <c r="A35" s="224" t="s">
        <v>251</v>
      </c>
      <c r="B35" s="225">
        <f>B34-B36</f>
        <v>223.09999999999982</v>
      </c>
      <c r="C35" s="225">
        <f>C34-C36</f>
        <v>228.19999999999985</v>
      </c>
      <c r="D35" s="225">
        <f>D34-D36</f>
        <v>243.39999999999978</v>
      </c>
      <c r="E35" s="225">
        <f>E34-E36</f>
        <v>249.40000000000023</v>
      </c>
      <c r="F35" s="225">
        <f>F34-F36</f>
        <v>241.30000000000146</v>
      </c>
      <c r="G35" s="151"/>
    </row>
    <row r="36" spans="1:7" s="152" customFormat="1" ht="28.5">
      <c r="A36" s="224" t="s">
        <v>252</v>
      </c>
      <c r="B36" s="225">
        <f>SUM(B37:B42)</f>
        <v>0.1</v>
      </c>
      <c r="C36" s="225">
        <f>SUM(C37:C42)</f>
        <v>0.1</v>
      </c>
      <c r="D36" s="225">
        <f>SUM(D37:D42)</f>
        <v>0.1</v>
      </c>
      <c r="E36" s="225">
        <f>SUM(E37:E42)</f>
        <v>0.1</v>
      </c>
      <c r="F36" s="225">
        <f>SUM(F37:F42)</f>
        <v>0.1</v>
      </c>
      <c r="G36" s="151"/>
    </row>
    <row r="37" spans="1:7" s="154" customFormat="1" ht="28.5">
      <c r="A37" s="226" t="s">
        <v>253</v>
      </c>
      <c r="B37" s="227"/>
      <c r="C37" s="227"/>
      <c r="D37" s="227"/>
      <c r="E37" s="227"/>
      <c r="F37" s="227"/>
      <c r="G37" s="153"/>
    </row>
    <row r="38" spans="1:7" ht="28.5">
      <c r="A38" s="226" t="s">
        <v>295</v>
      </c>
      <c r="B38" s="228"/>
      <c r="C38" s="228"/>
      <c r="D38" s="228"/>
      <c r="E38" s="228"/>
      <c r="F38" s="228"/>
      <c r="G38" s="150"/>
    </row>
    <row r="39" spans="1:7" ht="19.5" customHeight="1">
      <c r="A39" s="226" t="s">
        <v>296</v>
      </c>
      <c r="B39" s="228"/>
      <c r="C39" s="228"/>
      <c r="D39" s="228"/>
      <c r="E39" s="228"/>
      <c r="F39" s="228"/>
      <c r="G39" s="150"/>
    </row>
    <row r="40" spans="1:7" ht="28.5">
      <c r="A40" s="226" t="s">
        <v>297</v>
      </c>
      <c r="B40" s="228">
        <v>0.1</v>
      </c>
      <c r="C40" s="228">
        <v>0.1</v>
      </c>
      <c r="D40" s="228">
        <v>0.1</v>
      </c>
      <c r="E40" s="228">
        <v>0.1</v>
      </c>
      <c r="F40" s="228">
        <v>0.1</v>
      </c>
      <c r="G40" s="150"/>
    </row>
    <row r="41" spans="1:7" ht="15.75">
      <c r="A41" s="226" t="s">
        <v>298</v>
      </c>
      <c r="B41" s="228"/>
      <c r="C41" s="228"/>
      <c r="D41" s="228"/>
      <c r="E41" s="228"/>
      <c r="F41" s="228"/>
      <c r="G41" s="150"/>
    </row>
    <row r="42" spans="1:7" ht="15.75">
      <c r="A42" s="226" t="s">
        <v>299</v>
      </c>
      <c r="B42" s="228"/>
      <c r="C42" s="228"/>
      <c r="D42" s="228"/>
      <c r="E42" s="228"/>
      <c r="F42" s="228"/>
      <c r="G42" s="150"/>
    </row>
    <row r="43" spans="1:7" ht="15.75">
      <c r="A43" s="223" t="s">
        <v>254</v>
      </c>
      <c r="B43" s="229">
        <f>B44+B45</f>
        <v>222.7</v>
      </c>
      <c r="C43" s="229">
        <f>C44+C45</f>
        <v>225.74999999999983</v>
      </c>
      <c r="D43" s="229">
        <f>D44+D45</f>
        <v>235.8999999999998</v>
      </c>
      <c r="E43" s="229">
        <f>E44+E45</f>
        <v>246.5</v>
      </c>
      <c r="F43" s="229">
        <f>F44+F45</f>
        <v>245.45000000000084</v>
      </c>
      <c r="G43" s="149"/>
    </row>
    <row r="44" spans="1:7" s="152" customFormat="1" ht="28.5">
      <c r="A44" s="230" t="s">
        <v>255</v>
      </c>
      <c r="B44" s="227">
        <v>222.7</v>
      </c>
      <c r="C44" s="227">
        <f aca="true" t="shared" si="0" ref="C44:F45">(C35+B35)/2</f>
        <v>225.64999999999984</v>
      </c>
      <c r="D44" s="227">
        <f t="shared" si="0"/>
        <v>235.7999999999998</v>
      </c>
      <c r="E44" s="227">
        <f t="shared" si="0"/>
        <v>246.4</v>
      </c>
      <c r="F44" s="227">
        <f t="shared" si="0"/>
        <v>245.35000000000085</v>
      </c>
      <c r="G44" s="151"/>
    </row>
    <row r="45" spans="1:7" s="152" customFormat="1" ht="28.5">
      <c r="A45" s="230" t="s">
        <v>256</v>
      </c>
      <c r="B45" s="227"/>
      <c r="C45" s="227">
        <f t="shared" si="0"/>
        <v>0.1</v>
      </c>
      <c r="D45" s="227">
        <f t="shared" si="0"/>
        <v>0.1</v>
      </c>
      <c r="E45" s="227">
        <f t="shared" si="0"/>
        <v>0.1</v>
      </c>
      <c r="F45" s="227">
        <f t="shared" si="0"/>
        <v>0.1</v>
      </c>
      <c r="G45" s="151"/>
    </row>
    <row r="46" spans="1:7" ht="15.75">
      <c r="A46" s="213" t="s">
        <v>257</v>
      </c>
      <c r="B46" s="231">
        <v>4.9</v>
      </c>
      <c r="C46" s="231">
        <f>C47+C48</f>
        <v>4.965399999999997</v>
      </c>
      <c r="D46" s="231">
        <f>D47+D48</f>
        <v>5.188699999999996</v>
      </c>
      <c r="E46" s="231">
        <f>E47+E48</f>
        <v>5.421900000000001</v>
      </c>
      <c r="F46" s="231">
        <f>F47+F48</f>
        <v>5.398800000000019</v>
      </c>
      <c r="G46" s="149"/>
    </row>
    <row r="47" spans="1:7" s="152" customFormat="1" ht="15">
      <c r="A47" s="232" t="s">
        <v>258</v>
      </c>
      <c r="B47" s="225">
        <v>4.9</v>
      </c>
      <c r="C47" s="225">
        <f>C44*2.2%</f>
        <v>4.964299999999997</v>
      </c>
      <c r="D47" s="225">
        <f>D44*2.2%</f>
        <v>5.187599999999996</v>
      </c>
      <c r="E47" s="225">
        <f>E44*2.2%</f>
        <v>5.420800000000001</v>
      </c>
      <c r="F47" s="225">
        <f>F44*2.2%</f>
        <v>5.397700000000019</v>
      </c>
      <c r="G47" s="151"/>
    </row>
    <row r="48" spans="1:7" s="152" customFormat="1" ht="15">
      <c r="A48" s="232" t="s">
        <v>259</v>
      </c>
      <c r="B48" s="225">
        <f>B45*1.1%</f>
        <v>0</v>
      </c>
      <c r="C48" s="225">
        <f>C45*1.1%</f>
        <v>0.0011</v>
      </c>
      <c r="D48" s="225">
        <f>D45*1.1%</f>
        <v>0.0011</v>
      </c>
      <c r="E48" s="225">
        <f>E45*1.1%</f>
        <v>0.0011</v>
      </c>
      <c r="F48" s="225">
        <f>F45*1.1%</f>
        <v>0.0011</v>
      </c>
      <c r="G48" s="151"/>
    </row>
    <row r="49" spans="1:7" ht="15.75">
      <c r="A49" s="213" t="s">
        <v>300</v>
      </c>
      <c r="B49" s="229">
        <v>4.9</v>
      </c>
      <c r="C49" s="229"/>
      <c r="D49" s="229"/>
      <c r="E49" s="229"/>
      <c r="F49" s="229"/>
      <c r="G49" s="149"/>
    </row>
    <row r="50" spans="1:7" ht="15">
      <c r="A50" s="155"/>
      <c r="B50" s="149"/>
      <c r="C50" s="149"/>
      <c r="D50" s="149"/>
      <c r="E50" s="149"/>
      <c r="F50" s="149"/>
      <c r="G50" s="149"/>
    </row>
    <row r="51" spans="1:7" ht="15">
      <c r="A51" s="156" t="s">
        <v>102</v>
      </c>
      <c r="B51" s="157"/>
      <c r="C51" s="157"/>
      <c r="D51" s="157"/>
      <c r="E51" s="157"/>
      <c r="F51" s="157"/>
      <c r="G51" s="149"/>
    </row>
    <row r="52" spans="1:6" ht="27" customHeight="1">
      <c r="A52" s="282" t="s">
        <v>231</v>
      </c>
      <c r="B52" s="282"/>
      <c r="C52" s="282"/>
      <c r="D52" s="282"/>
      <c r="E52" s="282"/>
      <c r="F52" s="282"/>
    </row>
    <row r="53" spans="1:6" ht="27" customHeight="1">
      <c r="A53" s="282" t="s">
        <v>285</v>
      </c>
      <c r="B53" s="282"/>
      <c r="C53" s="282"/>
      <c r="D53" s="282"/>
      <c r="E53" s="282"/>
      <c r="F53" s="282"/>
    </row>
    <row r="54" spans="1:6" ht="27" customHeight="1">
      <c r="A54" s="282" t="s">
        <v>301</v>
      </c>
      <c r="B54" s="282"/>
      <c r="C54" s="282"/>
      <c r="D54" s="282"/>
      <c r="E54" s="282"/>
      <c r="F54" s="282"/>
    </row>
    <row r="55" spans="1:6" ht="15">
      <c r="A55" s="158" t="s">
        <v>302</v>
      </c>
      <c r="B55" s="159"/>
      <c r="C55" s="160"/>
      <c r="D55" s="160"/>
      <c r="E55" s="160"/>
      <c r="F55" s="160"/>
    </row>
    <row r="56" spans="1:6" ht="15">
      <c r="A56" s="158" t="s">
        <v>172</v>
      </c>
      <c r="B56" s="159"/>
      <c r="C56" s="160"/>
      <c r="D56" s="160"/>
      <c r="E56" s="160"/>
      <c r="F56" s="160"/>
    </row>
  </sheetData>
  <sheetProtection/>
  <mergeCells count="8">
    <mergeCell ref="A52:F52"/>
    <mergeCell ref="A53:F53"/>
    <mergeCell ref="A54:F54"/>
    <mergeCell ref="A1:F1"/>
    <mergeCell ref="A3:A4"/>
    <mergeCell ref="D3:F3"/>
    <mergeCell ref="B3:B4"/>
    <mergeCell ref="C3:C4"/>
  </mergeCells>
  <printOptions horizontalCentered="1"/>
  <pageMargins left="0.39375" right="0.39375" top="0.6694444444444445" bottom="0.3701388888888889" header="0.5118055555555556" footer="0.11805555555555557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Кононов</dc:creator>
  <cp:keywords/>
  <dc:description/>
  <cp:lastModifiedBy>Wasil`ewka</cp:lastModifiedBy>
  <cp:lastPrinted>2019-12-05T07:28:24Z</cp:lastPrinted>
  <dcterms:created xsi:type="dcterms:W3CDTF">2005-05-12T07:40:19Z</dcterms:created>
  <dcterms:modified xsi:type="dcterms:W3CDTF">2019-12-05T07:29:09Z</dcterms:modified>
  <cp:category/>
  <cp:version/>
  <cp:contentType/>
  <cp:contentStatus/>
</cp:coreProperties>
</file>