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7680" tabRatio="763" activeTab="5"/>
  </bookViews>
  <sheets>
    <sheet name="1-3" sheetId="1" r:id="rId1"/>
    <sheet name="2-4" sheetId="2" r:id="rId2"/>
    <sheet name="3-5" sheetId="3" r:id="rId3"/>
    <sheet name="4-6" sheetId="4" r:id="rId4"/>
    <sheet name="5-7" sheetId="5" r:id="rId5"/>
    <sheet name="6-8" sheetId="6" r:id="rId6"/>
    <sheet name="7-9" sheetId="7" r:id="rId7"/>
    <sheet name="8-10" sheetId="8" r:id="rId8"/>
    <sheet name="9-11" sheetId="9" r:id="rId9"/>
    <sheet name="10-12.1" sheetId="10" r:id="rId10"/>
    <sheet name="11-12,2" sheetId="11" r:id="rId11"/>
    <sheet name="11-12,2 (2)" sheetId="12" r:id="rId12"/>
    <sheet name="11-12,2 (3)" sheetId="13" r:id="rId13"/>
    <sheet name="12-13" sheetId="14" r:id="rId14"/>
    <sheet name="13-16" sheetId="15" r:id="rId15"/>
  </sheets>
  <definedNames>
    <definedName name="_xlnm.Print_Titles" localSheetId="0">'1-3'!$12:$12</definedName>
    <definedName name="_xlnm.Print_Titles" localSheetId="2">'3-5'!$12:$13</definedName>
    <definedName name="_xlnm.Print_Titles" localSheetId="3">'4-6'!$8:$9</definedName>
    <definedName name="_xlnm.Print_Titles" localSheetId="4">'5-7'!$7:$8</definedName>
    <definedName name="_xlnm.Print_Area" localSheetId="9">'10-12.1'!$A$1:$G$19</definedName>
    <definedName name="_xlnm.Print_Area" localSheetId="10">'11-12,2'!$A$1:$F$19</definedName>
    <definedName name="_xlnm.Print_Area" localSheetId="11">'11-12,2 (2)'!$A$1:$F$19</definedName>
    <definedName name="_xlnm.Print_Area" localSheetId="12">'11-12,2 (3)'!$A$1:$F$19</definedName>
    <definedName name="_xlnm.Print_Area" localSheetId="13">'12-13'!$A$1:$D$14</definedName>
    <definedName name="_xlnm.Print_Area" localSheetId="0">'1-3'!$A$1:$E$80</definedName>
    <definedName name="_xlnm.Print_Area" localSheetId="14">'13-16'!$A$2:$E$34</definedName>
    <definedName name="_xlnm.Print_Area" localSheetId="1">'2-4'!$A$1:$F$59</definedName>
    <definedName name="_xlnm.Print_Area" localSheetId="2">'3-5'!$A$1:$K$943</definedName>
    <definedName name="_xlnm.Print_Area" localSheetId="3">'4-6'!$A$1:$L$764</definedName>
    <definedName name="_xlnm.Print_Area" localSheetId="4">'5-7'!$A$1:$L$210</definedName>
    <definedName name="_xlnm.Print_Area" localSheetId="5">'6-8'!$A$1:$E$12</definedName>
    <definedName name="_xlnm.Print_Area" localSheetId="6">'7-9'!$A$1:$F$19</definedName>
    <definedName name="_xlnm.Print_Area" localSheetId="7">'8-10'!$A$1:$F$21</definedName>
    <definedName name="_xlnm.Print_Area" localSheetId="8">'9-11'!$A$1:$F$21</definedName>
  </definedNames>
  <calcPr fullCalcOnLoad="1"/>
</workbook>
</file>

<file path=xl/sharedStrings.xml><?xml version="1.0" encoding="utf-8"?>
<sst xmlns="http://schemas.openxmlformats.org/spreadsheetml/2006/main" count="6346" uniqueCount="703">
  <si>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</si>
  <si>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</si>
  <si>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</si>
  <si>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</si>
  <si>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</si>
  <si>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</si>
  <si>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</si>
  <si>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</si>
  <si>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</si>
  <si>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</si>
  <si>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</si>
  <si>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</si>
  <si>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</si>
  <si>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</si>
  <si>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</si>
  <si>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</si>
  <si>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</si>
  <si>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</si>
  <si>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</si>
  <si>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</si>
  <si>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</si>
  <si>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</si>
  <si>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</si>
  <si>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</si>
  <si>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</si>
  <si>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</si>
  <si>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</si>
  <si>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</si>
  <si>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</si>
  <si>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</si>
  <si>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</si>
  <si>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</si>
  <si>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</si>
  <si>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</si>
  <si>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</si>
  <si>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</si>
  <si>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</si>
  <si>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</si>
  <si>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</si>
  <si>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</si>
  <si>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</si>
  <si>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</si>
  <si>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</si>
  <si>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</si>
  <si>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</si>
  <si>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</si>
  <si>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</si>
  <si>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</si>
  <si>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</si>
  <si>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</si>
  <si>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</si>
  <si>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</si>
  <si>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</si>
  <si>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</si>
  <si>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</si>
  <si>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</si>
  <si>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</si>
  <si>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</si>
  <si>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</si>
  <si>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</si>
  <si>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</si>
  <si>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</si>
  <si>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</si>
  <si>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</si>
  <si>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</si>
  <si>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</si>
  <si>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</si>
  <si>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</si>
  <si>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</si>
  <si>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</si>
  <si>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</si>
  <si>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</si>
  <si>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</si>
  <si>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</si>
  <si>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</si>
  <si>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</si>
  <si>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</si>
  <si>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</si>
  <si>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</si>
  <si>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</si>
  <si>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</si>
  <si>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</si>
  <si>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</si>
  <si>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</si>
  <si>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</si>
  <si>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</si>
  <si>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</si>
  <si>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</si>
  <si>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</si>
  <si>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</si>
  <si>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</si>
  <si>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</si>
  <si>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</si>
  <si>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</si>
  <si>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</si>
  <si>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</si>
  <si>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</si>
  <si>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</si>
  <si>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</si>
  <si>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</si>
  <si>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</si>
  <si>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</si>
  <si>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</si>
  <si>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</si>
  <si>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</si>
  <si>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</si>
  <si>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</si>
  <si>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</si>
  <si>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</si>
  <si>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</si>
  <si>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</si>
  <si>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</si>
  <si>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</si>
  <si>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</si>
  <si>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</si>
  <si>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</si>
  <si>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</si>
  <si>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</si>
  <si>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</si>
  <si>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</si>
  <si>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</si>
  <si>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</si>
  <si>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</si>
  <si>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</si>
  <si>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</si>
  <si>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</si>
  <si>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</si>
  <si>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</si>
  <si>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</si>
  <si>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</si>
  <si>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</si>
  <si>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</si>
  <si>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</si>
  <si>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</si>
  <si>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</si>
  <si>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</si>
  <si>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</si>
  <si>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</si>
  <si>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</si>
  <si>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</si>
  <si>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</si>
  <si>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</si>
  <si>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</si>
  <si>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</si>
  <si>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</si>
  <si>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</si>
  <si>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</si>
  <si>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</si>
  <si>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</si>
  <si>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</si>
  <si>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</si>
  <si>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</si>
  <si>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</si>
  <si>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</si>
  <si>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</si>
  <si>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</si>
  <si>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</si>
  <si>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</si>
  <si>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</si>
  <si>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</si>
  <si>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</si>
  <si>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</si>
  <si>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</si>
  <si>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</si>
  <si>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</si>
  <si>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</si>
  <si>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</si>
  <si>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</si>
  <si>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</si>
  <si>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</si>
  <si>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</si>
  <si>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</si>
  <si>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</si>
  <si>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</si>
  <si>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</si>
  <si>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</si>
  <si>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</si>
  <si>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</si>
  <si>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</si>
  <si>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</si>
  <si>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</si>
  <si>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</si>
  <si>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</si>
  <si>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</si>
  <si>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</si>
  <si>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</si>
  <si>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</si>
  <si>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</si>
  <si>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</si>
  <si>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</si>
  <si>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</si>
  <si>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</si>
  <si>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</si>
  <si>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</si>
  <si>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</si>
  <si>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</si>
  <si>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</si>
  <si>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</si>
  <si>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</si>
  <si>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</si>
  <si>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</si>
  <si>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</si>
  <si>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</si>
  <si>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</si>
  <si>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</si>
  <si>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</si>
  <si>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</si>
  <si>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</si>
  <si>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</si>
  <si>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</si>
  <si>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</si>
  <si>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</si>
  <si>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</si>
  <si>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</si>
  <si>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</si>
  <si>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</si>
  <si>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</si>
  <si>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</si>
  <si>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</si>
  <si>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</si>
  <si>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</si>
  <si>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Утверждено, тыс. руб.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</si>
  <si>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</si>
  <si>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</si>
  <si>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</si>
  <si>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</si>
  <si>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</si>
  <si>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</si>
  <si>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</si>
  <si>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</si>
  <si>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</si>
  <si>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</si>
  <si>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</si>
  <si>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</si>
  <si>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</si>
  <si>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</si>
  <si>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</si>
  <si>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</si>
  <si>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</si>
  <si>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</si>
  <si>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</si>
  <si>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</si>
  <si>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</si>
  <si>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</si>
  <si>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</si>
  <si>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</si>
  <si>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</si>
  <si>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</si>
  <si>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</si>
  <si>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</si>
  <si>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</si>
  <si>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</si>
  <si>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</si>
  <si>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</si>
  <si>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</si>
  <si>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</si>
  <si>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</si>
  <si>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</si>
  <si>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</si>
  <si>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</si>
  <si>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</si>
  <si>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</si>
  <si>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</si>
  <si>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</si>
  <si>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</si>
  <si>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</si>
  <si>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</si>
  <si>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</si>
  <si>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</si>
  <si>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</si>
  <si>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</si>
  <si>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</si>
  <si>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</si>
  <si>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</si>
  <si>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</si>
  <si>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>Условно утвержденные расходы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</si>
  <si>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</si>
  <si>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</si>
  <si>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</si>
  <si>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</si>
  <si>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</si>
  <si>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</si>
  <si>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</si>
  <si>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</si>
  <si>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</si>
  <si>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</si>
  <si>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</si>
  <si>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</si>
  <si>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</si>
  <si>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</si>
  <si>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</si>
  <si>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</si>
  <si>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</si>
  <si>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</si>
  <si>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</si>
  <si>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</si>
  <si>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</si>
  <si>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</si>
  <si>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</si>
  <si>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</si>
  <si>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</si>
  <si>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</si>
  <si>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</si>
  <si>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</si>
  <si>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</si>
  <si>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</si>
  <si>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</si>
  <si>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</si>
  <si>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</si>
  <si>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</si>
  <si>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</si>
  <si>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</si>
  <si>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</si>
  <si>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</si>
  <si>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</si>
  <si>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</si>
  <si>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</si>
  <si>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</si>
  <si>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</si>
  <si>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</si>
  <si>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</si>
  <si>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</si>
  <si>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</si>
  <si>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</si>
  <si>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</si>
  <si>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</si>
  <si>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</si>
  <si>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</si>
  <si>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</si>
  <si>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</si>
  <si>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</si>
  <si>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</si>
  <si>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</si>
  <si>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</si>
  <si>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</si>
  <si>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</si>
  <si>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</si>
  <si>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</si>
  <si>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</si>
  <si>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</si>
  <si>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</si>
  <si>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</si>
  <si>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</si>
  <si>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</si>
  <si>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Субсидии бюджетам муниципальных районов на ремонт автомобильных дорог общего значения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</si>
  <si>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</si>
  <si>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</si>
  <si>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</si>
  <si>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</si>
  <si>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</si>
  <si>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</si>
  <si>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</si>
  <si>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</si>
  <si>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</si>
  <si>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</si>
  <si>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</si>
  <si>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</si>
  <si>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</si>
  <si>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</si>
  <si>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</si>
  <si>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</si>
  <si>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</si>
  <si>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</si>
  <si>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</si>
  <si>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</si>
  <si>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</si>
  <si>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</si>
  <si>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</si>
  <si>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</si>
  <si>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</si>
  <si>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</si>
  <si>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</si>
  <si>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</si>
  <si>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</si>
  <si>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</si>
  <si>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</si>
  <si>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</si>
  <si>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</si>
  <si>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</si>
  <si>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</si>
  <si>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</si>
  <si>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</si>
  <si>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</si>
  <si>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</si>
  <si>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</si>
  <si>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</si>
  <si>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</si>
  <si>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</si>
  <si>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</si>
  <si>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</si>
  <si>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</si>
  <si>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</si>
  <si>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</si>
  <si>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</si>
  <si>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</si>
  <si>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</si>
  <si>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>Всего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</si>
  <si>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</si>
  <si>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</si>
  <si>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</si>
  <si>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</si>
  <si>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900Е151690</t>
  </si>
  <si>
    <t>90000S2830</t>
  </si>
  <si>
    <t>90000R0820</t>
  </si>
  <si>
    <t>90000S9601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</si>
  <si>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</si>
  <si>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</si>
  <si>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</si>
  <si>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</si>
  <si>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</si>
  <si>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</si>
  <si>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</si>
  <si>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</si>
  <si>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</si>
  <si>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</si>
  <si>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</si>
  <si>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</si>
  <si>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</si>
  <si>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</si>
  <si>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</si>
  <si>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</si>
  <si>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</si>
  <si>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</si>
  <si>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</si>
  <si>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</si>
  <si>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</si>
  <si>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</si>
  <si>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</si>
  <si>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Субсидии организациям автотранспорта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</si>
  <si>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</si>
  <si>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</si>
  <si>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</si>
  <si>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</si>
  <si>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</si>
  <si>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</si>
  <si>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</si>
  <si>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</si>
  <si>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</si>
  <si>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</si>
  <si>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</si>
  <si>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</si>
  <si>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</si>
  <si>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</si>
  <si>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</si>
  <si>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</si>
  <si>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</si>
  <si>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</si>
  <si>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</si>
  <si>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</si>
  <si>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</si>
  <si>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</si>
  <si>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</si>
  <si>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</si>
  <si>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</si>
  <si>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</si>
  <si>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</si>
  <si>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</si>
  <si>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</si>
  <si>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</si>
  <si>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</si>
  <si>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</si>
  <si>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</si>
  <si>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2020 г. по 2022 г.</t>
  </si>
  <si>
    <t>Муниципальная программа «Поддержка социально ориентированных некоммерческих организаций в Верховском районе  на  2020-2022 годы»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</si>
  <si>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</si>
  <si>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</si>
  <si>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</si>
  <si>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Подпрограмма 2 «Развитие муниципальной службы в Верховском районе на 2020-2022 годы»</t>
  </si>
  <si>
    <t>Основное мероприятие "Подготовка муниципальных служащих на курсах повышения квалификации"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</si>
  <si>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2018-2022 годы»</t>
  </si>
  <si>
    <t>Подпрограма 1 «Развитие отрасли культуры в Верховском  районе на 2018-2022 годы»</t>
  </si>
  <si>
    <t xml:space="preserve">Подпрограма 2  «Сохранение и реконструкция военно-мемориальных объектов в Верховском районе на 2018–2022 годы» 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</si>
  <si>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</si>
  <si>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</si>
  <si>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</si>
  <si>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</si>
  <si>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1 ««О противодействии коррупции
в Верховском районе Орловской области на 2020-2022 годы»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</si>
  <si>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</si>
  <si>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</si>
  <si>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</si>
  <si>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</si>
  <si>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</si>
  <si>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</si>
  <si>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</si>
  <si>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</si>
  <si>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</si>
  <si>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</si>
  <si>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</si>
  <si>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</si>
  <si>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</si>
  <si>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</si>
  <si>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</si>
  <si>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</si>
  <si>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202 45303 05 0000 150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</si>
  <si>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</si>
  <si>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поддержку отрасли культуры</t>
  </si>
  <si>
    <t>202 25190 05 0000 150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</si>
  <si>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</si>
  <si>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</si>
  <si>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202 2 54910 05 0000 150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</si>
  <si>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</si>
  <si>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</si>
  <si>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</si>
  <si>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Осуществление мероприятий по постановке на кадастровый учет земельных участков на которых расположены бесхозяйственные сибиреязвенные скотомогильники</t>
  </si>
  <si>
    <t>9000070640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</si>
  <si>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</si>
  <si>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</si>
  <si>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</si>
  <si>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</si>
  <si>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>Организация бесплатного горячего питания обучающихся, получающих начальное общее образование в иуниципальных образовательных организациях</t>
  </si>
  <si>
    <t>Обеспечение питанием обучающихся в образовательных организациях</t>
  </si>
  <si>
    <t>105 0101001 0000 110</t>
  </si>
  <si>
    <t>Налог, взимаемый с налогоплательщиков, выбравших в качестве объекта обложения доходы</t>
  </si>
  <si>
    <t xml:space="preserve">                                                                                                   Приложение 4</t>
  </si>
  <si>
    <t>202 25304 05 0000 150</t>
  </si>
  <si>
    <t>Основное мероприятие "Укрепление материально-технической базы учреждений культуры"</t>
  </si>
  <si>
    <t>Муниципальная программа "Профилактика экстремизма и терроризма на территории Верховского района на 2021-2025 годы"</t>
  </si>
  <si>
    <t>54103L5190</t>
  </si>
  <si>
    <t>Ежемесячное денежное вознаграждение за классное руководство</t>
  </si>
  <si>
    <t>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</si>
  <si>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</si>
  <si>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>Подпрограмма 1 ««О противодействии коррупции в Верховском районе Орловской области на 2020-2022 годы»</t>
  </si>
  <si>
    <t>Муниципальная программа «Развитие системы образования Верховского района на 2019 – 2024 годы»</t>
  </si>
  <si>
    <t>111 000000 0000 120</t>
  </si>
  <si>
    <t>111 0105000 0000 120</t>
  </si>
  <si>
    <t>Муниципальная программа "Молодежь Верховского района на 2014-2024 годы"</t>
  </si>
  <si>
    <t xml:space="preserve">Подпрограмма 1 «Комплексные меры противодействия злоупотреблению наркотиками и их незаконному обороту на 2016–2024 годы» </t>
  </si>
  <si>
    <t>Подпрограмма 2 «Обеспечение жильем молодых семей на 2016–2024 годы»</t>
  </si>
  <si>
    <t>Муниципальная программа «Развитие системы образования Верховского района на 2022 – 2024 годы»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</si>
  <si>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</si>
  <si>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</si>
  <si>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развитие сети учреждений культурно-досугового типа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</si>
  <si>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</si>
  <si>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</si>
  <si>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Организация оздоровительной кампании для детей в рамках муниципальной программы "Развитие системы образования Верховского района на 2022 – 2024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</si>
  <si>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2024 годы"</t>
  </si>
  <si>
    <t>Муниципальная программа «Развитие системы комплексной безопасности в Верховском районе на 2022-2024 годы»</t>
  </si>
  <si>
    <t>Муниципальная программа «Профилактика правонарушений и усиление борьбы с преступностью на 2022-2024 годы»</t>
  </si>
  <si>
    <t>Основное мероприятие "Информирование населения с целью предотвращения имущественных преступлений,  совершаемых  с использованием информационно-коммуникационных технологий"</t>
  </si>
  <si>
    <t>Муниципальная программа «Развитие и поддержка малого и среднего предпринимательства в Верховском районе Орловской области на 2022 - 2024 годы»</t>
  </si>
  <si>
    <t>Основное мероприятие "Проведение мероприятий для детей и молодежи с использованием видеоматериалов"Профилактика экстремизма""</t>
  </si>
  <si>
    <t>541А155190</t>
  </si>
  <si>
    <t>54103L4670</t>
  </si>
  <si>
    <t>Обеспечение жильем отдельных категорий граждан, установленных Федеральным законом от 12 января 1995 года № 5-ФЗ "О ветеранах"</t>
  </si>
  <si>
    <t>Основное мероприятие "Реализация федеральной целевой программы "Увековечение памяти погибших при защите Отечества на 2019 - 2024 годы""</t>
  </si>
  <si>
    <t>54202L2990</t>
  </si>
  <si>
    <t>Основное мероприятие "Обеспечение функционирования модели персонифицированного учета финансирования дополнительного образования"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</si>
  <si>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2022 – 2024 годы"</t>
  </si>
  <si>
    <t>Основное мероприятие "Создание в общеобразовательных организациях Верховского района, расположенных в сельской местности, условий для занятий физической культурой и спортом"</t>
  </si>
  <si>
    <t>Основное мероприятие "Организация оздоровительной кампании для детей"</t>
  </si>
  <si>
    <t>Профилактика правонарушений и усиление борьбы с преступностью на 2022-2024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</si>
  <si>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</si>
  <si>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</si>
  <si>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Основное мероприятие "Информационная поддержка субъектов малого и среднего предпринимательства"</t>
  </si>
  <si>
    <t>№ п/п</t>
  </si>
  <si>
    <t>Наименование сельского поселения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</si>
  <si>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</si>
  <si>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</si>
  <si>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</si>
  <si>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</si>
  <si>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</si>
  <si>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</si>
  <si>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</si>
  <si>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</si>
  <si>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</si>
  <si>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</si>
  <si>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п. Верховье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</si>
  <si>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</si>
  <si>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</si>
  <si>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</si>
  <si>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</si>
  <si>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                                                                                                Приложение 3</t>
  </si>
  <si>
    <t xml:space="preserve">                                                                                                   Приложение 5</t>
  </si>
  <si>
    <t>Код бюджетной классификации Российской Федерации</t>
  </si>
  <si>
    <t>202 25097 05 0000 150</t>
  </si>
  <si>
    <t>202 25299 05 0000 150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</si>
  <si>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</si>
  <si>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</si>
  <si>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</si>
  <si>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218 00000 00 0000 000</t>
  </si>
  <si>
    <t>218 05010 05 0000 150</t>
  </si>
  <si>
    <t xml:space="preserve">                                                                                                   Приложение 1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</si>
  <si>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№ 8/38-рс от 15 марта 2022 года " О внесении изменений в решение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</si>
  <si>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 xml:space="preserve">   Приложение 4</t>
  </si>
  <si>
    <t xml:space="preserve">   Приложение 5</t>
  </si>
  <si>
    <t xml:space="preserve">                                                                                                   Приложение 2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</si>
  <si>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8/38-рс от 15 марта 2022 года " О внесении изменений в решение                                                                                                                                                                                                                                                          № 4/21-рс от 28 декабря 2021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2022 год  и на плановый период 2023 и 2024 годов» 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</si>
  <si>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2019-2024 годы »</t>
  </si>
  <si>
    <t>Исполнено, тыс. руб.</t>
  </si>
  <si>
    <t>Исполнено,              %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</si>
  <si>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рамках проекта "Народный бюджет"</t>
  </si>
  <si>
    <t>Исполнено</t>
  </si>
  <si>
    <t>тыс. руб.</t>
  </si>
  <si>
    <t>%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</si>
  <si>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</si>
  <si>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</si>
  <si>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</si>
  <si>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</si>
  <si>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                                                                                                   Приложение 9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</si>
  <si>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</si>
  <si>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</si>
  <si>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</si>
  <si>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</si>
  <si>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</si>
  <si>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</si>
  <si>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</si>
  <si>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</si>
  <si>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</si>
  <si>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</si>
  <si>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№ А40-24121/04-31-276</t>
  </si>
  <si>
    <t>№ 09АП-1235/05-ГК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</si>
  <si>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</si>
  <si>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</t>
  </si>
  <si>
    <t>Возмещение расходов на размещение и питание граждан Российской Федерации, Украины, Донецкой Народной Республики, Луганской  Народной Республики, и лиц без гражданства, постоянно проживающих на территориях Украины, Донецкой Народной Республики, Луганской  Народной Республики, вынужденно покинувших территории Украины, Донецкой Народной Республики, Луганской  Народной Республики, прибывших на территорию Российской Федерации в эктренном массовом порядке и находившихся в пунктах временного размещения и питания</t>
  </si>
  <si>
    <t>Муниципальная программа «Развитие системы образования Верховского района на 2022 – 2025 годы»</t>
  </si>
  <si>
    <t>Основное мероприятие "Финансовое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</si>
  <si>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"Ежемесячное денежное вознаграждение за классное руководство"</t>
  </si>
  <si>
    <t>Реализация Регионального проекта "Успех каждого ребенка" федерального проекта "Успех каждого ребенка" национального проекта "Образование"</t>
  </si>
  <si>
    <t>580Е200000</t>
  </si>
  <si>
    <t>Основное мероприятие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</t>
  </si>
  <si>
    <t>580Е250980</t>
  </si>
  <si>
    <t>Организация оздоровительной кампании для детей"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</si>
  <si>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2025 годы"</t>
  </si>
  <si>
    <t>Муниципальная программа "Молодежь Верховского района на 2014-2026 годы"</t>
  </si>
  <si>
    <t xml:space="preserve">Подпрограмма 1 «Комплексные меры противодействия злоупотреблению наркотиками и их незаконному обороту на 2016–2026 годы» </t>
  </si>
  <si>
    <t xml:space="preserve">Основное мероприятие "Организация оздоровительной кампании для детей" </t>
  </si>
  <si>
    <t>Муниципальная программа «Военно-патриотическое воспитание и формирование гражданственности у молодежи Верховского района Орловской области»</t>
  </si>
  <si>
    <t>Основное мероприятие "Организационные мероприятия"</t>
  </si>
  <si>
    <t>Основное мероприятие "Военно-патриотическое воспитание"</t>
  </si>
  <si>
    <t>Основное мероприятие "Формирование у молодежи высоких морально-психологических и нравственных качеств"</t>
  </si>
  <si>
    <t>Основное мероприятие "Развитие прикладных и спортивно-технических видов спорта"</t>
  </si>
  <si>
    <t>Основное мероприятие "Адресная поддержка"</t>
  </si>
  <si>
    <t>Основное мероприятие "Формирование у молодежи потребности в физическом развитиии, участие в спортивных мероприятиях"</t>
  </si>
  <si>
    <t>Основное мероприятие "Работа со средствами массовой информации"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</si>
  <si>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2023 г. по 2025 г.</t>
  </si>
  <si>
    <t>Подпрограмма 1 ««О противодействии коррупции
в Верховском районе Орловской области на 2023-2025 годы»</t>
  </si>
  <si>
    <t>Подпрограмма 2 «Развитие муниципальной службы в Верховском районе на 2023-2025 годы»</t>
  </si>
  <si>
    <t>Обеспечение эпизоотического и ветеринарно-санитарного благополучия на территории Орловской области</t>
  </si>
  <si>
    <t>Обеспечение автотранспортом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</si>
  <si>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2019-2025 годы»</t>
  </si>
  <si>
    <t>Муниципальная программа «По устройству и ремонту контейнерных площадок на территории сельских поселений Верховского района на 2019-2024 годы"</t>
  </si>
  <si>
    <t>Приобретение и установка контейнеров на контейнерные площадки для сбора ТКО"</t>
  </si>
  <si>
    <t>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</si>
  <si>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"Проведение мероприятий для детей и молодежи с использованием видеоматериалов"Профилактика экстремизма"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</si>
  <si>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2018-2025 годы»</t>
  </si>
  <si>
    <t>Подпрограма 1 «Развитие отрасли культуры в Верховском  районе на 2018-2025 годы»</t>
  </si>
  <si>
    <t>Совершенствование системы информационно-библиотечного обслуживания</t>
  </si>
  <si>
    <t>Поощрение лучших работников и учреждений сельской местности</t>
  </si>
  <si>
    <t xml:space="preserve">Подпрограма 2  «Сохранение и реконструкция военно-мемориальных объектов в Верховском районе на 2018–2025 годы» </t>
  </si>
  <si>
    <t>Реализация федеральной целевой программы "Увековечение памяти погибших при защите Отечества на 2019 - 2025 годы""</t>
  </si>
  <si>
    <t>Основное мероприятие "Предоставление субсидий бюджетным, автономным учреждениям и иным некоммерческим организациям"</t>
  </si>
  <si>
    <t>Муниципальная программа «Поддержка социально ориентированных некоммерческих организаций в Верховском районе  на  2023-2025 годы»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</si>
  <si>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</si>
  <si>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Подпрограмма 2 «Обеспечение жильем молодых семей на 2016–2026 годы»</t>
  </si>
  <si>
    <t>Предоставление социальных выплат молодым семьям на приобретение (строительство) жилья"</t>
  </si>
  <si>
    <t>Утверждено тыс. руб.</t>
  </si>
  <si>
    <t>Исполнено ,%</t>
  </si>
  <si>
    <t>Реализация мероприятий по подготовке к Всероссийскому конкурсу лучших проектов создание комфортной городской среды</t>
  </si>
  <si>
    <t>Выплаты педагогическим работникам муницыпальных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</si>
  <si>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9000056940</t>
  </si>
  <si>
    <t>202 49001 05 0000 150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</si>
  <si>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</si>
  <si>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202 2551905 0000 150</t>
  </si>
  <si>
    <t>219 00000 00 0000 000</t>
  </si>
  <si>
    <t>Возврат прочих остатков субсидий,субсидий, субвенций и иных межбюджетных трансфертов, имеющих целевое назначение, прошлых лет из бюджетов муниципальных районов</t>
  </si>
  <si>
    <t>219 60010 05 0000 150</t>
  </si>
  <si>
    <t xml:space="preserve">                                                                               Таблица 1 Приложение 10</t>
  </si>
  <si>
    <t xml:space="preserve">                                                                        Таблица 2  Приложение 11</t>
  </si>
  <si>
    <t xml:space="preserve">Реализация мероприятий по подготовке к Всероссийскому конкурсу лучших проектов создания комфортной городской среды </t>
  </si>
  <si>
    <t>+16,1</t>
  </si>
  <si>
    <t>202 45179 05 0000 150</t>
  </si>
  <si>
    <t>Межбюджетные трансферты, на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</si>
  <si>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</si>
  <si>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580ЕВ51790</t>
  </si>
  <si>
    <t xml:space="preserve">                                                                        Таблица 3  Приложение 12</t>
  </si>
  <si>
    <t>Исполнение поступления доходов в бюджет Верховского района за 9 месяцев 2023 года</t>
  </si>
  <si>
    <t>Исполнение распределения бюджетных ассигнований по разделам и подразделам классификации расходов бюджета Верховского района за 9 месяцев 2023 года</t>
  </si>
  <si>
    <t>Исполнение распределения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за 9 месяцев 2023 года</t>
  </si>
  <si>
    <t>Ведомственная структура расходов бюджета Верховского района на 9 месяцев 2023 года</t>
  </si>
  <si>
    <t xml:space="preserve">Исполнение распределения бюджетных ассигнований по целевым статьям (муниципальным программам Верховского района и непрограммным направлениям деятельности),                                                                                                                        группам видов расходов классификации расходов бюджета Верховского района 
за 9 месяцев 2023 года
</t>
  </si>
  <si>
    <t>Исполнение поступления доходов и распределения бюджетных ассигнований Дорожного фонда Верховского района за 9 месяцев 2023 года</t>
  </si>
  <si>
    <t>Исполнение распределения дотации на выравнивание  бюджетной обеспеченности  поселений Верховского района за 9 месяцев 2023 года</t>
  </si>
  <si>
    <t>Исполнение распределения дотации на поддержку мер по обеспечению сбалансированности бюджетов   поселений Верховского района за 9 месяцев 2023 года</t>
  </si>
  <si>
    <t>Исполнение распределения субвенции на осуществление первичного воинского учета на территориях, где отсутствуют военные комиссариаты за 9 месяцев 2023 года</t>
  </si>
  <si>
    <t>Исполнение распределения межбюджетных трансфертов на выполнение переданных полномочий  по обустройству дорог за 9 месяцев 2023 года</t>
  </si>
  <si>
    <t>Исполнение распределения межбюджетных трансфертов на выполнение переданных полномочий по обустройству контейнерных  площадок за 9 месяцев 2023 года</t>
  </si>
  <si>
    <t>Исполнение распределения межбюджетных трансфертов на реализацию мероприятий по подготовке к Всероссийскому конкурсу лучших проектов создание комфортной городской среды за 9 месяцев 2023 года</t>
  </si>
  <si>
    <t>Исполнение программы муниципальных внутренних заимствований Верховского района за 9 месяцев 2023 года</t>
  </si>
  <si>
    <t>Исполнение источников финансирования дефицита бюджета Верховского района за 9 месяцев 2023 года</t>
  </si>
  <si>
    <t xml:space="preserve">                                                                        Таблица 4  Приложение 13</t>
  </si>
  <si>
    <t xml:space="preserve">                                                                                                   Приложение 14</t>
  </si>
  <si>
    <t>Приложение 15</t>
  </si>
  <si>
    <t>9000090950</t>
  </si>
  <si>
    <t>Погашение кредиторской задолженности органов местного самоуправления, бюджетных и казенных учреждений сельских поселений.</t>
  </si>
  <si>
    <t>Погашение кредиторской задолженности органов местного самоуправления, бюджетных и казенных учреждений сельских поселений</t>
  </si>
  <si>
    <t>Исполнение распределения иных межбюджетных трансфертов на погашение кредиторской задолженности органов местного самоуправления, бюджетных и казенных учреждений сельских поселений за 9 месяцев 2023 года</t>
  </si>
  <si>
    <t>202 19999 05 0000 150</t>
  </si>
  <si>
    <t>Прочие дотации бюджетам муниципальных районов</t>
  </si>
  <si>
    <t>512</t>
  </si>
  <si>
    <t xml:space="preserve"> к постановлению Администрации Верховского района №625 от 16 октября 2023 года</t>
  </si>
  <si>
    <t xml:space="preserve">  к постановлению Администрации Верховского района № 625 от 16 октября 2023 года</t>
  </si>
  <si>
    <t xml:space="preserve"> к постановлению Администрации Верховского района № 625 от 16 октября 2023 года</t>
  </si>
  <si>
    <t xml:space="preserve">  к постановлению Администрации Верховского района №625 от 16 октября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</si>
</sst>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#,##0.0"/>
    <numFmt numFmtId="176" formatCode="0.0"/>
    <numFmt numFmtId="177" formatCode="0.00000"/>
    <numFmt numFmtId="178" formatCode="#,##0.000"/>
    <numFmt numFmtId="179" formatCode="0.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#,##0.000000"/>
    <numFmt numFmtId="187" formatCode="#,##0.0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0" fontId="49" fillId="20" borderId="0">
      <alignment/>
      <protection/>
    </xf>
    <xf numFmtId="0" fontId="49" fillId="0" borderId="1">
      <alignment horizontal="center" vertical="center" wrapText="1"/>
      <protection/>
    </xf>
    <xf numFmtId="0" fontId="49" fillId="0" borderId="0">
      <alignment/>
      <protection/>
    </xf>
    <xf numFmtId="0" fontId="49" fillId="0" borderId="0">
      <alignment wrapText="1"/>
      <protection/>
    </xf>
    <xf numFmtId="0" fontId="50" fillId="0" borderId="2">
      <alignment horizontal="right"/>
      <protection/>
    </xf>
    <xf numFmtId="0" fontId="49" fillId="20" borderId="0">
      <alignment shrinkToFit="1"/>
      <protection/>
    </xf>
    <xf numFmtId="4" fontId="50" fillId="21" borderId="2">
      <alignment horizontal="right" vertical="top" shrinkToFit="1"/>
      <protection/>
    </xf>
    <xf numFmtId="4" fontId="50" fillId="22" borderId="2">
      <alignment horizontal="right" vertical="top" shrinkToFi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0" borderId="0">
      <alignment horizontal="left" wrapText="1"/>
      <protection/>
    </xf>
    <xf numFmtId="0" fontId="50" fillId="0" borderId="1">
      <alignment vertical="top" wrapText="1"/>
      <protection/>
    </xf>
    <xf numFmtId="0" fontId="50" fillId="0" borderId="1">
      <alignment vertical="top" wrapText="1"/>
      <protection/>
    </xf>
    <xf numFmtId="1" fontId="49" fillId="0" borderId="1">
      <alignment horizontal="left" vertical="top" wrapText="1" indent="2"/>
      <protection/>
    </xf>
    <xf numFmtId="0" fontId="52" fillId="0" borderId="3">
      <alignment horizontal="left" wrapText="1" indent="2"/>
      <protection/>
    </xf>
    <xf numFmtId="1" fontId="49" fillId="0" borderId="1">
      <alignment horizontal="center" vertical="top" shrinkToFit="1"/>
      <protection/>
    </xf>
    <xf numFmtId="1" fontId="49" fillId="0" borderId="1">
      <alignment horizontal="center" vertical="top" shrinkToFit="1"/>
      <protection/>
    </xf>
    <xf numFmtId="0" fontId="49" fillId="20" borderId="0">
      <alignment horizontal="center"/>
      <protection/>
    </xf>
    <xf numFmtId="4" fontId="50" fillId="21" borderId="1">
      <alignment horizontal="right" vertical="top" shrinkToFit="1"/>
      <protection/>
    </xf>
    <xf numFmtId="4" fontId="50" fillId="0" borderId="1">
      <alignment horizontal="right" vertical="top" shrinkToFit="1"/>
      <protection/>
    </xf>
    <xf numFmtId="4" fontId="49" fillId="0" borderId="1">
      <alignment horizontal="right" vertical="top" shrinkToFit="1"/>
      <protection/>
    </xf>
    <xf numFmtId="4" fontId="50" fillId="22" borderId="1">
      <alignment horizontal="right" vertical="top" shrinkToFit="1"/>
      <protection/>
    </xf>
    <xf numFmtId="4" fontId="52" fillId="0" borderId="1">
      <alignment horizontal="right"/>
      <protection/>
    </xf>
    <xf numFmtId="49" fontId="52" fillId="0" borderId="1">
      <alignment horizontal="center"/>
      <protection/>
    </xf>
    <xf numFmtId="4" fontId="53" fillId="0" borderId="1">
      <alignment vertical="center" shrinkToFit="1"/>
      <protection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4" applyNumberFormat="0" applyAlignment="0" applyProtection="0"/>
    <xf numFmtId="0" fontId="55" fillId="30" borderId="5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10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8" fillId="33" borderId="0">
      <alignment/>
      <protection/>
    </xf>
    <xf numFmtId="0" fontId="20" fillId="0" borderId="0">
      <alignment/>
      <protection/>
    </xf>
    <xf numFmtId="0" fontId="6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6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72" fillId="0" borderId="13" xfId="0" applyFont="1" applyBorder="1" applyAlignment="1">
      <alignment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73" fillId="37" borderId="13" xfId="0" applyFont="1" applyFill="1" applyBorder="1" applyAlignment="1">
      <alignment vertical="center" wrapText="1"/>
    </xf>
    <xf numFmtId="0" fontId="72" fillId="37" borderId="13" xfId="0" applyFont="1" applyFill="1" applyBorder="1" applyAlignment="1">
      <alignment vertical="center" wrapText="1"/>
    </xf>
    <xf numFmtId="0" fontId="74" fillId="37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72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73" fillId="0" borderId="13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4" fontId="74" fillId="37" borderId="0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73" fillId="37" borderId="13" xfId="84" applyFont="1" applyFill="1" applyBorder="1" applyAlignment="1">
      <alignment vertical="top" wrapText="1"/>
      <protection/>
    </xf>
    <xf numFmtId="0" fontId="72" fillId="37" borderId="13" xfId="84" applyFont="1" applyFill="1" applyBorder="1" applyAlignment="1">
      <alignment vertical="top" wrapText="1"/>
      <protection/>
    </xf>
    <xf numFmtId="174" fontId="72" fillId="37" borderId="0" xfId="0" applyNumberFormat="1" applyFont="1" applyFill="1" applyBorder="1" applyAlignment="1">
      <alignment horizontal="center" vertical="center" wrapText="1"/>
    </xf>
    <xf numFmtId="0" fontId="72" fillId="37" borderId="13" xfId="0" applyFont="1" applyFill="1" applyBorder="1" applyAlignment="1">
      <alignment horizontal="justify" vertical="center" wrapText="1"/>
    </xf>
    <xf numFmtId="0" fontId="72" fillId="37" borderId="13" xfId="0" applyFont="1" applyFill="1" applyBorder="1" applyAlignment="1">
      <alignment wrapText="1"/>
    </xf>
    <xf numFmtId="174" fontId="73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5" fillId="37" borderId="13" xfId="0" applyFont="1" applyFill="1" applyBorder="1" applyAlignment="1">
      <alignment wrapText="1"/>
    </xf>
    <xf numFmtId="0" fontId="75" fillId="37" borderId="13" xfId="88" applyFont="1" applyFill="1" applyBorder="1" applyAlignment="1" quotePrefix="1">
      <alignment wrapText="1"/>
      <protection/>
    </xf>
    <xf numFmtId="0" fontId="75" fillId="37" borderId="13" xfId="0" applyFont="1" applyFill="1" applyBorder="1" applyAlignment="1">
      <alignment horizontal="left" vertical="center" wrapText="1"/>
    </xf>
    <xf numFmtId="175" fontId="75" fillId="37" borderId="13" xfId="0" applyNumberFormat="1" applyFont="1" applyFill="1" applyBorder="1" applyAlignment="1">
      <alignment horizontal="left" wrapText="1"/>
    </xf>
    <xf numFmtId="0" fontId="75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72" fillId="37" borderId="13" xfId="0" applyFont="1" applyFill="1" applyBorder="1" applyAlignment="1">
      <alignment horizontal="center" wrapText="1"/>
    </xf>
    <xf numFmtId="49" fontId="73" fillId="37" borderId="13" xfId="84" applyNumberFormat="1" applyFont="1" applyFill="1" applyBorder="1" applyAlignment="1">
      <alignment horizontal="center" shrinkToFit="1"/>
      <protection/>
    </xf>
    <xf numFmtId="49" fontId="72" fillId="37" borderId="13" xfId="84" applyNumberFormat="1" applyFont="1" applyFill="1" applyBorder="1" applyAlignment="1">
      <alignment horizontal="center" shrinkToFit="1"/>
      <protection/>
    </xf>
    <xf numFmtId="49" fontId="2" fillId="37" borderId="13" xfId="0" applyNumberFormat="1" applyFont="1" applyFill="1" applyBorder="1" applyAlignment="1">
      <alignment horizontal="center" wrapText="1"/>
    </xf>
    <xf numFmtId="49" fontId="72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175" fontId="72" fillId="37" borderId="13" xfId="0" applyNumberFormat="1" applyFont="1" applyFill="1" applyBorder="1" applyAlignment="1">
      <alignment horizontal="center" wrapText="1"/>
    </xf>
    <xf numFmtId="174" fontId="72" fillId="37" borderId="13" xfId="0" applyNumberFormat="1" applyFont="1" applyFill="1" applyBorder="1" applyAlignment="1">
      <alignment horizontal="center" wrapText="1"/>
    </xf>
    <xf numFmtId="0" fontId="75" fillId="0" borderId="0" xfId="0" applyFont="1" applyAlignment="1">
      <alignment/>
    </xf>
    <xf numFmtId="174" fontId="75" fillId="37" borderId="0" xfId="0" applyNumberFormat="1" applyFont="1" applyFill="1" applyAlignment="1">
      <alignment/>
    </xf>
    <xf numFmtId="0" fontId="75" fillId="37" borderId="0" xfId="0" applyFont="1" applyFill="1" applyAlignment="1">
      <alignment/>
    </xf>
    <xf numFmtId="17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75" fontId="75" fillId="37" borderId="0" xfId="0" applyNumberFormat="1" applyFont="1" applyFill="1" applyAlignment="1">
      <alignment/>
    </xf>
    <xf numFmtId="174" fontId="76" fillId="37" borderId="0" xfId="0" applyNumberFormat="1" applyFont="1" applyFill="1" applyAlignment="1">
      <alignment/>
    </xf>
    <xf numFmtId="0" fontId="76" fillId="37" borderId="0" xfId="0" applyFont="1" applyFill="1" applyAlignment="1">
      <alignment/>
    </xf>
    <xf numFmtId="174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77" fillId="37" borderId="0" xfId="0" applyFont="1" applyFill="1" applyAlignment="1">
      <alignment/>
    </xf>
    <xf numFmtId="174" fontId="75" fillId="37" borderId="0" xfId="0" applyNumberFormat="1" applyFont="1" applyFill="1" applyBorder="1" applyAlignment="1">
      <alignment/>
    </xf>
    <xf numFmtId="174" fontId="75" fillId="37" borderId="0" xfId="0" applyNumberFormat="1" applyFont="1" applyFill="1" applyAlignment="1">
      <alignment vertical="center"/>
    </xf>
    <xf numFmtId="0" fontId="75" fillId="37" borderId="0" xfId="0" applyFont="1" applyFill="1" applyAlignment="1">
      <alignment vertical="center"/>
    </xf>
    <xf numFmtId="0" fontId="75" fillId="37" borderId="0" xfId="0" applyFont="1" applyFill="1" applyBorder="1" applyAlignment="1">
      <alignment/>
    </xf>
    <xf numFmtId="49" fontId="75" fillId="37" borderId="0" xfId="0" applyNumberFormat="1" applyFont="1" applyFill="1" applyBorder="1" applyAlignment="1">
      <alignment horizontal="center"/>
    </xf>
    <xf numFmtId="0" fontId="75" fillId="37" borderId="0" xfId="0" applyFont="1" applyFill="1" applyBorder="1" applyAlignment="1">
      <alignment horizontal="center"/>
    </xf>
    <xf numFmtId="174" fontId="75" fillId="37" borderId="0" xfId="0" applyNumberFormat="1" applyFont="1" applyFill="1" applyBorder="1" applyAlignment="1">
      <alignment horizontal="center"/>
    </xf>
    <xf numFmtId="0" fontId="75" fillId="37" borderId="0" xfId="0" applyFont="1" applyFill="1" applyAlignment="1">
      <alignment horizontal="center"/>
    </xf>
    <xf numFmtId="49" fontId="75" fillId="37" borderId="0" xfId="0" applyNumberFormat="1" applyFont="1" applyFill="1" applyAlignment="1">
      <alignment horizontal="center"/>
    </xf>
    <xf numFmtId="174" fontId="75" fillId="37" borderId="0" xfId="0" applyNumberFormat="1" applyFont="1" applyFill="1" applyAlignment="1">
      <alignment horizontal="center"/>
    </xf>
    <xf numFmtId="174" fontId="75" fillId="37" borderId="13" xfId="0" applyNumberFormat="1" applyFont="1" applyFill="1" applyBorder="1" applyAlignment="1">
      <alignment horizontal="center"/>
    </xf>
    <xf numFmtId="0" fontId="73" fillId="37" borderId="13" xfId="0" applyFont="1" applyFill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7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76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 vertical="center" wrapText="1"/>
    </xf>
    <xf numFmtId="0" fontId="72" fillId="0" borderId="13" xfId="0" applyFont="1" applyBorder="1" applyAlignment="1">
      <alignment horizontal="center" vertical="center" wrapText="1"/>
    </xf>
    <xf numFmtId="0" fontId="76" fillId="37" borderId="16" xfId="0" applyFont="1" applyFill="1" applyBorder="1" applyAlignment="1">
      <alignment horizontal="center"/>
    </xf>
    <xf numFmtId="174" fontId="76" fillId="37" borderId="13" xfId="0" applyNumberFormat="1" applyFont="1" applyFill="1" applyBorder="1" applyAlignment="1">
      <alignment horizontal="center"/>
    </xf>
    <xf numFmtId="0" fontId="76" fillId="37" borderId="0" xfId="0" applyFont="1" applyFill="1" applyBorder="1" applyAlignment="1">
      <alignment/>
    </xf>
    <xf numFmtId="0" fontId="75" fillId="37" borderId="16" xfId="0" applyFont="1" applyFill="1" applyBorder="1" applyAlignment="1">
      <alignment horizontal="center"/>
    </xf>
    <xf numFmtId="0" fontId="74" fillId="37" borderId="17" xfId="0" applyFont="1" applyFill="1" applyBorder="1" applyAlignment="1">
      <alignment vertical="center" wrapText="1"/>
    </xf>
    <xf numFmtId="0" fontId="2" fillId="37" borderId="13" xfId="88" applyFont="1" applyFill="1" applyBorder="1" applyAlignment="1" quotePrefix="1">
      <alignment wrapText="1"/>
      <protection/>
    </xf>
    <xf numFmtId="174" fontId="4" fillId="0" borderId="0" xfId="0" applyNumberFormat="1" applyFont="1" applyBorder="1" applyAlignment="1">
      <alignment wrapText="1"/>
    </xf>
    <xf numFmtId="174" fontId="4" fillId="0" borderId="14" xfId="0" applyNumberFormat="1" applyFont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0" fontId="73" fillId="37" borderId="17" xfId="0" applyFont="1" applyFill="1" applyBorder="1" applyAlignment="1">
      <alignment vertical="center" wrapText="1"/>
    </xf>
    <xf numFmtId="0" fontId="73" fillId="0" borderId="13" xfId="0" applyFont="1" applyBorder="1" applyAlignment="1">
      <alignment horizontal="center" vertical="center" wrapText="1"/>
    </xf>
    <xf numFmtId="49" fontId="73" fillId="37" borderId="13" xfId="0" applyNumberFormat="1" applyFont="1" applyFill="1" applyBorder="1" applyAlignment="1">
      <alignment horizontal="center" wrapText="1"/>
    </xf>
    <xf numFmtId="0" fontId="73" fillId="37" borderId="13" xfId="0" applyFont="1" applyFill="1" applyBorder="1" applyAlignment="1">
      <alignment horizontal="center" wrapText="1"/>
    </xf>
    <xf numFmtId="0" fontId="4" fillId="37" borderId="0" xfId="0" applyFont="1" applyFill="1" applyAlignment="1">
      <alignment wrapText="1"/>
    </xf>
    <xf numFmtId="0" fontId="7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49" fontId="72" fillId="37" borderId="18" xfId="61" applyNumberFormat="1" applyFont="1" applyFill="1" applyBorder="1" applyProtection="1">
      <alignment horizontal="center"/>
      <protection/>
    </xf>
    <xf numFmtId="49" fontId="72" fillId="37" borderId="1" xfId="61" applyNumberFormat="1" applyFont="1" applyFill="1" applyProtection="1">
      <alignment horizontal="center"/>
      <protection/>
    </xf>
    <xf numFmtId="0" fontId="3" fillId="37" borderId="13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2" fillId="37" borderId="19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174" fontId="2" fillId="37" borderId="13" xfId="0" applyNumberFormat="1" applyFont="1" applyFill="1" applyBorder="1" applyAlignment="1">
      <alignment horizontal="center" wrapText="1"/>
    </xf>
    <xf numFmtId="17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0" fontId="72" fillId="37" borderId="17" xfId="0" applyFont="1" applyFill="1" applyBorder="1" applyAlignment="1">
      <alignment vertical="center" wrapText="1"/>
    </xf>
    <xf numFmtId="174" fontId="2" fillId="0" borderId="0" xfId="0" applyNumberFormat="1" applyFont="1" applyAlignment="1">
      <alignment/>
    </xf>
    <xf numFmtId="174" fontId="3" fillId="37" borderId="19" xfId="0" applyNumberFormat="1" applyFont="1" applyFill="1" applyBorder="1" applyAlignment="1">
      <alignment horizontal="center" vertical="center" wrapText="1"/>
    </xf>
    <xf numFmtId="174" fontId="2" fillId="37" borderId="17" xfId="0" applyNumberFormat="1" applyFont="1" applyFill="1" applyBorder="1" applyAlignment="1">
      <alignment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20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7" xfId="0" applyFont="1" applyFill="1" applyBorder="1" applyAlignment="1">
      <alignment wrapText="1"/>
    </xf>
    <xf numFmtId="0" fontId="75" fillId="37" borderId="13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20" fillId="37" borderId="0" xfId="0" applyFont="1" applyFill="1" applyAlignment="1">
      <alignment/>
    </xf>
    <xf numFmtId="0" fontId="3" fillId="37" borderId="19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wrapText="1"/>
    </xf>
    <xf numFmtId="0" fontId="3" fillId="37" borderId="13" xfId="0" applyFont="1" applyFill="1" applyBorder="1" applyAlignment="1">
      <alignment wrapText="1"/>
    </xf>
    <xf numFmtId="0" fontId="2" fillId="37" borderId="17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vertical="center" wrapText="1"/>
    </xf>
    <xf numFmtId="0" fontId="2" fillId="37" borderId="22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0" fontId="72" fillId="37" borderId="13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right" wrapText="1"/>
    </xf>
    <xf numFmtId="174" fontId="11" fillId="37" borderId="0" xfId="0" applyNumberFormat="1" applyFont="1" applyFill="1" applyAlignment="1">
      <alignment horizontal="right" wrapText="1"/>
    </xf>
    <xf numFmtId="0" fontId="13" fillId="37" borderId="14" xfId="0" applyFont="1" applyFill="1" applyBorder="1" applyAlignment="1">
      <alignment horizontal="center"/>
    </xf>
    <xf numFmtId="174" fontId="13" fillId="37" borderId="1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174" fontId="11" fillId="37" borderId="13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 horizontal="center" wrapText="1"/>
    </xf>
    <xf numFmtId="0" fontId="11" fillId="37" borderId="0" xfId="0" applyFont="1" applyFill="1" applyAlignment="1">
      <alignment/>
    </xf>
    <xf numFmtId="174" fontId="11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 wrapText="1"/>
    </xf>
    <xf numFmtId="174" fontId="14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74" fontId="0" fillId="37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right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1" fontId="72" fillId="37" borderId="1" xfId="53" applyNumberFormat="1" applyFont="1" applyFill="1" applyAlignment="1" applyProtection="1">
      <alignment horizontal="center" shrinkToFit="1"/>
      <protection/>
    </xf>
    <xf numFmtId="0" fontId="72" fillId="37" borderId="1" xfId="49" applyNumberFormat="1" applyFont="1" applyFill="1" applyAlignment="1" applyProtection="1">
      <alignment horizontal="left" vertical="top" wrapText="1"/>
      <protection/>
    </xf>
    <xf numFmtId="0" fontId="73" fillId="37" borderId="1" xfId="50" applyNumberFormat="1" applyFont="1" applyFill="1" applyProtection="1">
      <alignment vertical="top" wrapText="1"/>
      <protection/>
    </xf>
    <xf numFmtId="0" fontId="72" fillId="37" borderId="1" xfId="50" applyNumberFormat="1" applyFont="1" applyFill="1" applyProtection="1">
      <alignment vertical="top" wrapText="1"/>
      <protection/>
    </xf>
    <xf numFmtId="1" fontId="72" fillId="37" borderId="1" xfId="54" applyNumberFormat="1" applyFont="1" applyFill="1" applyAlignment="1" applyProtection="1">
      <alignment horizontal="center" shrinkToFit="1"/>
      <protection/>
    </xf>
    <xf numFmtId="174" fontId="2" fillId="37" borderId="13" xfId="0" applyNumberFormat="1" applyFont="1" applyFill="1" applyBorder="1" applyAlignment="1">
      <alignment horizontal="center"/>
    </xf>
    <xf numFmtId="174" fontId="4" fillId="37" borderId="0" xfId="0" applyNumberFormat="1" applyFont="1" applyFill="1" applyBorder="1" applyAlignment="1">
      <alignment horizontal="right" wrapText="1"/>
    </xf>
    <xf numFmtId="174" fontId="73" fillId="0" borderId="13" xfId="0" applyNumberFormat="1" applyFont="1" applyBorder="1" applyAlignment="1">
      <alignment horizontal="center" vertical="center" wrapText="1"/>
    </xf>
    <xf numFmtId="174" fontId="72" fillId="0" borderId="13" xfId="0" applyNumberFormat="1" applyFont="1" applyBorder="1" applyAlignment="1">
      <alignment horizontal="center" vertical="center" wrapText="1"/>
    </xf>
    <xf numFmtId="174" fontId="4" fillId="37" borderId="0" xfId="0" applyNumberFormat="1" applyFont="1" applyFill="1" applyAlignment="1">
      <alignment wrapText="1"/>
    </xf>
    <xf numFmtId="174" fontId="2" fillId="37" borderId="19" xfId="0" applyNumberFormat="1" applyFont="1" applyFill="1" applyBorder="1" applyAlignment="1">
      <alignment horizontal="center" wrapText="1"/>
    </xf>
    <xf numFmtId="174" fontId="72" fillId="37" borderId="1" xfId="54" applyNumberFormat="1" applyFont="1" applyFill="1" applyAlignment="1" applyProtection="1">
      <alignment horizontal="center" shrinkToFit="1"/>
      <protection/>
    </xf>
    <xf numFmtId="174" fontId="2" fillId="37" borderId="0" xfId="0" applyNumberFormat="1" applyFont="1" applyFill="1" applyAlignment="1">
      <alignment horizontal="center" vertical="center" wrapText="1"/>
    </xf>
    <xf numFmtId="174" fontId="4" fillId="37" borderId="0" xfId="0" applyNumberFormat="1" applyFont="1" applyFill="1" applyAlignment="1">
      <alignment/>
    </xf>
    <xf numFmtId="174" fontId="4" fillId="37" borderId="13" xfId="0" applyNumberFormat="1" applyFont="1" applyFill="1" applyBorder="1" applyAlignment="1">
      <alignment horizontal="center"/>
    </xf>
    <xf numFmtId="174" fontId="75" fillId="37" borderId="13" xfId="0" applyNumberFormat="1" applyFont="1" applyFill="1" applyBorder="1" applyAlignment="1">
      <alignment horizontal="center" wrapText="1"/>
    </xf>
    <xf numFmtId="174" fontId="75" fillId="11" borderId="0" xfId="0" applyNumberFormat="1" applyFont="1" applyFill="1" applyAlignment="1">
      <alignment/>
    </xf>
    <xf numFmtId="0" fontId="75" fillId="11" borderId="0" xfId="0" applyFont="1" applyFill="1" applyAlignment="1">
      <alignment/>
    </xf>
    <xf numFmtId="174" fontId="73" fillId="37" borderId="13" xfId="0" applyNumberFormat="1" applyFont="1" applyFill="1" applyBorder="1" applyAlignment="1">
      <alignment horizontal="center" wrapText="1"/>
    </xf>
    <xf numFmtId="0" fontId="72" fillId="37" borderId="1" xfId="0" applyFont="1" applyFill="1" applyBorder="1" applyAlignment="1">
      <alignment vertical="center" wrapText="1"/>
    </xf>
    <xf numFmtId="49" fontId="72" fillId="37" borderId="22" xfId="0" applyNumberFormat="1" applyFont="1" applyFill="1" applyBorder="1" applyAlignment="1">
      <alignment horizontal="center" wrapText="1"/>
    </xf>
    <xf numFmtId="1" fontId="72" fillId="37" borderId="23" xfId="54" applyNumberFormat="1" applyFont="1" applyFill="1" applyBorder="1" applyAlignment="1" applyProtection="1">
      <alignment horizontal="center" shrinkToFit="1"/>
      <protection/>
    </xf>
    <xf numFmtId="0" fontId="72" fillId="37" borderId="22" xfId="0" applyFont="1" applyFill="1" applyBorder="1" applyAlignment="1">
      <alignment horizontal="center" wrapText="1"/>
    </xf>
    <xf numFmtId="174" fontId="72" fillId="37" borderId="22" xfId="0" applyNumberFormat="1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wrapText="1"/>
    </xf>
    <xf numFmtId="0" fontId="75" fillId="37" borderId="1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5" fillId="37" borderId="1" xfId="0" applyFont="1" applyFill="1" applyBorder="1" applyAlignment="1">
      <alignment horizontal="center" vertical="center" wrapText="1"/>
    </xf>
    <xf numFmtId="49" fontId="2" fillId="37" borderId="13" xfId="87" applyNumberFormat="1" applyFont="1" applyFill="1" applyBorder="1" applyAlignment="1">
      <alignment horizontal="center"/>
      <protection/>
    </xf>
    <xf numFmtId="49" fontId="3" fillId="37" borderId="13" xfId="8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right" wrapText="1"/>
    </xf>
    <xf numFmtId="175" fontId="73" fillId="0" borderId="13" xfId="0" applyNumberFormat="1" applyFont="1" applyBorder="1" applyAlignment="1">
      <alignment horizontal="center" vertical="center" wrapText="1"/>
    </xf>
    <xf numFmtId="175" fontId="73" fillId="37" borderId="13" xfId="0" applyNumberFormat="1" applyFont="1" applyFill="1" applyBorder="1" applyAlignment="1">
      <alignment horizontal="center" wrapText="1"/>
    </xf>
    <xf numFmtId="174" fontId="3" fillId="37" borderId="19" xfId="0" applyNumberFormat="1" applyFont="1" applyFill="1" applyBorder="1" applyAlignment="1">
      <alignment horizontal="center" wrapText="1"/>
    </xf>
    <xf numFmtId="1" fontId="72" fillId="37" borderId="13" xfId="54" applyNumberFormat="1" applyFont="1" applyFill="1" applyBorder="1" applyAlignment="1" applyProtection="1">
      <alignment horizontal="center" shrinkToFit="1"/>
      <protection/>
    </xf>
    <xf numFmtId="174" fontId="72" fillId="37" borderId="13" xfId="0" applyNumberFormat="1" applyFont="1" applyFill="1" applyBorder="1" applyAlignment="1">
      <alignment horizontal="center" vertical="center" wrapText="1"/>
    </xf>
    <xf numFmtId="174" fontId="73" fillId="37" borderId="13" xfId="0" applyNumberFormat="1" applyFont="1" applyFill="1" applyBorder="1" applyAlignment="1">
      <alignment horizontal="center" vertical="center" wrapText="1"/>
    </xf>
    <xf numFmtId="174" fontId="6" fillId="37" borderId="24" xfId="0" applyNumberFormat="1" applyFont="1" applyFill="1" applyBorder="1" applyAlignment="1">
      <alignment horizontal="center" wrapText="1"/>
    </xf>
    <xf numFmtId="174" fontId="6" fillId="37" borderId="19" xfId="0" applyNumberFormat="1" applyFont="1" applyFill="1" applyBorder="1" applyAlignment="1">
      <alignment horizontal="center" wrapText="1"/>
    </xf>
    <xf numFmtId="175" fontId="3" fillId="37" borderId="19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right" wrapText="1"/>
    </xf>
    <xf numFmtId="174" fontId="3" fillId="37" borderId="19" xfId="0" applyNumberFormat="1" applyFont="1" applyFill="1" applyBorder="1" applyAlignment="1">
      <alignment horizontal="center" wrapText="1"/>
    </xf>
    <xf numFmtId="175" fontId="3" fillId="37" borderId="1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1" fillId="0" borderId="0" xfId="0" applyFont="1" applyAlignment="1">
      <alignment/>
    </xf>
    <xf numFmtId="0" fontId="75" fillId="0" borderId="25" xfId="0" applyFont="1" applyBorder="1" applyAlignment="1">
      <alignment vertical="center" wrapText="1"/>
    </xf>
    <xf numFmtId="0" fontId="75" fillId="0" borderId="21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0" fontId="75" fillId="0" borderId="19" xfId="0" applyFont="1" applyBorder="1" applyAlignment="1">
      <alignment vertical="center" wrapText="1"/>
    </xf>
    <xf numFmtId="175" fontId="78" fillId="33" borderId="13" xfId="84" applyNumberFormat="1" applyFont="1" applyBorder="1" applyAlignment="1">
      <alignment horizontal="center" vertical="top" wrapText="1"/>
      <protection/>
    </xf>
    <xf numFmtId="0" fontId="79" fillId="0" borderId="0" xfId="0" applyFont="1" applyAlignment="1">
      <alignment horizontal="center" wrapText="1"/>
    </xf>
    <xf numFmtId="0" fontId="75" fillId="0" borderId="27" xfId="0" applyFont="1" applyBorder="1" applyAlignment="1">
      <alignment vertical="center" wrapText="1"/>
    </xf>
    <xf numFmtId="0" fontId="7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73" fillId="37" borderId="13" xfId="0" applyNumberFormat="1" applyFont="1" applyFill="1" applyBorder="1" applyAlignment="1">
      <alignment horizontal="center" wrapText="1"/>
    </xf>
    <xf numFmtId="174" fontId="3" fillId="37" borderId="21" xfId="0" applyNumberFormat="1" applyFont="1" applyFill="1" applyBorder="1" applyAlignment="1">
      <alignment horizontal="center" vertical="center" wrapText="1"/>
    </xf>
    <xf numFmtId="174" fontId="73" fillId="37" borderId="17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justify" vertical="center" wrapText="1"/>
    </xf>
    <xf numFmtId="174" fontId="3" fillId="37" borderId="19" xfId="0" applyNumberFormat="1" applyFont="1" applyFill="1" applyBorder="1" applyAlignment="1">
      <alignment horizontal="center" wrapText="1"/>
    </xf>
    <xf numFmtId="0" fontId="73" fillId="37" borderId="13" xfId="0" applyFont="1" applyFill="1" applyBorder="1" applyAlignment="1">
      <alignment horizontal="justify" vertical="center" wrapText="1"/>
    </xf>
    <xf numFmtId="49" fontId="73" fillId="37" borderId="13" xfId="0" applyNumberFormat="1" applyFont="1" applyFill="1" applyBorder="1" applyAlignment="1">
      <alignment horizontal="center" vertical="center" wrapText="1"/>
    </xf>
    <xf numFmtId="49" fontId="72" fillId="37" borderId="13" xfId="0" applyNumberFormat="1" applyFont="1" applyFill="1" applyBorder="1" applyAlignment="1">
      <alignment horizontal="center" vertical="center" wrapText="1"/>
    </xf>
    <xf numFmtId="175" fontId="73" fillId="37" borderId="13" xfId="0" applyNumberFormat="1" applyFont="1" applyFill="1" applyBorder="1" applyAlignment="1">
      <alignment horizontal="center" vertical="center" wrapText="1"/>
    </xf>
    <xf numFmtId="174" fontId="3" fillId="37" borderId="13" xfId="0" applyNumberFormat="1" applyFont="1" applyFill="1" applyBorder="1" applyAlignment="1">
      <alignment horizontal="center"/>
    </xf>
    <xf numFmtId="174" fontId="5" fillId="37" borderId="13" xfId="0" applyNumberFormat="1" applyFont="1" applyFill="1" applyBorder="1" applyAlignment="1">
      <alignment horizontal="center"/>
    </xf>
    <xf numFmtId="174" fontId="3" fillId="37" borderId="19" xfId="0" applyNumberFormat="1" applyFont="1" applyFill="1" applyBorder="1" applyAlignment="1">
      <alignment horizontal="center" wrapText="1"/>
    </xf>
    <xf numFmtId="49" fontId="75" fillId="37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76" fillId="37" borderId="0" xfId="0" applyNumberFormat="1" applyFont="1" applyFill="1" applyAlignment="1">
      <alignment/>
    </xf>
    <xf numFmtId="49" fontId="2" fillId="37" borderId="0" xfId="0" applyNumberFormat="1" applyFont="1" applyFill="1" applyAlignment="1">
      <alignment/>
    </xf>
    <xf numFmtId="49" fontId="75" fillId="37" borderId="0" xfId="0" applyNumberFormat="1" applyFont="1" applyFill="1" applyBorder="1" applyAlignment="1">
      <alignment/>
    </xf>
    <xf numFmtId="175" fontId="3" fillId="37" borderId="13" xfId="0" applyNumberFormat="1" applyFont="1" applyFill="1" applyBorder="1" applyAlignment="1">
      <alignment horizontal="center"/>
    </xf>
    <xf numFmtId="174" fontId="2" fillId="37" borderId="13" xfId="0" applyNumberFormat="1" applyFont="1" applyFill="1" applyBorder="1" applyAlignment="1">
      <alignment wrapText="1"/>
    </xf>
    <xf numFmtId="174" fontId="3" fillId="37" borderId="19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174" fontId="73" fillId="37" borderId="22" xfId="0" applyNumberFormat="1" applyFont="1" applyFill="1" applyBorder="1" applyAlignment="1">
      <alignment horizontal="center" wrapText="1"/>
    </xf>
    <xf numFmtId="174" fontId="73" fillId="37" borderId="19" xfId="0" applyNumberFormat="1" applyFont="1" applyFill="1" applyBorder="1" applyAlignment="1">
      <alignment horizontal="center" wrapText="1"/>
    </xf>
    <xf numFmtId="49" fontId="73" fillId="37" borderId="19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16" fillId="37" borderId="13" xfId="0" applyFont="1" applyFill="1" applyBorder="1" applyAlignment="1">
      <alignment vertical="center" wrapText="1"/>
    </xf>
    <xf numFmtId="174" fontId="3" fillId="37" borderId="13" xfId="0" applyNumberFormat="1" applyFont="1" applyFill="1" applyBorder="1" applyAlignment="1">
      <alignment horizontal="center" wrapText="1"/>
    </xf>
    <xf numFmtId="175" fontId="2" fillId="37" borderId="13" xfId="0" applyNumberFormat="1" applyFont="1" applyFill="1" applyBorder="1" applyAlignment="1">
      <alignment horizontal="center" wrapText="1"/>
    </xf>
    <xf numFmtId="0" fontId="72" fillId="37" borderId="18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center" wrapText="1"/>
    </xf>
    <xf numFmtId="49" fontId="2" fillId="37" borderId="19" xfId="0" applyNumberFormat="1" applyFont="1" applyFill="1" applyBorder="1" applyAlignment="1">
      <alignment horizontal="center" wrapText="1"/>
    </xf>
    <xf numFmtId="0" fontId="74" fillId="37" borderId="13" xfId="0" applyFont="1" applyFill="1" applyBorder="1" applyAlignment="1">
      <alignment horizontal="center" wrapText="1"/>
    </xf>
    <xf numFmtId="174" fontId="74" fillId="37" borderId="13" xfId="0" applyNumberFormat="1" applyFont="1" applyFill="1" applyBorder="1" applyAlignment="1">
      <alignment horizontal="center" wrapText="1"/>
    </xf>
    <xf numFmtId="0" fontId="72" fillId="37" borderId="13" xfId="0" applyFont="1" applyFill="1" applyBorder="1" applyAlignment="1">
      <alignment/>
    </xf>
    <xf numFmtId="0" fontId="75" fillId="37" borderId="17" xfId="0" applyFont="1" applyFill="1" applyBorder="1" applyAlignment="1">
      <alignment wrapText="1"/>
    </xf>
    <xf numFmtId="0" fontId="72" fillId="37" borderId="18" xfId="0" applyFont="1" applyFill="1" applyBorder="1" applyAlignment="1">
      <alignment horizontal="left" vertical="center" wrapText="1"/>
    </xf>
    <xf numFmtId="0" fontId="2" fillId="37" borderId="26" xfId="0" applyFont="1" applyFill="1" applyBorder="1" applyAlignment="1">
      <alignment wrapText="1"/>
    </xf>
    <xf numFmtId="0" fontId="72" fillId="37" borderId="13" xfId="0" applyFont="1" applyFill="1" applyBorder="1" applyAlignment="1">
      <alignment vertical="center"/>
    </xf>
    <xf numFmtId="0" fontId="72" fillId="37" borderId="1" xfId="0" applyFont="1" applyFill="1" applyBorder="1" applyAlignment="1">
      <alignment horizontal="left" vertical="center" wrapText="1"/>
    </xf>
    <xf numFmtId="0" fontId="72" fillId="37" borderId="13" xfId="0" applyNumberFormat="1" applyFont="1" applyFill="1" applyBorder="1" applyAlignment="1">
      <alignment wrapText="1"/>
    </xf>
    <xf numFmtId="0" fontId="2" fillId="37" borderId="19" xfId="0" applyFont="1" applyFill="1" applyBorder="1" applyAlignment="1">
      <alignment wrapText="1"/>
    </xf>
    <xf numFmtId="0" fontId="3" fillId="37" borderId="15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/>
    </xf>
    <xf numFmtId="0" fontId="72" fillId="37" borderId="13" xfId="52" applyNumberFormat="1" applyFont="1" applyFill="1" applyBorder="1" applyAlignment="1" applyProtection="1">
      <alignment wrapText="1"/>
      <protection/>
    </xf>
    <xf numFmtId="0" fontId="2" fillId="37" borderId="28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 wrapText="1"/>
    </xf>
    <xf numFmtId="0" fontId="75" fillId="37" borderId="0" xfId="0" applyFont="1" applyFill="1" applyAlignment="1">
      <alignment wrapText="1"/>
    </xf>
    <xf numFmtId="0" fontId="5" fillId="37" borderId="13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vertical="center" wrapText="1"/>
    </xf>
    <xf numFmtId="175" fontId="5" fillId="37" borderId="13" xfId="0" applyNumberFormat="1" applyFont="1" applyFill="1" applyBorder="1" applyAlignment="1">
      <alignment horizontal="center" vertical="center" wrapText="1"/>
    </xf>
    <xf numFmtId="174" fontId="5" fillId="37" borderId="13" xfId="0" applyNumberFormat="1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justify" vertical="center" wrapText="1"/>
    </xf>
    <xf numFmtId="175" fontId="15" fillId="37" borderId="13" xfId="0" applyNumberFormat="1" applyFont="1" applyFill="1" applyBorder="1" applyAlignment="1">
      <alignment horizontal="center" vertical="center" wrapText="1"/>
    </xf>
    <xf numFmtId="174" fontId="15" fillId="37" borderId="13" xfId="0" applyNumberFormat="1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/>
    </xf>
    <xf numFmtId="0" fontId="15" fillId="37" borderId="13" xfId="0" applyFont="1" applyFill="1" applyBorder="1" applyAlignment="1">
      <alignment/>
    </xf>
    <xf numFmtId="176" fontId="15" fillId="37" borderId="13" xfId="0" applyNumberFormat="1" applyFont="1" applyFill="1" applyBorder="1" applyAlignment="1">
      <alignment horizontal="center"/>
    </xf>
    <xf numFmtId="176" fontId="5" fillId="37" borderId="13" xfId="0" applyNumberFormat="1" applyFont="1" applyFill="1" applyBorder="1" applyAlignment="1">
      <alignment horizontal="center"/>
    </xf>
    <xf numFmtId="179" fontId="15" fillId="37" borderId="13" xfId="0" applyNumberFormat="1" applyFont="1" applyFill="1" applyBorder="1" applyAlignment="1">
      <alignment horizontal="center"/>
    </xf>
    <xf numFmtId="175" fontId="78" fillId="37" borderId="13" xfId="84" applyNumberFormat="1" applyFont="1" applyFill="1" applyBorder="1" applyAlignment="1">
      <alignment horizontal="center" vertical="top" wrapText="1"/>
      <protection/>
    </xf>
    <xf numFmtId="178" fontId="78" fillId="37" borderId="13" xfId="84" applyNumberFormat="1" applyFont="1" applyFill="1" applyBorder="1" applyAlignment="1">
      <alignment horizontal="center" vertical="top" wrapText="1"/>
      <protection/>
    </xf>
    <xf numFmtId="175" fontId="80" fillId="37" borderId="13" xfId="84" applyNumberFormat="1" applyFont="1" applyFill="1" applyBorder="1" applyAlignment="1">
      <alignment horizontal="center" vertical="top" wrapText="1"/>
      <protection/>
    </xf>
    <xf numFmtId="175" fontId="81" fillId="37" borderId="1" xfId="62" applyNumberFormat="1" applyFont="1" applyFill="1" applyAlignment="1">
      <alignment horizontal="center" vertical="center" shrinkToFit="1"/>
      <protection/>
    </xf>
    <xf numFmtId="178" fontId="81" fillId="37" borderId="1" xfId="62" applyNumberFormat="1" applyFont="1" applyFill="1" applyAlignment="1">
      <alignment horizontal="center" vertical="center" shrinkToFit="1"/>
      <protection/>
    </xf>
    <xf numFmtId="178" fontId="15" fillId="37" borderId="13" xfId="0" applyNumberFormat="1" applyFont="1" applyFill="1" applyBorder="1" applyAlignment="1">
      <alignment horizontal="center"/>
    </xf>
    <xf numFmtId="178" fontId="5" fillId="37" borderId="13" xfId="0" applyNumberFormat="1" applyFont="1" applyFill="1" applyBorder="1" applyAlignment="1">
      <alignment horizontal="center"/>
    </xf>
    <xf numFmtId="175" fontId="15" fillId="37" borderId="13" xfId="0" applyNumberFormat="1" applyFont="1" applyFill="1" applyBorder="1" applyAlignment="1">
      <alignment horizontal="center"/>
    </xf>
    <xf numFmtId="175" fontId="5" fillId="37" borderId="13" xfId="0" applyNumberFormat="1" applyFont="1" applyFill="1" applyBorder="1" applyAlignment="1">
      <alignment horizontal="center"/>
    </xf>
    <xf numFmtId="179" fontId="5" fillId="37" borderId="13" xfId="0" applyNumberFormat="1" applyFont="1" applyFill="1" applyBorder="1" applyAlignment="1">
      <alignment horizontal="center"/>
    </xf>
    <xf numFmtId="175" fontId="75" fillId="37" borderId="13" xfId="0" applyNumberFormat="1" applyFont="1" applyFill="1" applyBorder="1" applyAlignment="1">
      <alignment horizontal="center" vertical="center" wrapText="1"/>
    </xf>
    <xf numFmtId="175" fontId="76" fillId="37" borderId="13" xfId="0" applyNumberFormat="1" applyFont="1" applyFill="1" applyBorder="1" applyAlignment="1">
      <alignment horizontal="center" vertical="center" wrapText="1"/>
    </xf>
    <xf numFmtId="175" fontId="76" fillId="37" borderId="13" xfId="0" applyNumberFormat="1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175" fontId="6" fillId="37" borderId="13" xfId="0" applyNumberFormat="1" applyFont="1" applyFill="1" applyBorder="1" applyAlignment="1">
      <alignment horizontal="center"/>
    </xf>
    <xf numFmtId="0" fontId="4" fillId="37" borderId="13" xfId="0" applyNumberFormat="1" applyFont="1" applyFill="1" applyBorder="1" applyAlignment="1">
      <alignment horizontal="center" wrapText="1"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49" fontId="4" fillId="37" borderId="13" xfId="0" applyNumberFormat="1" applyFont="1" applyFill="1" applyBorder="1" applyAlignment="1">
      <alignment horizontal="center" wrapText="1"/>
    </xf>
    <xf numFmtId="0" fontId="82" fillId="37" borderId="13" xfId="0" applyFont="1" applyFill="1" applyBorder="1" applyAlignment="1">
      <alignment horizontal="justify" vertical="center"/>
    </xf>
    <xf numFmtId="0" fontId="4" fillId="37" borderId="13" xfId="0" applyFont="1" applyFill="1" applyBorder="1" applyAlignment="1">
      <alignment horizontal="center" vertical="center"/>
    </xf>
    <xf numFmtId="174" fontId="4" fillId="37" borderId="13" xfId="0" applyNumberFormat="1" applyFont="1" applyFill="1" applyBorder="1" applyAlignment="1">
      <alignment horizontal="center" vertical="center"/>
    </xf>
    <xf numFmtId="0" fontId="82" fillId="37" borderId="13" xfId="0" applyFont="1" applyFill="1" applyBorder="1" applyAlignment="1">
      <alignment horizontal="justify" vertical="center" wrapText="1"/>
    </xf>
    <xf numFmtId="49" fontId="72" fillId="37" borderId="29" xfId="61" applyNumberFormat="1" applyFont="1" applyFill="1" applyBorder="1" applyAlignment="1" applyProtection="1">
      <alignment horizontal="center"/>
      <protection/>
    </xf>
    <xf numFmtId="49" fontId="72" fillId="37" borderId="30" xfId="61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7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74" fontId="6" fillId="37" borderId="21" xfId="0" applyNumberFormat="1" applyFont="1" applyFill="1" applyBorder="1" applyAlignment="1">
      <alignment horizontal="center" wrapText="1"/>
    </xf>
    <xf numFmtId="174" fontId="6" fillId="37" borderId="26" xfId="0" applyNumberFormat="1" applyFont="1" applyFill="1" applyBorder="1" applyAlignment="1">
      <alignment horizontal="center" wrapText="1"/>
    </xf>
    <xf numFmtId="174" fontId="6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right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83" fillId="0" borderId="0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9" fontId="73" fillId="0" borderId="13" xfId="0" applyNumberFormat="1" applyFont="1" applyBorder="1" applyAlignment="1">
      <alignment horizontal="center" vertical="center" wrapText="1"/>
    </xf>
    <xf numFmtId="0" fontId="73" fillId="37" borderId="22" xfId="0" applyFont="1" applyFill="1" applyBorder="1" applyAlignment="1">
      <alignment horizontal="center" wrapText="1"/>
    </xf>
    <xf numFmtId="0" fontId="73" fillId="37" borderId="19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right" wrapText="1"/>
    </xf>
    <xf numFmtId="174" fontId="3" fillId="37" borderId="22" xfId="0" applyNumberFormat="1" applyFont="1" applyFill="1" applyBorder="1" applyAlignment="1">
      <alignment horizontal="center" wrapText="1"/>
    </xf>
    <xf numFmtId="174" fontId="3" fillId="37" borderId="19" xfId="0" applyNumberFormat="1" applyFont="1" applyFill="1" applyBorder="1" applyAlignment="1">
      <alignment horizontal="center" wrapText="1"/>
    </xf>
    <xf numFmtId="174" fontId="73" fillId="37" borderId="22" xfId="0" applyNumberFormat="1" applyFont="1" applyFill="1" applyBorder="1" applyAlignment="1">
      <alignment horizontal="center" wrapText="1"/>
    </xf>
    <xf numFmtId="174" fontId="73" fillId="37" borderId="19" xfId="0" applyNumberFormat="1" applyFont="1" applyFill="1" applyBorder="1" applyAlignment="1">
      <alignment horizontal="center" wrapText="1"/>
    </xf>
    <xf numFmtId="0" fontId="83" fillId="37" borderId="14" xfId="0" applyFont="1" applyFill="1" applyBorder="1" applyAlignment="1">
      <alignment horizontal="center"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19" xfId="0" applyFont="1" applyFill="1" applyBorder="1" applyAlignment="1">
      <alignment horizontal="center" vertical="center" wrapText="1"/>
    </xf>
    <xf numFmtId="174" fontId="6" fillId="37" borderId="21" xfId="0" applyNumberFormat="1" applyFont="1" applyFill="1" applyBorder="1" applyAlignment="1">
      <alignment horizontal="center" vertical="center" wrapText="1"/>
    </xf>
    <xf numFmtId="174" fontId="6" fillId="37" borderId="26" xfId="0" applyNumberFormat="1" applyFont="1" applyFill="1" applyBorder="1" applyAlignment="1">
      <alignment horizontal="center" vertical="center" wrapText="1"/>
    </xf>
    <xf numFmtId="174" fontId="6" fillId="37" borderId="13" xfId="0" applyNumberFormat="1" applyFont="1" applyFill="1" applyBorder="1" applyAlignment="1">
      <alignment horizontal="center" vertical="center" wrapText="1"/>
    </xf>
    <xf numFmtId="49" fontId="73" fillId="37" borderId="22" xfId="0" applyNumberFormat="1" applyFont="1" applyFill="1" applyBorder="1" applyAlignment="1">
      <alignment horizontal="center" wrapText="1"/>
    </xf>
    <xf numFmtId="49" fontId="73" fillId="37" borderId="19" xfId="0" applyNumberFormat="1" applyFont="1" applyFill="1" applyBorder="1" applyAlignment="1">
      <alignment horizontal="center" wrapText="1"/>
    </xf>
    <xf numFmtId="49" fontId="73" fillId="37" borderId="22" xfId="0" applyNumberFormat="1" applyFont="1" applyFill="1" applyBorder="1" applyAlignment="1">
      <alignment horizontal="center" vertical="center" wrapText="1"/>
    </xf>
    <xf numFmtId="49" fontId="73" fillId="37" borderId="19" xfId="0" applyNumberFormat="1" applyFont="1" applyFill="1" applyBorder="1" applyAlignment="1">
      <alignment horizontal="center" vertical="center" wrapText="1"/>
    </xf>
    <xf numFmtId="174" fontId="3" fillId="37" borderId="17" xfId="0" applyNumberFormat="1" applyFont="1" applyFill="1" applyBorder="1" applyAlignment="1">
      <alignment horizontal="center" vertical="center" wrapText="1"/>
    </xf>
    <xf numFmtId="174" fontId="3" fillId="37" borderId="31" xfId="0" applyNumberFormat="1" applyFont="1" applyFill="1" applyBorder="1" applyAlignment="1">
      <alignment horizontal="center" vertical="center" wrapText="1"/>
    </xf>
    <xf numFmtId="0" fontId="83" fillId="37" borderId="0" xfId="0" applyFont="1" applyFill="1" applyBorder="1" applyAlignment="1">
      <alignment horizontal="center" vertical="center"/>
    </xf>
    <xf numFmtId="174" fontId="6" fillId="37" borderId="31" xfId="0" applyNumberFormat="1" applyFont="1" applyFill="1" applyBorder="1" applyAlignment="1">
      <alignment horizontal="center" wrapText="1"/>
    </xf>
    <xf numFmtId="174" fontId="6" fillId="37" borderId="16" xfId="0" applyNumberFormat="1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5" fillId="0" borderId="22" xfId="0" applyFont="1" applyBorder="1" applyAlignment="1">
      <alignment vertical="center" wrapText="1"/>
    </xf>
    <xf numFmtId="0" fontId="75" fillId="0" borderId="19" xfId="0" applyFont="1" applyBorder="1" applyAlignment="1">
      <alignment vertical="center" wrapText="1"/>
    </xf>
    <xf numFmtId="0" fontId="75" fillId="0" borderId="2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84" fillId="37" borderId="13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46" xfId="60"/>
    <cellStyle name="xl52" xfId="61"/>
    <cellStyle name="xl78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Обычный 4" xfId="86"/>
    <cellStyle name="Обычный 5" xfId="87"/>
    <cellStyle name="Обычный_Лист1_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23.421875" style="101" customWidth="1"/>
    <col min="2" max="2" width="68.28125" style="14" customWidth="1"/>
    <col min="3" max="4" width="16.7109375" style="82" customWidth="1"/>
    <col min="5" max="5" width="16.57421875" style="65" customWidth="1"/>
    <col min="6" max="6" width="9.140625" style="12" customWidth="1"/>
    <col min="7" max="7" width="13.140625" style="12" bestFit="1" customWidth="1"/>
    <col min="8" max="16384" width="9.140625" style="12" customWidth="1"/>
  </cols>
  <sheetData>
    <row r="1" spans="1:12" s="103" customFormat="1" ht="15">
      <c r="A1" s="308" t="s">
        <v>581</v>
      </c>
      <c r="B1" s="308"/>
      <c r="C1" s="308"/>
      <c r="D1" s="308"/>
      <c r="E1" s="308"/>
      <c r="F1" s="104"/>
      <c r="G1" s="104"/>
      <c r="H1" s="104"/>
      <c r="I1" s="104"/>
      <c r="J1" s="104"/>
      <c r="K1" s="104"/>
      <c r="L1" s="104"/>
    </row>
    <row r="2" spans="1:12" s="103" customFormat="1" ht="23.25" customHeight="1">
      <c r="A2" s="303" t="s">
        <v>699</v>
      </c>
      <c r="B2" s="303"/>
      <c r="C2" s="303"/>
      <c r="D2" s="303"/>
      <c r="E2" s="303"/>
      <c r="F2" s="92"/>
      <c r="G2" s="92"/>
      <c r="H2" s="92"/>
      <c r="I2" s="92"/>
      <c r="J2" s="92"/>
      <c r="K2" s="92"/>
      <c r="L2" s="92"/>
    </row>
    <row r="3" spans="1:11" ht="55.5" customHeight="1" hidden="1">
      <c r="A3" s="92"/>
      <c r="B3" s="311" t="s">
        <v>582</v>
      </c>
      <c r="C3" s="311"/>
      <c r="D3" s="311"/>
      <c r="E3" s="311"/>
      <c r="F3" s="69"/>
      <c r="G3" s="69"/>
      <c r="H3" s="69"/>
      <c r="I3" s="69"/>
      <c r="J3" s="69"/>
      <c r="K3" s="69"/>
    </row>
    <row r="4" spans="1:11" ht="12" customHeight="1" hidden="1">
      <c r="A4" s="92"/>
      <c r="B4" s="189"/>
      <c r="C4" s="189"/>
      <c r="D4" s="189"/>
      <c r="E4" s="189"/>
      <c r="F4" s="69"/>
      <c r="G4" s="69"/>
      <c r="H4" s="69"/>
      <c r="I4" s="69"/>
      <c r="J4" s="69"/>
      <c r="K4" s="69"/>
    </row>
    <row r="5" spans="1:11" ht="15" hidden="1">
      <c r="A5" s="302" t="s">
        <v>571</v>
      </c>
      <c r="B5" s="302"/>
      <c r="C5" s="302"/>
      <c r="D5" s="302"/>
      <c r="E5" s="302"/>
      <c r="F5" s="7"/>
      <c r="G5" s="7"/>
      <c r="H5" s="7"/>
      <c r="I5" s="7"/>
      <c r="J5" s="7"/>
      <c r="K5" s="7"/>
    </row>
    <row r="6" spans="1:11" s="103" customFormat="1" ht="41.25" customHeight="1" hidden="1">
      <c r="A6" s="92"/>
      <c r="B6" s="303" t="s">
        <v>567</v>
      </c>
      <c r="C6" s="303"/>
      <c r="D6" s="303"/>
      <c r="E6" s="303"/>
      <c r="F6" s="92"/>
      <c r="G6" s="92"/>
      <c r="H6" s="92"/>
      <c r="I6" s="92"/>
      <c r="J6" s="92"/>
      <c r="K6" s="92"/>
    </row>
    <row r="7" spans="1:10" s="41" customFormat="1" ht="14.25" customHeight="1">
      <c r="A7" s="304"/>
      <c r="B7" s="304"/>
      <c r="C7" s="304"/>
      <c r="D7" s="80"/>
      <c r="E7" s="67"/>
      <c r="F7" s="67"/>
      <c r="G7" s="67"/>
      <c r="H7" s="67"/>
      <c r="I7" s="67"/>
      <c r="J7" s="67"/>
    </row>
    <row r="8" spans="1:5" ht="12.75" customHeight="1">
      <c r="A8" s="301" t="s">
        <v>675</v>
      </c>
      <c r="B8" s="301"/>
      <c r="C8" s="301"/>
      <c r="D8" s="301"/>
      <c r="E8" s="301"/>
    </row>
    <row r="9" spans="1:5" ht="8.25" customHeight="1">
      <c r="A9" s="301"/>
      <c r="B9" s="301"/>
      <c r="C9" s="301"/>
      <c r="D9" s="301"/>
      <c r="E9" s="301"/>
    </row>
    <row r="10" spans="1:5" ht="16.5">
      <c r="A10" s="93"/>
      <c r="B10" s="13"/>
      <c r="C10" s="81"/>
      <c r="D10" s="81"/>
      <c r="E10" s="64"/>
    </row>
    <row r="11" spans="1:5" ht="15" customHeight="1">
      <c r="A11" s="309" t="s">
        <v>236</v>
      </c>
      <c r="B11" s="310" t="s">
        <v>133</v>
      </c>
      <c r="C11" s="305" t="s">
        <v>221</v>
      </c>
      <c r="D11" s="307" t="s">
        <v>588</v>
      </c>
      <c r="E11" s="307" t="s">
        <v>589</v>
      </c>
    </row>
    <row r="12" spans="1:5" s="25" customFormat="1" ht="14.25">
      <c r="A12" s="309"/>
      <c r="B12" s="310"/>
      <c r="C12" s="306"/>
      <c r="D12" s="307"/>
      <c r="E12" s="307"/>
    </row>
    <row r="13" spans="1:5" s="84" customFormat="1" ht="14.25">
      <c r="A13" s="94"/>
      <c r="B13" s="258" t="s">
        <v>134</v>
      </c>
      <c r="C13" s="223">
        <f>C14+C37</f>
        <v>416230.87336</v>
      </c>
      <c r="D13" s="223">
        <f>D14+D37</f>
        <v>328517.84502999997</v>
      </c>
      <c r="E13" s="231">
        <f>D13/C13*100</f>
        <v>78.92683269216873</v>
      </c>
    </row>
    <row r="14" spans="1:5" s="84" customFormat="1" ht="15">
      <c r="A14" s="94" t="s">
        <v>135</v>
      </c>
      <c r="B14" s="180" t="s">
        <v>136</v>
      </c>
      <c r="C14" s="223">
        <f>C15+C16+C23+C24+C31+C32+C33+C35+C17+C34</f>
        <v>160883</v>
      </c>
      <c r="D14" s="223">
        <f>D15+D16+D23+D24+D31+D32+D33+D35+D17+D34+D36</f>
        <v>126097.00363</v>
      </c>
      <c r="E14" s="231">
        <f aca="true" t="shared" si="0" ref="E14:E74">D14/C14*100</f>
        <v>78.37807824941106</v>
      </c>
    </row>
    <row r="15" spans="1:5" s="84" customFormat="1" ht="15">
      <c r="A15" s="95" t="s">
        <v>313</v>
      </c>
      <c r="B15" s="259" t="s">
        <v>306</v>
      </c>
      <c r="C15" s="161">
        <v>100950</v>
      </c>
      <c r="D15" s="161">
        <v>73177.73072</v>
      </c>
      <c r="E15" s="231">
        <f t="shared" si="0"/>
        <v>72.48908441802874</v>
      </c>
    </row>
    <row r="16" spans="1:5" s="84" customFormat="1" ht="15">
      <c r="A16" s="95" t="s">
        <v>316</v>
      </c>
      <c r="B16" s="259" t="s">
        <v>308</v>
      </c>
      <c r="C16" s="161">
        <v>13018</v>
      </c>
      <c r="D16" s="161">
        <v>10961.93042</v>
      </c>
      <c r="E16" s="231">
        <f t="shared" si="0"/>
        <v>84.2059488400676</v>
      </c>
    </row>
    <row r="17" spans="1:5" s="84" customFormat="1" ht="15">
      <c r="A17" s="95" t="s">
        <v>351</v>
      </c>
      <c r="B17" s="259" t="s">
        <v>352</v>
      </c>
      <c r="C17" s="161">
        <v>23403</v>
      </c>
      <c r="D17" s="161">
        <v>22630.9235</v>
      </c>
      <c r="E17" s="231">
        <f t="shared" si="0"/>
        <v>96.70095073281205</v>
      </c>
    </row>
    <row r="18" spans="1:5" s="84" customFormat="1" ht="15">
      <c r="A18" s="299" t="s">
        <v>312</v>
      </c>
      <c r="B18" s="300"/>
      <c r="C18" s="161"/>
      <c r="D18" s="161"/>
      <c r="E18" s="231"/>
    </row>
    <row r="19" spans="1:5" s="45" customFormat="1" ht="30">
      <c r="A19" s="95" t="s">
        <v>511</v>
      </c>
      <c r="B19" s="259" t="s">
        <v>512</v>
      </c>
      <c r="C19" s="161">
        <v>10688</v>
      </c>
      <c r="D19" s="161">
        <v>10726.39632</v>
      </c>
      <c r="E19" s="231">
        <f t="shared" si="0"/>
        <v>100.35924700598801</v>
      </c>
    </row>
    <row r="20" spans="1:5" s="84" customFormat="1" ht="15">
      <c r="A20" s="95" t="s">
        <v>314</v>
      </c>
      <c r="B20" s="108" t="s">
        <v>301</v>
      </c>
      <c r="C20" s="161">
        <v>0</v>
      </c>
      <c r="D20" s="161">
        <v>-23.27009</v>
      </c>
      <c r="E20" s="231">
        <v>0</v>
      </c>
    </row>
    <row r="21" spans="1:5" s="84" customFormat="1" ht="15">
      <c r="A21" s="95" t="s">
        <v>315</v>
      </c>
      <c r="B21" s="259" t="s">
        <v>307</v>
      </c>
      <c r="C21" s="161">
        <v>9515</v>
      </c>
      <c r="D21" s="161">
        <v>9490.5336</v>
      </c>
      <c r="E21" s="231">
        <f t="shared" si="0"/>
        <v>99.74286495007883</v>
      </c>
    </row>
    <row r="22" spans="1:5" s="84" customFormat="1" ht="30">
      <c r="A22" s="95" t="s">
        <v>350</v>
      </c>
      <c r="B22" s="259" t="s">
        <v>353</v>
      </c>
      <c r="C22" s="161">
        <v>3200</v>
      </c>
      <c r="D22" s="161">
        <v>2437.26367</v>
      </c>
      <c r="E22" s="231">
        <f t="shared" si="0"/>
        <v>76.1644896875</v>
      </c>
    </row>
    <row r="23" spans="1:5" s="84" customFormat="1" ht="15">
      <c r="A23" s="96" t="s">
        <v>317</v>
      </c>
      <c r="B23" s="180" t="s">
        <v>302</v>
      </c>
      <c r="C23" s="161">
        <v>1700</v>
      </c>
      <c r="D23" s="161">
        <v>1253.36962</v>
      </c>
      <c r="E23" s="231">
        <f t="shared" si="0"/>
        <v>73.72762470588235</v>
      </c>
    </row>
    <row r="24" spans="1:5" s="84" customFormat="1" ht="15">
      <c r="A24" s="96" t="s">
        <v>318</v>
      </c>
      <c r="B24" s="180" t="s">
        <v>309</v>
      </c>
      <c r="C24" s="161">
        <v>6662</v>
      </c>
      <c r="D24" s="161">
        <v>3322.89266</v>
      </c>
      <c r="E24" s="231">
        <f t="shared" si="0"/>
        <v>49.87830471329931</v>
      </c>
    </row>
    <row r="25" spans="1:5" s="84" customFormat="1" ht="15">
      <c r="A25" s="299" t="s">
        <v>312</v>
      </c>
      <c r="B25" s="300"/>
      <c r="C25" s="161"/>
      <c r="D25" s="161"/>
      <c r="E25" s="231"/>
    </row>
    <row r="26" spans="1:5" s="84" customFormat="1" ht="63.75" customHeight="1" hidden="1">
      <c r="A26" s="96" t="s">
        <v>348</v>
      </c>
      <c r="B26" s="180" t="s">
        <v>349</v>
      </c>
      <c r="C26" s="161"/>
      <c r="D26" s="161"/>
      <c r="E26" s="231" t="e">
        <f t="shared" si="0"/>
        <v>#DIV/0!</v>
      </c>
    </row>
    <row r="27" spans="1:5" s="84" customFormat="1" ht="64.5" customHeight="1">
      <c r="A27" s="96" t="s">
        <v>524</v>
      </c>
      <c r="B27" s="180" t="s">
        <v>305</v>
      </c>
      <c r="C27" s="161">
        <v>62</v>
      </c>
      <c r="D27" s="161">
        <v>0</v>
      </c>
      <c r="E27" s="231">
        <f t="shared" si="0"/>
        <v>0</v>
      </c>
    </row>
    <row r="28" spans="1:5" s="84" customFormat="1" ht="64.5" customHeight="1">
      <c r="A28" s="96" t="s">
        <v>319</v>
      </c>
      <c r="B28" s="180" t="s">
        <v>305</v>
      </c>
      <c r="C28" s="161">
        <v>6550</v>
      </c>
      <c r="D28" s="161">
        <v>3305.22599</v>
      </c>
      <c r="E28" s="231">
        <f t="shared" si="0"/>
        <v>50.4614654961832</v>
      </c>
    </row>
    <row r="29" spans="1:5" s="84" customFormat="1" ht="72.75" customHeight="1">
      <c r="A29" s="96" t="s">
        <v>320</v>
      </c>
      <c r="B29" s="180" t="s">
        <v>303</v>
      </c>
      <c r="C29" s="161">
        <v>50</v>
      </c>
      <c r="D29" s="161">
        <v>17.66667</v>
      </c>
      <c r="E29" s="231">
        <f t="shared" si="0"/>
        <v>35.33334</v>
      </c>
    </row>
    <row r="30" spans="1:5" s="84" customFormat="1" ht="15" hidden="1">
      <c r="A30" s="96" t="s">
        <v>523</v>
      </c>
      <c r="B30" s="180" t="s">
        <v>304</v>
      </c>
      <c r="C30" s="161"/>
      <c r="D30" s="161"/>
      <c r="E30" s="231" t="e">
        <f t="shared" si="0"/>
        <v>#DIV/0!</v>
      </c>
    </row>
    <row r="31" spans="1:5" s="84" customFormat="1" ht="15">
      <c r="A31" s="96" t="s">
        <v>336</v>
      </c>
      <c r="B31" s="180" t="s">
        <v>341</v>
      </c>
      <c r="C31" s="161">
        <v>85</v>
      </c>
      <c r="D31" s="161">
        <v>34.67026</v>
      </c>
      <c r="E31" s="231">
        <f t="shared" si="0"/>
        <v>40.78854117647059</v>
      </c>
    </row>
    <row r="32" spans="1:5" s="84" customFormat="1" ht="15.75" customHeight="1">
      <c r="A32" s="96" t="s">
        <v>335</v>
      </c>
      <c r="B32" s="180" t="s">
        <v>342</v>
      </c>
      <c r="C32" s="161">
        <v>265</v>
      </c>
      <c r="D32" s="161">
        <v>217.79403</v>
      </c>
      <c r="E32" s="231">
        <f t="shared" si="0"/>
        <v>82.18642641509433</v>
      </c>
    </row>
    <row r="33" spans="1:5" s="84" customFormat="1" ht="30">
      <c r="A33" s="95" t="s">
        <v>334</v>
      </c>
      <c r="B33" s="108" t="s">
        <v>310</v>
      </c>
      <c r="C33" s="161">
        <v>14550</v>
      </c>
      <c r="D33" s="161">
        <v>14279.38419</v>
      </c>
      <c r="E33" s="231">
        <f t="shared" si="0"/>
        <v>98.1400975257732</v>
      </c>
    </row>
    <row r="34" spans="1:5" s="84" customFormat="1" ht="19.5" customHeight="1" hidden="1">
      <c r="A34" s="96" t="s">
        <v>333</v>
      </c>
      <c r="B34" s="108" t="s">
        <v>337</v>
      </c>
      <c r="C34" s="161"/>
      <c r="D34" s="161"/>
      <c r="E34" s="231" t="e">
        <f t="shared" si="0"/>
        <v>#DIV/0!</v>
      </c>
    </row>
    <row r="35" spans="1:5" s="84" customFormat="1" ht="15">
      <c r="A35" s="96" t="s">
        <v>321</v>
      </c>
      <c r="B35" s="260" t="s">
        <v>311</v>
      </c>
      <c r="C35" s="161">
        <v>250</v>
      </c>
      <c r="D35" s="161">
        <v>197.10192</v>
      </c>
      <c r="E35" s="231">
        <f t="shared" si="0"/>
        <v>78.84076800000001</v>
      </c>
    </row>
    <row r="36" spans="1:5" s="84" customFormat="1" ht="15">
      <c r="A36" s="96" t="s">
        <v>331</v>
      </c>
      <c r="B36" s="133" t="s">
        <v>332</v>
      </c>
      <c r="C36" s="161">
        <v>0</v>
      </c>
      <c r="D36" s="161">
        <v>21.20631</v>
      </c>
      <c r="E36" s="231"/>
    </row>
    <row r="37" spans="1:5" s="85" customFormat="1" ht="15" customHeight="1">
      <c r="A37" s="97" t="s">
        <v>137</v>
      </c>
      <c r="B37" s="258" t="s">
        <v>138</v>
      </c>
      <c r="C37" s="223">
        <f>C38+C75+C77</f>
        <v>255347.87336000003</v>
      </c>
      <c r="D37" s="223">
        <f>D38</f>
        <v>202420.84139999998</v>
      </c>
      <c r="E37" s="231">
        <f t="shared" si="0"/>
        <v>79.27257773344314</v>
      </c>
    </row>
    <row r="38" spans="1:5" s="85" customFormat="1" ht="30">
      <c r="A38" s="32" t="s">
        <v>139</v>
      </c>
      <c r="B38" s="180" t="s">
        <v>140</v>
      </c>
      <c r="C38" s="223">
        <f>C39+C43+C57+C69</f>
        <v>255347.87336000003</v>
      </c>
      <c r="D38" s="223">
        <f>D39+D43+D57+D69+D77+D79+D75</f>
        <v>202420.84139999998</v>
      </c>
      <c r="E38" s="231">
        <f t="shared" si="0"/>
        <v>79.27257773344314</v>
      </c>
    </row>
    <row r="39" spans="1:5" s="85" customFormat="1" ht="29.25">
      <c r="A39" s="244" t="s">
        <v>359</v>
      </c>
      <c r="B39" s="261" t="s">
        <v>141</v>
      </c>
      <c r="C39" s="223">
        <f>C40+C41+C42</f>
        <v>21159.838</v>
      </c>
      <c r="D39" s="223">
        <f>D40+D41+D42</f>
        <v>21159.838</v>
      </c>
      <c r="E39" s="231">
        <f t="shared" si="0"/>
        <v>100</v>
      </c>
    </row>
    <row r="40" spans="1:5" s="85" customFormat="1" ht="30">
      <c r="A40" s="36" t="s">
        <v>360</v>
      </c>
      <c r="B40" s="180" t="s">
        <v>142</v>
      </c>
      <c r="C40" s="161">
        <v>19570</v>
      </c>
      <c r="D40" s="161">
        <v>19570</v>
      </c>
      <c r="E40" s="231">
        <f t="shared" si="0"/>
        <v>100</v>
      </c>
    </row>
    <row r="41" spans="1:5" s="85" customFormat="1" ht="29.25" customHeight="1">
      <c r="A41" s="36" t="s">
        <v>486</v>
      </c>
      <c r="B41" s="180" t="s">
        <v>143</v>
      </c>
      <c r="C41" s="161">
        <v>370</v>
      </c>
      <c r="D41" s="161">
        <v>370</v>
      </c>
      <c r="E41" s="231">
        <f t="shared" si="0"/>
        <v>100</v>
      </c>
    </row>
    <row r="42" spans="1:5" s="85" customFormat="1" ht="29.25" customHeight="1">
      <c r="A42" s="36" t="s">
        <v>696</v>
      </c>
      <c r="B42" s="180" t="s">
        <v>697</v>
      </c>
      <c r="C42" s="161">
        <v>1219.838</v>
      </c>
      <c r="D42" s="161">
        <v>1219.838</v>
      </c>
      <c r="E42" s="231">
        <f t="shared" si="0"/>
        <v>100</v>
      </c>
    </row>
    <row r="43" spans="1:5" s="85" customFormat="1" ht="33" customHeight="1">
      <c r="A43" s="244" t="s">
        <v>391</v>
      </c>
      <c r="B43" s="261" t="s">
        <v>144</v>
      </c>
      <c r="C43" s="223">
        <f>C45+C46+C47+C48+C50+C51+C55+C56</f>
        <v>21006.798179999998</v>
      </c>
      <c r="D43" s="223">
        <f>D47+D51+D55+D56</f>
        <v>16193.43412</v>
      </c>
      <c r="E43" s="231">
        <f t="shared" si="0"/>
        <v>77.08663634145506</v>
      </c>
    </row>
    <row r="44" spans="1:5" s="85" customFormat="1" ht="45" hidden="1">
      <c r="A44" s="36" t="s">
        <v>284</v>
      </c>
      <c r="B44" s="180" t="s">
        <v>285</v>
      </c>
      <c r="C44" s="161"/>
      <c r="D44" s="161"/>
      <c r="E44" s="231" t="e">
        <f t="shared" si="0"/>
        <v>#DIV/0!</v>
      </c>
    </row>
    <row r="45" spans="1:5" s="85" customFormat="1" ht="43.5" customHeight="1" hidden="1">
      <c r="A45" s="36" t="s">
        <v>574</v>
      </c>
      <c r="B45" s="181" t="s">
        <v>228</v>
      </c>
      <c r="C45" s="161"/>
      <c r="D45" s="161"/>
      <c r="E45" s="231"/>
    </row>
    <row r="46" spans="1:5" s="107" customFormat="1" ht="0.75" customHeight="1">
      <c r="A46" s="36" t="s">
        <v>575</v>
      </c>
      <c r="B46" s="181" t="s">
        <v>576</v>
      </c>
      <c r="C46" s="161">
        <v>0</v>
      </c>
      <c r="D46" s="161"/>
      <c r="E46" s="231" t="e">
        <f t="shared" si="0"/>
        <v>#DIV/0!</v>
      </c>
    </row>
    <row r="47" spans="1:5" s="85" customFormat="1" ht="61.5" customHeight="1">
      <c r="A47" s="36" t="s">
        <v>514</v>
      </c>
      <c r="B47" s="180" t="s">
        <v>497</v>
      </c>
      <c r="C47" s="161">
        <v>6320.73542</v>
      </c>
      <c r="D47" s="161">
        <v>3248.425</v>
      </c>
      <c r="E47" s="231">
        <f t="shared" si="0"/>
        <v>51.39314943829748</v>
      </c>
    </row>
    <row r="48" spans="1:5" s="107" customFormat="1" ht="43.5" customHeight="1" hidden="1">
      <c r="A48" s="186" t="s">
        <v>529</v>
      </c>
      <c r="B48" s="181" t="s">
        <v>530</v>
      </c>
      <c r="C48" s="161">
        <v>0</v>
      </c>
      <c r="D48" s="161"/>
      <c r="E48" s="231" t="e">
        <f t="shared" si="0"/>
        <v>#DIV/0!</v>
      </c>
    </row>
    <row r="49" spans="1:5" s="107" customFormat="1" ht="43.5" customHeight="1" hidden="1">
      <c r="A49" s="36" t="s">
        <v>499</v>
      </c>
      <c r="B49" s="180" t="s">
        <v>498</v>
      </c>
      <c r="C49" s="161"/>
      <c r="D49" s="161"/>
      <c r="E49" s="231" t="e">
        <f t="shared" si="0"/>
        <v>#DIV/0!</v>
      </c>
    </row>
    <row r="50" spans="1:5" s="107" customFormat="1" ht="31.5" customHeight="1" hidden="1">
      <c r="A50" s="36" t="s">
        <v>487</v>
      </c>
      <c r="B50" s="180" t="s">
        <v>345</v>
      </c>
      <c r="C50" s="161">
        <v>0</v>
      </c>
      <c r="D50" s="161"/>
      <c r="E50" s="231" t="e">
        <f t="shared" si="0"/>
        <v>#DIV/0!</v>
      </c>
    </row>
    <row r="51" spans="1:5" s="107" customFormat="1" ht="31.5" customHeight="1">
      <c r="A51" s="36" t="s">
        <v>662</v>
      </c>
      <c r="B51" s="181" t="s">
        <v>531</v>
      </c>
      <c r="C51" s="161">
        <v>75.16276</v>
      </c>
      <c r="D51" s="161">
        <v>75.16276</v>
      </c>
      <c r="E51" s="231">
        <f t="shared" si="0"/>
        <v>100</v>
      </c>
    </row>
    <row r="52" spans="1:5" s="85" customFormat="1" ht="60" hidden="1">
      <c r="A52" s="36" t="s">
        <v>170</v>
      </c>
      <c r="B52" s="180" t="s">
        <v>169</v>
      </c>
      <c r="C52" s="161"/>
      <c r="D52" s="161"/>
      <c r="E52" s="231" t="e">
        <f t="shared" si="0"/>
        <v>#DIV/0!</v>
      </c>
    </row>
    <row r="53" spans="1:5" s="85" customFormat="1" ht="45" hidden="1">
      <c r="A53" s="36" t="s">
        <v>346</v>
      </c>
      <c r="B53" s="180" t="s">
        <v>397</v>
      </c>
      <c r="C53" s="161"/>
      <c r="D53" s="161"/>
      <c r="E53" s="231" t="e">
        <f t="shared" si="0"/>
        <v>#DIV/0!</v>
      </c>
    </row>
    <row r="54" spans="1:5" s="85" customFormat="1" ht="31.5" customHeight="1" hidden="1">
      <c r="A54" s="36" t="s">
        <v>496</v>
      </c>
      <c r="B54" s="180" t="s">
        <v>495</v>
      </c>
      <c r="C54" s="161"/>
      <c r="D54" s="161"/>
      <c r="E54" s="231" t="e">
        <f t="shared" si="0"/>
        <v>#DIV/0!</v>
      </c>
    </row>
    <row r="55" spans="1:7" s="85" customFormat="1" ht="30">
      <c r="A55" s="36" t="s">
        <v>392</v>
      </c>
      <c r="B55" s="180" t="s">
        <v>344</v>
      </c>
      <c r="C55" s="161">
        <v>10400</v>
      </c>
      <c r="D55" s="161">
        <v>10400</v>
      </c>
      <c r="E55" s="231">
        <f t="shared" si="0"/>
        <v>100</v>
      </c>
      <c r="G55" s="111"/>
    </row>
    <row r="56" spans="1:5" s="85" customFormat="1" ht="24" customHeight="1">
      <c r="A56" s="36" t="s">
        <v>393</v>
      </c>
      <c r="B56" s="180" t="s">
        <v>177</v>
      </c>
      <c r="C56" s="171">
        <v>4210.9</v>
      </c>
      <c r="D56" s="171">
        <v>2469.84636</v>
      </c>
      <c r="E56" s="231">
        <f t="shared" si="0"/>
        <v>58.65364553895842</v>
      </c>
    </row>
    <row r="57" spans="1:5" s="85" customFormat="1" ht="29.25">
      <c r="A57" s="244" t="s">
        <v>361</v>
      </c>
      <c r="B57" s="261" t="s">
        <v>145</v>
      </c>
      <c r="C57" s="223">
        <f>C59+C63+C64+C65+C66+C67+C58+C68+C60+C61+C62</f>
        <v>196459.82053000003</v>
      </c>
      <c r="D57" s="223">
        <f>D59+D63+D64+D65+D66+D67+D58+D68+D60+D61+D62</f>
        <v>152012.69983</v>
      </c>
      <c r="E57" s="231">
        <f t="shared" si="0"/>
        <v>77.37597408971835</v>
      </c>
    </row>
    <row r="58" spans="1:5" s="85" customFormat="1" ht="64.5" customHeight="1">
      <c r="A58" s="36" t="s">
        <v>358</v>
      </c>
      <c r="B58" s="180" t="s">
        <v>150</v>
      </c>
      <c r="C58" s="161">
        <v>10231.24</v>
      </c>
      <c r="D58" s="161">
        <v>3338.6463</v>
      </c>
      <c r="E58" s="231">
        <f t="shared" si="0"/>
        <v>32.631883329879855</v>
      </c>
    </row>
    <row r="59" spans="1:5" s="85" customFormat="1" ht="45">
      <c r="A59" s="36" t="s">
        <v>362</v>
      </c>
      <c r="B59" s="180" t="s">
        <v>146</v>
      </c>
      <c r="C59" s="161">
        <v>1283.9</v>
      </c>
      <c r="D59" s="161">
        <v>962.925</v>
      </c>
      <c r="E59" s="231">
        <f t="shared" si="0"/>
        <v>74.99999999999999</v>
      </c>
    </row>
    <row r="60" spans="1:6" s="85" customFormat="1" ht="66" customHeight="1">
      <c r="A60" s="36" t="s">
        <v>363</v>
      </c>
      <c r="B60" s="262" t="s">
        <v>323</v>
      </c>
      <c r="C60" s="161">
        <v>17.5</v>
      </c>
      <c r="D60" s="161">
        <v>17.5</v>
      </c>
      <c r="E60" s="231">
        <f t="shared" si="0"/>
        <v>100</v>
      </c>
      <c r="F60" s="227"/>
    </row>
    <row r="61" spans="1:5" s="85" customFormat="1" ht="60" hidden="1">
      <c r="A61" s="36" t="s">
        <v>364</v>
      </c>
      <c r="B61" s="181" t="s">
        <v>532</v>
      </c>
      <c r="C61" s="161">
        <v>0</v>
      </c>
      <c r="D61" s="161"/>
      <c r="E61" s="231" t="e">
        <f t="shared" si="0"/>
        <v>#DIV/0!</v>
      </c>
    </row>
    <row r="62" spans="1:5" s="85" customFormat="1" ht="60">
      <c r="A62" s="36" t="s">
        <v>441</v>
      </c>
      <c r="B62" s="181" t="s">
        <v>533</v>
      </c>
      <c r="C62" s="161">
        <v>742.5</v>
      </c>
      <c r="D62" s="161">
        <v>0</v>
      </c>
      <c r="E62" s="231">
        <f t="shared" si="0"/>
        <v>0</v>
      </c>
    </row>
    <row r="63" spans="1:5" s="85" customFormat="1" ht="45" hidden="1">
      <c r="A63" s="36" t="s">
        <v>365</v>
      </c>
      <c r="B63" s="180" t="s">
        <v>147</v>
      </c>
      <c r="C63" s="161"/>
      <c r="D63" s="161"/>
      <c r="E63" s="231" t="e">
        <f t="shared" si="0"/>
        <v>#DIV/0!</v>
      </c>
    </row>
    <row r="64" spans="1:5" s="85" customFormat="1" ht="30">
      <c r="A64" s="36" t="s">
        <v>366</v>
      </c>
      <c r="B64" s="180" t="s">
        <v>148</v>
      </c>
      <c r="C64" s="161">
        <v>2248.9</v>
      </c>
      <c r="D64" s="161">
        <v>1627</v>
      </c>
      <c r="E64" s="231">
        <f t="shared" si="0"/>
        <v>72.34648050157855</v>
      </c>
    </row>
    <row r="65" spans="1:5" s="85" customFormat="1" ht="30">
      <c r="A65" s="36" t="s">
        <v>367</v>
      </c>
      <c r="B65" s="180" t="s">
        <v>149</v>
      </c>
      <c r="C65" s="161">
        <v>9671.28053</v>
      </c>
      <c r="D65" s="161">
        <v>8560.4</v>
      </c>
      <c r="E65" s="231">
        <f t="shared" si="0"/>
        <v>88.51361485633589</v>
      </c>
    </row>
    <row r="66" spans="1:5" s="85" customFormat="1" ht="45">
      <c r="A66" s="36" t="s">
        <v>368</v>
      </c>
      <c r="B66" s="180" t="s">
        <v>235</v>
      </c>
      <c r="C66" s="161">
        <v>5737.2</v>
      </c>
      <c r="D66" s="161">
        <v>4202.9</v>
      </c>
      <c r="E66" s="231">
        <f t="shared" si="0"/>
        <v>73.2569894722164</v>
      </c>
    </row>
    <row r="67" spans="1:5" s="85" customFormat="1" ht="60">
      <c r="A67" s="36" t="s">
        <v>369</v>
      </c>
      <c r="B67" s="180" t="s">
        <v>185</v>
      </c>
      <c r="C67" s="161">
        <v>1651.6</v>
      </c>
      <c r="D67" s="161">
        <v>848.36453</v>
      </c>
      <c r="E67" s="231">
        <f t="shared" si="0"/>
        <v>51.36622245095664</v>
      </c>
    </row>
    <row r="68" spans="1:5" s="85" customFormat="1" ht="18" customHeight="1">
      <c r="A68" s="36" t="s">
        <v>370</v>
      </c>
      <c r="B68" s="180" t="s">
        <v>151</v>
      </c>
      <c r="C68" s="161">
        <v>164875.7</v>
      </c>
      <c r="D68" s="161">
        <v>132454.964</v>
      </c>
      <c r="E68" s="231">
        <f t="shared" si="0"/>
        <v>80.33625573689756</v>
      </c>
    </row>
    <row r="69" spans="1:5" s="85" customFormat="1" ht="18.75" customHeight="1">
      <c r="A69" s="244" t="s">
        <v>390</v>
      </c>
      <c r="B69" s="261" t="s">
        <v>35</v>
      </c>
      <c r="C69" s="223">
        <f>C70+C71+C73+C74+C72</f>
        <v>16721.416650000003</v>
      </c>
      <c r="D69" s="223">
        <f>D70+D71+D73+D74+D72</f>
        <v>13422.60622</v>
      </c>
      <c r="E69" s="231">
        <f t="shared" si="0"/>
        <v>80.27194406402161</v>
      </c>
    </row>
    <row r="70" spans="1:5" s="85" customFormat="1" ht="64.5" customHeight="1">
      <c r="A70" s="36" t="s">
        <v>493</v>
      </c>
      <c r="B70" s="180" t="s">
        <v>494</v>
      </c>
      <c r="C70" s="161">
        <v>10077.5</v>
      </c>
      <c r="D70" s="161">
        <v>7752.42</v>
      </c>
      <c r="E70" s="231">
        <f t="shared" si="0"/>
        <v>76.92800793847681</v>
      </c>
    </row>
    <row r="71" spans="1:5" s="85" customFormat="1" ht="48.75" customHeight="1">
      <c r="A71" s="36" t="s">
        <v>660</v>
      </c>
      <c r="B71" s="180" t="s">
        <v>661</v>
      </c>
      <c r="C71" s="161">
        <v>265.48622</v>
      </c>
      <c r="D71" s="161">
        <v>265.48622</v>
      </c>
      <c r="E71" s="231">
        <v>100</v>
      </c>
    </row>
    <row r="72" spans="1:5" s="85" customFormat="1" ht="48.75" customHeight="1">
      <c r="A72" s="36" t="s">
        <v>670</v>
      </c>
      <c r="B72" s="180" t="s">
        <v>671</v>
      </c>
      <c r="C72" s="161">
        <v>251.33043</v>
      </c>
      <c r="D72" s="161">
        <v>0</v>
      </c>
      <c r="E72" s="231">
        <f>D72/C72*100</f>
        <v>0</v>
      </c>
    </row>
    <row r="73" spans="1:5" s="107" customFormat="1" ht="64.5" customHeight="1">
      <c r="A73" s="36" t="s">
        <v>371</v>
      </c>
      <c r="B73" s="180" t="s">
        <v>394</v>
      </c>
      <c r="C73" s="161">
        <v>1227.1</v>
      </c>
      <c r="D73" s="161">
        <v>926.7</v>
      </c>
      <c r="E73" s="231">
        <f t="shared" si="0"/>
        <v>75.51951756173092</v>
      </c>
    </row>
    <row r="74" spans="1:5" s="84" customFormat="1" ht="14.25" customHeight="1">
      <c r="A74" s="36" t="s">
        <v>389</v>
      </c>
      <c r="B74" s="180" t="s">
        <v>283</v>
      </c>
      <c r="C74" s="161">
        <v>4900</v>
      </c>
      <c r="D74" s="161">
        <v>4478</v>
      </c>
      <c r="E74" s="231">
        <f t="shared" si="0"/>
        <v>91.38775510204081</v>
      </c>
    </row>
    <row r="75" spans="1:5" s="11" customFormat="1" ht="17.25" customHeight="1">
      <c r="A75" s="98" t="s">
        <v>240</v>
      </c>
      <c r="B75" s="263" t="s">
        <v>241</v>
      </c>
      <c r="C75" s="224">
        <f>C76</f>
        <v>0</v>
      </c>
      <c r="D75" s="224">
        <f>D76</f>
        <v>83</v>
      </c>
      <c r="E75" s="231"/>
    </row>
    <row r="76" spans="1:5" s="85" customFormat="1" ht="17.25" customHeight="1">
      <c r="A76" s="36" t="s">
        <v>242</v>
      </c>
      <c r="B76" s="180" t="s">
        <v>241</v>
      </c>
      <c r="C76" s="161">
        <v>0</v>
      </c>
      <c r="D76" s="161">
        <v>83</v>
      </c>
      <c r="E76" s="231"/>
    </row>
    <row r="77" spans="1:5" s="84" customFormat="1" ht="51" customHeight="1">
      <c r="A77" s="188" t="s">
        <v>579</v>
      </c>
      <c r="B77" s="261" t="s">
        <v>578</v>
      </c>
      <c r="C77" s="223">
        <f>C78</f>
        <v>0</v>
      </c>
      <c r="D77" s="223">
        <f>D78</f>
        <v>51.028</v>
      </c>
      <c r="E77" s="231"/>
    </row>
    <row r="78" spans="1:5" s="85" customFormat="1" ht="30" customHeight="1">
      <c r="A78" s="187" t="s">
        <v>580</v>
      </c>
      <c r="B78" s="180" t="s">
        <v>577</v>
      </c>
      <c r="C78" s="161">
        <v>0</v>
      </c>
      <c r="D78" s="161">
        <v>51.028</v>
      </c>
      <c r="E78" s="231"/>
    </row>
    <row r="79" spans="1:5" s="84" customFormat="1" ht="42.75" customHeight="1">
      <c r="A79" s="188" t="s">
        <v>663</v>
      </c>
      <c r="B79" s="261" t="s">
        <v>664</v>
      </c>
      <c r="C79" s="223">
        <f>C80</f>
        <v>0</v>
      </c>
      <c r="D79" s="223">
        <f>D80</f>
        <v>-501.76477</v>
      </c>
      <c r="E79" s="231"/>
    </row>
    <row r="80" spans="1:5" s="85" customFormat="1" ht="30" customHeight="1">
      <c r="A80" s="187" t="s">
        <v>665</v>
      </c>
      <c r="B80" s="180" t="s">
        <v>577</v>
      </c>
      <c r="C80" s="161">
        <v>0</v>
      </c>
      <c r="D80" s="161">
        <v>-501.76477</v>
      </c>
      <c r="E80" s="231"/>
    </row>
    <row r="81" spans="1:5" s="11" customFormat="1" ht="12.75">
      <c r="A81" s="99"/>
      <c r="B81" s="14"/>
      <c r="C81" s="82"/>
      <c r="D81" s="82"/>
      <c r="E81" s="65"/>
    </row>
    <row r="82" spans="1:5" s="11" customFormat="1" ht="12.75">
      <c r="A82" s="99"/>
      <c r="B82" s="14"/>
      <c r="C82" s="82"/>
      <c r="D82" s="82"/>
      <c r="E82" s="65"/>
    </row>
    <row r="83" spans="1:5" s="11" customFormat="1" ht="12.75">
      <c r="A83" s="99"/>
      <c r="B83" s="14"/>
      <c r="C83" s="82"/>
      <c r="D83" s="82"/>
      <c r="E83" s="65"/>
    </row>
    <row r="84" spans="1:5" s="11" customFormat="1" ht="12.75">
      <c r="A84" s="100"/>
      <c r="B84" s="15"/>
      <c r="C84" s="83"/>
      <c r="D84" s="83"/>
      <c r="E84" s="66"/>
    </row>
    <row r="85" spans="1:5" s="11" customFormat="1" ht="12.75">
      <c r="A85" s="99"/>
      <c r="B85" s="14"/>
      <c r="C85" s="82"/>
      <c r="D85" s="82"/>
      <c r="E85" s="65"/>
    </row>
    <row r="86" spans="1:5" s="11" customFormat="1" ht="12.75">
      <c r="A86" s="99"/>
      <c r="B86" s="14"/>
      <c r="C86" s="82"/>
      <c r="D86" s="82"/>
      <c r="E86" s="65"/>
    </row>
    <row r="87" ht="12.75">
      <c r="A87" s="99"/>
    </row>
    <row r="88" ht="12.75">
      <c r="A88" s="99"/>
    </row>
    <row r="89" ht="12.75">
      <c r="A89" s="99"/>
    </row>
    <row r="90" ht="12.75">
      <c r="A90" s="99"/>
    </row>
    <row r="91" ht="12.75">
      <c r="A91" s="99"/>
    </row>
    <row r="92" ht="12.75">
      <c r="A92" s="99"/>
    </row>
    <row r="93" ht="12.75">
      <c r="A93" s="99"/>
    </row>
    <row r="94" ht="12.75">
      <c r="A94" s="99"/>
    </row>
    <row r="95" ht="12.75">
      <c r="A95" s="99"/>
    </row>
    <row r="96" ht="12.75">
      <c r="A96" s="99"/>
    </row>
    <row r="97" ht="12.75">
      <c r="A97" s="99"/>
    </row>
    <row r="98" ht="12.75">
      <c r="A98" s="99"/>
    </row>
    <row r="99" spans="1:2" ht="12.75">
      <c r="A99" s="99"/>
      <c r="B99" s="16"/>
    </row>
    <row r="100" spans="1:2" ht="12.75">
      <c r="A100" s="99"/>
      <c r="B100" s="16"/>
    </row>
    <row r="101" spans="1:2" ht="12.75">
      <c r="A101" s="99"/>
      <c r="B101" s="16"/>
    </row>
    <row r="102" spans="1:2" ht="12.75">
      <c r="A102" s="99"/>
      <c r="B102" s="16"/>
    </row>
    <row r="103" spans="1:2" ht="12.75">
      <c r="A103" s="99"/>
      <c r="B103" s="16"/>
    </row>
    <row r="104" spans="1:2" ht="12.75">
      <c r="A104" s="99"/>
      <c r="B104" s="16"/>
    </row>
    <row r="105" spans="1:2" ht="12.75">
      <c r="A105" s="99"/>
      <c r="B105" s="16"/>
    </row>
    <row r="106" spans="1:2" ht="12.75">
      <c r="A106" s="99"/>
      <c r="B106" s="16"/>
    </row>
    <row r="107" spans="1:2" ht="12.75">
      <c r="A107" s="99"/>
      <c r="B107" s="16"/>
    </row>
    <row r="108" spans="1:2" ht="12.75">
      <c r="A108" s="99"/>
      <c r="B108" s="16"/>
    </row>
    <row r="109" spans="1:2" ht="12.75">
      <c r="A109" s="99"/>
      <c r="B109" s="16"/>
    </row>
    <row r="110" spans="1:2" ht="12.75">
      <c r="A110" s="99"/>
      <c r="B110" s="16"/>
    </row>
    <row r="111" spans="1:2" ht="12.75">
      <c r="A111" s="99"/>
      <c r="B111" s="16"/>
    </row>
    <row r="112" spans="1:2" ht="12.75">
      <c r="A112" s="99"/>
      <c r="B112" s="16"/>
    </row>
    <row r="113" spans="1:2" ht="12.75">
      <c r="A113" s="99"/>
      <c r="B113" s="16"/>
    </row>
    <row r="114" spans="1:2" ht="12.75">
      <c r="A114" s="99"/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</sheetData>
  <sheetProtection/>
  <mergeCells count="14">
    <mergeCell ref="A1:E1"/>
    <mergeCell ref="A11:A12"/>
    <mergeCell ref="B11:B12"/>
    <mergeCell ref="B3:E3"/>
    <mergeCell ref="A2:E2"/>
    <mergeCell ref="A25:B25"/>
    <mergeCell ref="A18:B18"/>
    <mergeCell ref="A8:E9"/>
    <mergeCell ref="A5:E5"/>
    <mergeCell ref="B6:E6"/>
    <mergeCell ref="A7:C7"/>
    <mergeCell ref="C11:C12"/>
    <mergeCell ref="D11:D12"/>
    <mergeCell ref="E11:E12"/>
  </mergeCells>
  <printOptions/>
  <pageMargins left="0.5905511811023623" right="0.1968503937007874" top="0.3937007874015748" bottom="0.1968503937007874" header="0" footer="0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03" customFormat="1" ht="15">
      <c r="A1" s="308" t="s">
        <v>666</v>
      </c>
      <c r="B1" s="308"/>
      <c r="C1" s="308"/>
      <c r="D1" s="308"/>
      <c r="E1" s="308"/>
      <c r="F1" s="308"/>
      <c r="G1" s="308"/>
      <c r="H1" s="104"/>
      <c r="I1" s="104"/>
      <c r="J1" s="104"/>
      <c r="K1" s="104"/>
      <c r="L1" s="104"/>
    </row>
    <row r="2" spans="1:12" s="103" customFormat="1" ht="23.25" customHeight="1">
      <c r="A2" s="303" t="s">
        <v>699</v>
      </c>
      <c r="B2" s="303"/>
      <c r="C2" s="303"/>
      <c r="D2" s="303"/>
      <c r="E2" s="303"/>
      <c r="F2" s="303"/>
      <c r="G2" s="303"/>
      <c r="H2" s="92"/>
      <c r="I2" s="92"/>
      <c r="J2" s="92"/>
      <c r="K2" s="92"/>
      <c r="L2" s="92"/>
    </row>
    <row r="3" spans="1:3" ht="18" customHeight="1">
      <c r="A3" s="182"/>
      <c r="B3" s="182"/>
      <c r="C3" s="182"/>
    </row>
    <row r="4" spans="1:7" ht="54" customHeight="1">
      <c r="A4" s="351" t="s">
        <v>684</v>
      </c>
      <c r="B4" s="351"/>
      <c r="C4" s="351"/>
      <c r="D4" s="351"/>
      <c r="E4" s="351"/>
      <c r="F4" s="351"/>
      <c r="G4" s="351"/>
    </row>
    <row r="5" spans="1:3" ht="15">
      <c r="A5" s="184"/>
      <c r="B5" s="183"/>
      <c r="C5" s="183"/>
    </row>
    <row r="6" spans="1:6" ht="15" customHeight="1">
      <c r="A6" s="185"/>
      <c r="B6" s="352" t="s">
        <v>554</v>
      </c>
      <c r="C6" s="340" t="s">
        <v>555</v>
      </c>
      <c r="D6" s="305" t="s">
        <v>221</v>
      </c>
      <c r="E6" s="307" t="s">
        <v>588</v>
      </c>
      <c r="F6" s="307" t="s">
        <v>589</v>
      </c>
    </row>
    <row r="7" spans="2:6" ht="15">
      <c r="B7" s="352"/>
      <c r="C7" s="342"/>
      <c r="D7" s="306"/>
      <c r="E7" s="307"/>
      <c r="F7" s="307"/>
    </row>
    <row r="8" spans="2:6" ht="15.75">
      <c r="B8" s="270">
        <v>1</v>
      </c>
      <c r="C8" s="271" t="s">
        <v>556</v>
      </c>
      <c r="D8" s="272"/>
      <c r="E8" s="282"/>
      <c r="F8" s="283"/>
    </row>
    <row r="9" spans="2:6" ht="15.75">
      <c r="B9" s="270">
        <v>2</v>
      </c>
      <c r="C9" s="271" t="s">
        <v>557</v>
      </c>
      <c r="D9" s="272">
        <v>2458.2</v>
      </c>
      <c r="E9" s="282">
        <v>819.55</v>
      </c>
      <c r="F9" s="283">
        <f aca="true" t="shared" si="0" ref="F9:F19">E9/D9*100</f>
        <v>33.33943535920592</v>
      </c>
    </row>
    <row r="10" spans="2:6" ht="15.75">
      <c r="B10" s="270">
        <v>3</v>
      </c>
      <c r="C10" s="271" t="s">
        <v>558</v>
      </c>
      <c r="D10" s="272">
        <v>867.3</v>
      </c>
      <c r="E10" s="282">
        <v>216.9</v>
      </c>
      <c r="F10" s="283">
        <f t="shared" si="0"/>
        <v>25.008647526807337</v>
      </c>
    </row>
    <row r="11" spans="2:6" ht="15.75">
      <c r="B11" s="270">
        <v>4</v>
      </c>
      <c r="C11" s="271" t="s">
        <v>559</v>
      </c>
      <c r="D11" s="272">
        <v>980.9</v>
      </c>
      <c r="E11" s="282">
        <v>326.8</v>
      </c>
      <c r="F11" s="283">
        <f t="shared" si="0"/>
        <v>33.31634213477419</v>
      </c>
    </row>
    <row r="12" spans="2:6" ht="15.75">
      <c r="B12" s="270">
        <v>5</v>
      </c>
      <c r="C12" s="271" t="s">
        <v>560</v>
      </c>
      <c r="D12" s="272">
        <v>1041.5</v>
      </c>
      <c r="E12" s="282">
        <v>607.6</v>
      </c>
      <c r="F12" s="283">
        <f t="shared" si="0"/>
        <v>58.33893422947671</v>
      </c>
    </row>
    <row r="13" spans="2:6" ht="15.75">
      <c r="B13" s="270">
        <v>6</v>
      </c>
      <c r="C13" s="271" t="s">
        <v>561</v>
      </c>
      <c r="D13" s="272">
        <v>509.5</v>
      </c>
      <c r="E13" s="282">
        <v>297.374</v>
      </c>
      <c r="F13" s="283">
        <f t="shared" si="0"/>
        <v>58.365848871442594</v>
      </c>
    </row>
    <row r="14" spans="2:6" ht="15.75">
      <c r="B14" s="270">
        <v>7</v>
      </c>
      <c r="C14" s="271" t="s">
        <v>562</v>
      </c>
      <c r="D14" s="272">
        <v>2145.9</v>
      </c>
      <c r="E14" s="282">
        <v>715.25</v>
      </c>
      <c r="F14" s="283">
        <f t="shared" si="0"/>
        <v>33.33100330863507</v>
      </c>
    </row>
    <row r="15" spans="2:6" ht="15.75">
      <c r="B15" s="270">
        <v>8</v>
      </c>
      <c r="C15" s="271" t="s">
        <v>563</v>
      </c>
      <c r="D15" s="272">
        <v>722.9</v>
      </c>
      <c r="E15" s="282">
        <v>361.2</v>
      </c>
      <c r="F15" s="283">
        <f t="shared" si="0"/>
        <v>49.96541707013418</v>
      </c>
    </row>
    <row r="16" spans="2:6" ht="15.75">
      <c r="B16" s="270">
        <v>9</v>
      </c>
      <c r="C16" s="271" t="s">
        <v>564</v>
      </c>
      <c r="D16" s="272">
        <v>1676.2</v>
      </c>
      <c r="E16" s="282">
        <v>419.1</v>
      </c>
      <c r="F16" s="283">
        <f t="shared" si="0"/>
        <v>25.002982937596947</v>
      </c>
    </row>
    <row r="17" spans="2:6" ht="15.75">
      <c r="B17" s="270">
        <v>10</v>
      </c>
      <c r="C17" s="271" t="s">
        <v>565</v>
      </c>
      <c r="D17" s="272">
        <v>974</v>
      </c>
      <c r="E17" s="282">
        <v>731.3</v>
      </c>
      <c r="F17" s="283">
        <f t="shared" si="0"/>
        <v>75.08213552361396</v>
      </c>
    </row>
    <row r="18" spans="2:6" ht="15.75">
      <c r="B18" s="270">
        <v>11</v>
      </c>
      <c r="C18" s="271" t="s">
        <v>566</v>
      </c>
      <c r="D18" s="272"/>
      <c r="E18" s="282"/>
      <c r="F18" s="283"/>
    </row>
    <row r="19" spans="2:6" ht="15.75">
      <c r="B19" s="345" t="s">
        <v>396</v>
      </c>
      <c r="C19" s="346"/>
      <c r="D19" s="283">
        <f>D8+D9+D10+D11+D12+D13+D14+D15+D16+D17+D18</f>
        <v>11376.4</v>
      </c>
      <c r="E19" s="283">
        <f>SUM(E8:E18)</f>
        <v>4495.074</v>
      </c>
      <c r="F19" s="283">
        <f t="shared" si="0"/>
        <v>39.512271017193484</v>
      </c>
    </row>
  </sheetData>
  <sheetProtection/>
  <mergeCells count="9">
    <mergeCell ref="F6:F7"/>
    <mergeCell ref="A2:G2"/>
    <mergeCell ref="A1:G1"/>
    <mergeCell ref="B19:C19"/>
    <mergeCell ref="A4:G4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03" customFormat="1" ht="16.5" customHeight="1">
      <c r="A1" s="308" t="s">
        <v>667</v>
      </c>
      <c r="B1" s="308"/>
      <c r="C1" s="308"/>
      <c r="D1" s="308"/>
      <c r="E1" s="308"/>
      <c r="F1" s="308"/>
      <c r="G1" s="104"/>
      <c r="H1" s="104"/>
      <c r="I1" s="104"/>
      <c r="J1" s="104"/>
      <c r="K1" s="104"/>
      <c r="L1" s="104"/>
    </row>
    <row r="2" spans="1:12" s="103" customFormat="1" ht="23.25" customHeight="1">
      <c r="A2" s="303" t="s">
        <v>699</v>
      </c>
      <c r="B2" s="303"/>
      <c r="C2" s="303"/>
      <c r="D2" s="303"/>
      <c r="E2" s="303"/>
      <c r="F2" s="303"/>
      <c r="G2" s="92"/>
      <c r="H2" s="92"/>
      <c r="I2" s="92"/>
      <c r="J2" s="92"/>
      <c r="K2" s="92"/>
      <c r="L2" s="92"/>
    </row>
    <row r="3" spans="1:3" ht="18" customHeight="1">
      <c r="A3" s="182"/>
      <c r="B3" s="182"/>
      <c r="C3" s="182"/>
    </row>
    <row r="4" spans="1:7" ht="54" customHeight="1">
      <c r="A4" s="351" t="s">
        <v>685</v>
      </c>
      <c r="B4" s="351"/>
      <c r="C4" s="351"/>
      <c r="D4" s="351"/>
      <c r="E4" s="351"/>
      <c r="F4" s="351"/>
      <c r="G4" s="213"/>
    </row>
    <row r="5" spans="1:3" ht="15">
      <c r="A5" s="184"/>
      <c r="B5" s="183"/>
      <c r="C5" s="183"/>
    </row>
    <row r="6" spans="1:6" ht="15" customHeight="1">
      <c r="A6" s="185"/>
      <c r="B6" s="352" t="s">
        <v>554</v>
      </c>
      <c r="C6" s="340" t="s">
        <v>555</v>
      </c>
      <c r="D6" s="305" t="s">
        <v>221</v>
      </c>
      <c r="E6" s="307" t="s">
        <v>588</v>
      </c>
      <c r="F6" s="307" t="s">
        <v>589</v>
      </c>
    </row>
    <row r="7" spans="2:6" ht="15">
      <c r="B7" s="352"/>
      <c r="C7" s="342"/>
      <c r="D7" s="306"/>
      <c r="E7" s="307"/>
      <c r="F7" s="307"/>
    </row>
    <row r="8" spans="2:6" ht="15.75">
      <c r="B8" s="270">
        <v>1</v>
      </c>
      <c r="C8" s="271" t="s">
        <v>556</v>
      </c>
      <c r="D8" s="272"/>
      <c r="E8" s="282"/>
      <c r="F8" s="283"/>
    </row>
    <row r="9" spans="2:6" ht="15.75">
      <c r="B9" s="270">
        <v>2</v>
      </c>
      <c r="C9" s="271" t="s">
        <v>557</v>
      </c>
      <c r="D9" s="274"/>
      <c r="E9" s="282"/>
      <c r="F9" s="283"/>
    </row>
    <row r="10" spans="2:6" ht="15.75">
      <c r="B10" s="270">
        <v>3</v>
      </c>
      <c r="C10" s="271" t="s">
        <v>558</v>
      </c>
      <c r="D10" s="274"/>
      <c r="E10" s="282"/>
      <c r="F10" s="283"/>
    </row>
    <row r="11" spans="2:6" ht="15.75">
      <c r="B11" s="270">
        <v>4</v>
      </c>
      <c r="C11" s="271" t="s">
        <v>559</v>
      </c>
      <c r="D11" s="274"/>
      <c r="E11" s="282"/>
      <c r="F11" s="283"/>
    </row>
    <row r="12" spans="2:6" ht="15.75">
      <c r="B12" s="270">
        <v>5</v>
      </c>
      <c r="C12" s="271" t="s">
        <v>560</v>
      </c>
      <c r="D12" s="274"/>
      <c r="E12" s="282"/>
      <c r="F12" s="283"/>
    </row>
    <row r="13" spans="2:6" ht="15.75">
      <c r="B13" s="270">
        <v>6</v>
      </c>
      <c r="C13" s="271" t="s">
        <v>561</v>
      </c>
      <c r="D13" s="274">
        <v>150</v>
      </c>
      <c r="E13" s="274">
        <v>150</v>
      </c>
      <c r="F13" s="283">
        <f>E13/D13*100</f>
        <v>100</v>
      </c>
    </row>
    <row r="14" spans="2:6" ht="15.75">
      <c r="B14" s="270">
        <v>7</v>
      </c>
      <c r="C14" s="271" t="s">
        <v>562</v>
      </c>
      <c r="D14" s="274">
        <v>491</v>
      </c>
      <c r="E14" s="282">
        <v>0</v>
      </c>
      <c r="F14" s="283">
        <f>E14/D14*100</f>
        <v>0</v>
      </c>
    </row>
    <row r="15" spans="2:6" ht="15.75">
      <c r="B15" s="270">
        <v>8</v>
      </c>
      <c r="C15" s="271" t="s">
        <v>563</v>
      </c>
      <c r="D15" s="274"/>
      <c r="E15" s="282"/>
      <c r="F15" s="283"/>
    </row>
    <row r="16" spans="2:6" ht="15.75">
      <c r="B16" s="270">
        <v>9</v>
      </c>
      <c r="C16" s="271" t="s">
        <v>564</v>
      </c>
      <c r="D16" s="274"/>
      <c r="E16" s="282"/>
      <c r="F16" s="283"/>
    </row>
    <row r="17" spans="2:6" ht="15.75">
      <c r="B17" s="270">
        <v>10</v>
      </c>
      <c r="C17" s="271" t="s">
        <v>565</v>
      </c>
      <c r="D17" s="274">
        <v>250</v>
      </c>
      <c r="E17" s="280">
        <v>250</v>
      </c>
      <c r="F17" s="283">
        <f>E17/D17*100</f>
        <v>100</v>
      </c>
    </row>
    <row r="18" spans="2:6" ht="15.75">
      <c r="B18" s="270">
        <v>11</v>
      </c>
      <c r="C18" s="271" t="s">
        <v>566</v>
      </c>
      <c r="D18" s="274"/>
      <c r="E18" s="282"/>
      <c r="F18" s="283"/>
    </row>
    <row r="19" spans="2:6" ht="15.75">
      <c r="B19" s="345" t="s">
        <v>396</v>
      </c>
      <c r="C19" s="346"/>
      <c r="D19" s="284">
        <f>SUM(D8:D18)</f>
        <v>891</v>
      </c>
      <c r="E19" s="283">
        <f>SUM(E8:E18)</f>
        <v>400</v>
      </c>
      <c r="F19" s="283">
        <f>SUM(F8:F18)</f>
        <v>200</v>
      </c>
    </row>
  </sheetData>
  <sheetProtection/>
  <mergeCells count="9">
    <mergeCell ref="B19:C19"/>
    <mergeCell ref="A2:F2"/>
    <mergeCell ref="A1:F1"/>
    <mergeCell ref="A4:F4"/>
    <mergeCell ref="D6:D7"/>
    <mergeCell ref="E6:E7"/>
    <mergeCell ref="F6:F7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03" customFormat="1" ht="16.5" customHeight="1">
      <c r="A1" s="308" t="s">
        <v>674</v>
      </c>
      <c r="B1" s="308"/>
      <c r="C1" s="308"/>
      <c r="D1" s="308"/>
      <c r="E1" s="308"/>
      <c r="F1" s="308"/>
      <c r="G1" s="104"/>
      <c r="H1" s="104"/>
      <c r="I1" s="104"/>
      <c r="J1" s="104"/>
      <c r="K1" s="104"/>
      <c r="L1" s="104"/>
    </row>
    <row r="2" spans="1:12" s="103" customFormat="1" ht="23.25" customHeight="1">
      <c r="A2" s="303" t="s">
        <v>699</v>
      </c>
      <c r="B2" s="303"/>
      <c r="C2" s="303"/>
      <c r="D2" s="303"/>
      <c r="E2" s="303"/>
      <c r="F2" s="303"/>
      <c r="G2" s="92"/>
      <c r="H2" s="92"/>
      <c r="I2" s="92"/>
      <c r="J2" s="92"/>
      <c r="K2" s="92"/>
      <c r="L2" s="92"/>
    </row>
    <row r="3" spans="1:3" ht="18" customHeight="1">
      <c r="A3" s="182"/>
      <c r="B3" s="182"/>
      <c r="C3" s="182"/>
    </row>
    <row r="4" spans="1:7" ht="54" customHeight="1">
      <c r="A4" s="351" t="s">
        <v>686</v>
      </c>
      <c r="B4" s="351"/>
      <c r="C4" s="351"/>
      <c r="D4" s="351"/>
      <c r="E4" s="351"/>
      <c r="F4" s="351"/>
      <c r="G4" s="213"/>
    </row>
    <row r="5" spans="1:3" ht="15">
      <c r="A5" s="184"/>
      <c r="B5" s="183"/>
      <c r="C5" s="183"/>
    </row>
    <row r="6" spans="1:6" ht="15" customHeight="1">
      <c r="A6" s="185"/>
      <c r="B6" s="352" t="s">
        <v>554</v>
      </c>
      <c r="C6" s="340" t="s">
        <v>555</v>
      </c>
      <c r="D6" s="305" t="s">
        <v>221</v>
      </c>
      <c r="E6" s="307" t="s">
        <v>588</v>
      </c>
      <c r="F6" s="307" t="s">
        <v>589</v>
      </c>
    </row>
    <row r="7" spans="2:6" ht="15">
      <c r="B7" s="352"/>
      <c r="C7" s="342"/>
      <c r="D7" s="306"/>
      <c r="E7" s="307"/>
      <c r="F7" s="307"/>
    </row>
    <row r="8" spans="2:6" ht="15.75">
      <c r="B8" s="270">
        <v>1</v>
      </c>
      <c r="C8" s="271" t="s">
        <v>556</v>
      </c>
      <c r="D8" s="272"/>
      <c r="E8" s="282"/>
      <c r="F8" s="283"/>
    </row>
    <row r="9" spans="2:6" ht="15.75">
      <c r="B9" s="270">
        <v>2</v>
      </c>
      <c r="C9" s="271" t="s">
        <v>557</v>
      </c>
      <c r="D9" s="274"/>
      <c r="E9" s="282"/>
      <c r="F9" s="283"/>
    </row>
    <row r="10" spans="2:6" ht="15.75">
      <c r="B10" s="270">
        <v>3</v>
      </c>
      <c r="C10" s="271" t="s">
        <v>558</v>
      </c>
      <c r="D10" s="274"/>
      <c r="E10" s="282"/>
      <c r="F10" s="283"/>
    </row>
    <row r="11" spans="2:6" ht="15.75">
      <c r="B11" s="270">
        <v>4</v>
      </c>
      <c r="C11" s="271" t="s">
        <v>559</v>
      </c>
      <c r="D11" s="274"/>
      <c r="E11" s="282"/>
      <c r="F11" s="283"/>
    </row>
    <row r="12" spans="2:6" ht="15.75">
      <c r="B12" s="270">
        <v>5</v>
      </c>
      <c r="C12" s="271" t="s">
        <v>560</v>
      </c>
      <c r="D12" s="274"/>
      <c r="E12" s="282"/>
      <c r="F12" s="283"/>
    </row>
    <row r="13" spans="2:6" ht="15.75">
      <c r="B13" s="270">
        <v>6</v>
      </c>
      <c r="C13" s="271" t="s">
        <v>561</v>
      </c>
      <c r="D13" s="274"/>
      <c r="E13" s="274"/>
      <c r="F13" s="283"/>
    </row>
    <row r="14" spans="2:6" ht="15.75">
      <c r="B14" s="270">
        <v>7</v>
      </c>
      <c r="C14" s="271" t="s">
        <v>562</v>
      </c>
      <c r="D14" s="274"/>
      <c r="E14" s="282"/>
      <c r="F14" s="283"/>
    </row>
    <row r="15" spans="2:6" ht="15.75">
      <c r="B15" s="270">
        <v>8</v>
      </c>
      <c r="C15" s="271" t="s">
        <v>563</v>
      </c>
      <c r="D15" s="274"/>
      <c r="E15" s="282"/>
      <c r="F15" s="283"/>
    </row>
    <row r="16" spans="2:6" ht="15.75">
      <c r="B16" s="270">
        <v>9</v>
      </c>
      <c r="C16" s="271" t="s">
        <v>564</v>
      </c>
      <c r="D16" s="274"/>
      <c r="E16" s="282"/>
      <c r="F16" s="283"/>
    </row>
    <row r="17" spans="2:6" ht="15.75">
      <c r="B17" s="270">
        <v>10</v>
      </c>
      <c r="C17" s="271" t="s">
        <v>565</v>
      </c>
      <c r="D17" s="274"/>
      <c r="E17" s="280"/>
      <c r="F17" s="283"/>
    </row>
    <row r="18" spans="2:6" ht="15.75">
      <c r="B18" s="270">
        <v>11</v>
      </c>
      <c r="C18" s="271" t="s">
        <v>566</v>
      </c>
      <c r="D18" s="274">
        <v>3500</v>
      </c>
      <c r="E18" s="282">
        <v>3500</v>
      </c>
      <c r="F18" s="283">
        <f>E18/D18*100</f>
        <v>100</v>
      </c>
    </row>
    <row r="19" spans="2:6" ht="15.75">
      <c r="B19" s="345" t="s">
        <v>396</v>
      </c>
      <c r="C19" s="346"/>
      <c r="D19" s="284">
        <f>SUM(D8:D18)</f>
        <v>3500</v>
      </c>
      <c r="E19" s="283">
        <f>SUM(E8:E18)</f>
        <v>3500</v>
      </c>
      <c r="F19" s="283">
        <f>SUM(F8:F18)</f>
        <v>100</v>
      </c>
    </row>
  </sheetData>
  <sheetProtection/>
  <mergeCells count="9">
    <mergeCell ref="B19:C19"/>
    <mergeCell ref="A1:F1"/>
    <mergeCell ref="A2:F2"/>
    <mergeCell ref="A4:F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03" customFormat="1" ht="16.5" customHeight="1">
      <c r="A1" s="308" t="s">
        <v>689</v>
      </c>
      <c r="B1" s="308"/>
      <c r="C1" s="308"/>
      <c r="D1" s="308"/>
      <c r="E1" s="308"/>
      <c r="F1" s="308"/>
      <c r="G1" s="104"/>
      <c r="H1" s="104"/>
      <c r="I1" s="104"/>
      <c r="J1" s="104"/>
      <c r="K1" s="104"/>
      <c r="L1" s="104"/>
    </row>
    <row r="2" spans="1:12" s="103" customFormat="1" ht="23.25" customHeight="1">
      <c r="A2" s="303" t="s">
        <v>699</v>
      </c>
      <c r="B2" s="303"/>
      <c r="C2" s="303"/>
      <c r="D2" s="303"/>
      <c r="E2" s="303"/>
      <c r="F2" s="303"/>
      <c r="G2" s="92"/>
      <c r="H2" s="92"/>
      <c r="I2" s="92"/>
      <c r="J2" s="92"/>
      <c r="K2" s="92"/>
      <c r="L2" s="92"/>
    </row>
    <row r="3" spans="1:3" ht="18" customHeight="1">
      <c r="A3" s="182"/>
      <c r="B3" s="182"/>
      <c r="C3" s="182"/>
    </row>
    <row r="4" spans="1:7" ht="62.25" customHeight="1">
      <c r="A4" s="351" t="s">
        <v>695</v>
      </c>
      <c r="B4" s="351"/>
      <c r="C4" s="351"/>
      <c r="D4" s="351"/>
      <c r="E4" s="351"/>
      <c r="F4" s="351"/>
      <c r="G4" s="213"/>
    </row>
    <row r="5" spans="1:3" ht="15">
      <c r="A5" s="184"/>
      <c r="B5" s="183"/>
      <c r="C5" s="183"/>
    </row>
    <row r="6" spans="1:6" ht="15" customHeight="1">
      <c r="A6" s="185"/>
      <c r="B6" s="352" t="s">
        <v>554</v>
      </c>
      <c r="C6" s="340" t="s">
        <v>555</v>
      </c>
      <c r="D6" s="305" t="s">
        <v>221</v>
      </c>
      <c r="E6" s="307" t="s">
        <v>588</v>
      </c>
      <c r="F6" s="307" t="s">
        <v>589</v>
      </c>
    </row>
    <row r="7" spans="2:6" ht="15">
      <c r="B7" s="352"/>
      <c r="C7" s="342"/>
      <c r="D7" s="306"/>
      <c r="E7" s="307"/>
      <c r="F7" s="307"/>
    </row>
    <row r="8" spans="2:6" ht="15.75">
      <c r="B8" s="270">
        <v>1</v>
      </c>
      <c r="C8" s="271" t="s">
        <v>556</v>
      </c>
      <c r="D8" s="272"/>
      <c r="E8" s="282"/>
      <c r="F8" s="283"/>
    </row>
    <row r="9" spans="2:6" ht="15.75">
      <c r="B9" s="270">
        <v>2</v>
      </c>
      <c r="C9" s="271" t="s">
        <v>557</v>
      </c>
      <c r="D9" s="274"/>
      <c r="E9" s="282"/>
      <c r="F9" s="283"/>
    </row>
    <row r="10" spans="2:6" ht="15.75">
      <c r="B10" s="270">
        <v>3</v>
      </c>
      <c r="C10" s="271" t="s">
        <v>558</v>
      </c>
      <c r="D10" s="274">
        <v>47</v>
      </c>
      <c r="E10" s="282">
        <v>47</v>
      </c>
      <c r="F10" s="283">
        <v>100</v>
      </c>
    </row>
    <row r="11" spans="2:6" ht="15.75">
      <c r="B11" s="270">
        <v>4</v>
      </c>
      <c r="C11" s="271" t="s">
        <v>559</v>
      </c>
      <c r="D11" s="274"/>
      <c r="E11" s="282"/>
      <c r="F11" s="283"/>
    </row>
    <row r="12" spans="2:6" ht="15.75">
      <c r="B12" s="270">
        <v>5</v>
      </c>
      <c r="C12" s="271" t="s">
        <v>560</v>
      </c>
      <c r="D12" s="274"/>
      <c r="E12" s="282"/>
      <c r="F12" s="283"/>
    </row>
    <row r="13" spans="2:6" ht="15.75">
      <c r="B13" s="270">
        <v>6</v>
      </c>
      <c r="C13" s="271" t="s">
        <v>561</v>
      </c>
      <c r="D13" s="274">
        <v>128</v>
      </c>
      <c r="E13" s="274">
        <v>128</v>
      </c>
      <c r="F13" s="283">
        <v>100</v>
      </c>
    </row>
    <row r="14" spans="2:6" ht="15.75">
      <c r="B14" s="270">
        <v>7</v>
      </c>
      <c r="C14" s="271" t="s">
        <v>562</v>
      </c>
      <c r="D14" s="274"/>
      <c r="E14" s="282"/>
      <c r="F14" s="283"/>
    </row>
    <row r="15" spans="2:6" ht="15.75">
      <c r="B15" s="270">
        <v>8</v>
      </c>
      <c r="C15" s="271" t="s">
        <v>563</v>
      </c>
      <c r="D15" s="274"/>
      <c r="E15" s="282"/>
      <c r="F15" s="283"/>
    </row>
    <row r="16" spans="2:6" ht="15.75">
      <c r="B16" s="270">
        <v>9</v>
      </c>
      <c r="C16" s="271" t="s">
        <v>564</v>
      </c>
      <c r="D16" s="274"/>
      <c r="E16" s="282"/>
      <c r="F16" s="283"/>
    </row>
    <row r="17" spans="2:6" ht="15.75">
      <c r="B17" s="270">
        <v>10</v>
      </c>
      <c r="C17" s="271" t="s">
        <v>565</v>
      </c>
      <c r="D17" s="274">
        <v>195</v>
      </c>
      <c r="E17" s="280">
        <v>195</v>
      </c>
      <c r="F17" s="283">
        <v>100</v>
      </c>
    </row>
    <row r="18" spans="2:6" ht="15.75">
      <c r="B18" s="270">
        <v>11</v>
      </c>
      <c r="C18" s="271" t="s">
        <v>566</v>
      </c>
      <c r="D18" s="274"/>
      <c r="E18" s="282"/>
      <c r="F18" s="283"/>
    </row>
    <row r="19" spans="2:6" ht="15.75">
      <c r="B19" s="345" t="s">
        <v>396</v>
      </c>
      <c r="C19" s="346"/>
      <c r="D19" s="284">
        <f>SUM(D8:D18)</f>
        <v>370</v>
      </c>
      <c r="E19" s="283">
        <f>SUM(E8:E18)</f>
        <v>370</v>
      </c>
      <c r="F19" s="283">
        <v>100</v>
      </c>
    </row>
  </sheetData>
  <sheetProtection/>
  <mergeCells count="9">
    <mergeCell ref="B19:C19"/>
    <mergeCell ref="A1:F1"/>
    <mergeCell ref="A2:F2"/>
    <mergeCell ref="A4:F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56.421875" style="41" customWidth="1"/>
    <col min="2" max="4" width="13.7109375" style="41" customWidth="1"/>
    <col min="5" max="6" width="48.28125" style="41" customWidth="1"/>
    <col min="7" max="16384" width="9.140625" style="41" customWidth="1"/>
  </cols>
  <sheetData>
    <row r="1" spans="1:12" s="103" customFormat="1" ht="15.75" customHeight="1">
      <c r="A1" s="308" t="s">
        <v>690</v>
      </c>
      <c r="B1" s="308"/>
      <c r="C1" s="308"/>
      <c r="D1" s="308"/>
      <c r="E1" s="104"/>
      <c r="F1" s="104"/>
      <c r="G1" s="104"/>
      <c r="H1" s="104"/>
      <c r="I1" s="104"/>
      <c r="J1" s="104"/>
      <c r="K1" s="104"/>
      <c r="L1" s="104"/>
    </row>
    <row r="2" spans="1:12" s="103" customFormat="1" ht="23.25" customHeight="1">
      <c r="A2" s="303" t="s">
        <v>702</v>
      </c>
      <c r="B2" s="303"/>
      <c r="C2" s="303"/>
      <c r="D2" s="303"/>
      <c r="E2" s="92"/>
      <c r="F2" s="92"/>
      <c r="G2" s="92"/>
      <c r="H2" s="92"/>
      <c r="I2" s="92"/>
      <c r="J2" s="92"/>
      <c r="K2" s="92"/>
      <c r="L2" s="92"/>
    </row>
    <row r="4" spans="1:4" ht="35.25" customHeight="1">
      <c r="A4" s="343" t="s">
        <v>687</v>
      </c>
      <c r="B4" s="343"/>
      <c r="C4" s="343"/>
      <c r="D4" s="343"/>
    </row>
    <row r="5" spans="1:2" ht="25.5" customHeight="1">
      <c r="A5" s="210"/>
      <c r="B5" s="210"/>
    </row>
    <row r="6" spans="1:4" ht="20.25" customHeight="1">
      <c r="A6" s="353" t="s">
        <v>604</v>
      </c>
      <c r="B6" s="305" t="s">
        <v>221</v>
      </c>
      <c r="C6" s="307" t="s">
        <v>588</v>
      </c>
      <c r="D6" s="307" t="s">
        <v>589</v>
      </c>
    </row>
    <row r="7" spans="1:4" ht="15">
      <c r="A7" s="353"/>
      <c r="B7" s="306"/>
      <c r="C7" s="307"/>
      <c r="D7" s="307"/>
    </row>
    <row r="8" spans="1:4" ht="15">
      <c r="A8" s="120" t="s">
        <v>605</v>
      </c>
      <c r="B8" s="285">
        <f>B9+B12</f>
        <v>-5200</v>
      </c>
      <c r="C8" s="285">
        <f>C9+C12</f>
        <v>-4300</v>
      </c>
      <c r="D8" s="286">
        <f>C8/B8*100</f>
        <v>82.6923076923077</v>
      </c>
    </row>
    <row r="9" spans="1:4" ht="30">
      <c r="A9" s="120" t="s">
        <v>356</v>
      </c>
      <c r="B9" s="285">
        <f>B10+B11</f>
        <v>-5200</v>
      </c>
      <c r="C9" s="285">
        <f>C10+C11</f>
        <v>-4300</v>
      </c>
      <c r="D9" s="286">
        <f>C9/B9*100</f>
        <v>82.6923076923077</v>
      </c>
    </row>
    <row r="10" spans="1:4" ht="15">
      <c r="A10" s="120" t="s">
        <v>606</v>
      </c>
      <c r="B10" s="285"/>
      <c r="C10" s="285"/>
      <c r="D10" s="286"/>
    </row>
    <row r="11" spans="1:4" ht="15">
      <c r="A11" s="120" t="s">
        <v>607</v>
      </c>
      <c r="B11" s="285">
        <v>-5200</v>
      </c>
      <c r="C11" s="285">
        <v>-4300</v>
      </c>
      <c r="D11" s="286">
        <f>C11/B11*100</f>
        <v>82.6923076923077</v>
      </c>
    </row>
    <row r="12" spans="1:4" ht="30">
      <c r="A12" s="120" t="s">
        <v>608</v>
      </c>
      <c r="B12" s="285">
        <f>B14</f>
        <v>0</v>
      </c>
      <c r="C12" s="285">
        <v>0</v>
      </c>
      <c r="D12" s="286"/>
    </row>
    <row r="13" spans="1:4" ht="15">
      <c r="A13" s="120" t="s">
        <v>606</v>
      </c>
      <c r="B13" s="285"/>
      <c r="C13" s="285"/>
      <c r="D13" s="287"/>
    </row>
    <row r="14" spans="1:4" ht="15">
      <c r="A14" s="120" t="s">
        <v>607</v>
      </c>
      <c r="B14" s="285"/>
      <c r="C14" s="285"/>
      <c r="D14" s="287"/>
    </row>
    <row r="15" spans="1:2" ht="15" hidden="1">
      <c r="A15" s="211" t="s">
        <v>312</v>
      </c>
      <c r="B15" s="208"/>
    </row>
    <row r="16" spans="1:2" ht="15" hidden="1">
      <c r="A16" s="212" t="s">
        <v>599</v>
      </c>
      <c r="B16" s="348">
        <v>41495.8</v>
      </c>
    </row>
    <row r="17" spans="1:2" ht="15" hidden="1">
      <c r="A17" s="208" t="s">
        <v>609</v>
      </c>
      <c r="B17" s="349"/>
    </row>
    <row r="18" spans="1:2" ht="15" hidden="1">
      <c r="A18" s="205" t="s">
        <v>599</v>
      </c>
      <c r="B18" s="348">
        <v>7937</v>
      </c>
    </row>
    <row r="19" spans="1:2" ht="15" hidden="1">
      <c r="A19" s="206" t="s">
        <v>610</v>
      </c>
      <c r="B19" s="349"/>
    </row>
    <row r="20" spans="1:2" ht="15" hidden="1">
      <c r="A20" s="204" t="s">
        <v>599</v>
      </c>
      <c r="B20" s="348">
        <v>29282.3</v>
      </c>
    </row>
    <row r="21" spans="1:2" ht="15" hidden="1">
      <c r="A21" s="204" t="s">
        <v>600</v>
      </c>
      <c r="B21" s="349"/>
    </row>
    <row r="22" spans="1:2" ht="15" hidden="1">
      <c r="A22" s="205" t="s">
        <v>599</v>
      </c>
      <c r="B22" s="350">
        <v>28773.2</v>
      </c>
    </row>
    <row r="23" spans="1:2" ht="15" hidden="1">
      <c r="A23" s="206" t="s">
        <v>601</v>
      </c>
      <c r="B23" s="350"/>
    </row>
    <row r="24" spans="1:2" ht="30" hidden="1">
      <c r="A24" s="207" t="s">
        <v>602</v>
      </c>
      <c r="B24" s="207">
        <v>2000000</v>
      </c>
    </row>
    <row r="25" spans="1:2" ht="30" hidden="1">
      <c r="A25" s="207" t="s">
        <v>603</v>
      </c>
      <c r="B25" s="208">
        <v>2000000</v>
      </c>
    </row>
  </sheetData>
  <sheetProtection/>
  <mergeCells count="11">
    <mergeCell ref="B20:B21"/>
    <mergeCell ref="B22:B23"/>
    <mergeCell ref="A2:D2"/>
    <mergeCell ref="B6:B7"/>
    <mergeCell ref="C6:C7"/>
    <mergeCell ref="D6:D7"/>
    <mergeCell ref="A1:D1"/>
    <mergeCell ref="A4:D4"/>
    <mergeCell ref="A6:A7"/>
    <mergeCell ref="B16:B17"/>
    <mergeCell ref="B18:B19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workbookViewId="0" topLeftCell="A6">
      <selection activeCell="C19" sqref="C19"/>
    </sheetView>
  </sheetViews>
  <sheetFormatPr defaultColWidth="9.140625" defaultRowHeight="15"/>
  <cols>
    <col min="1" max="1" width="23.57421875" style="155" customWidth="1"/>
    <col min="2" max="2" width="58.140625" style="103" customWidth="1"/>
    <col min="3" max="3" width="15.421875" style="152" customWidth="1"/>
    <col min="4" max="5" width="12.7109375" style="152" customWidth="1"/>
    <col min="6" max="6" width="12.8515625" style="103" customWidth="1"/>
    <col min="7" max="16384" width="9.140625" style="103" customWidth="1"/>
  </cols>
  <sheetData>
    <row r="1" spans="1:12" ht="15.75" customHeight="1" hidden="1">
      <c r="A1" s="104" t="s">
        <v>237</v>
      </c>
      <c r="B1" s="104"/>
      <c r="C1" s="169"/>
      <c r="D1" s="169"/>
      <c r="E1" s="169"/>
      <c r="F1" s="104"/>
      <c r="G1" s="104"/>
      <c r="H1" s="104"/>
      <c r="I1" s="104"/>
      <c r="J1" s="104"/>
      <c r="K1" s="104"/>
      <c r="L1" s="104"/>
    </row>
    <row r="2" spans="1:12" ht="24.75" customHeight="1" hidden="1">
      <c r="A2" s="92" t="s">
        <v>395</v>
      </c>
      <c r="B2" s="92"/>
      <c r="C2" s="165"/>
      <c r="D2" s="165"/>
      <c r="E2" s="165"/>
      <c r="F2" s="92"/>
      <c r="G2" s="92"/>
      <c r="H2" s="92"/>
      <c r="I2" s="92"/>
      <c r="J2" s="92"/>
      <c r="K2" s="92"/>
      <c r="L2" s="92"/>
    </row>
    <row r="3" spans="1:11" ht="43.5" customHeight="1" hidden="1">
      <c r="A3" s="92"/>
      <c r="B3" s="92" t="s">
        <v>340</v>
      </c>
      <c r="C3" s="165"/>
      <c r="D3" s="165"/>
      <c r="E3" s="165"/>
      <c r="F3" s="92"/>
      <c r="G3" s="92"/>
      <c r="H3" s="92"/>
      <c r="I3" s="92"/>
      <c r="J3" s="92"/>
      <c r="K3" s="92"/>
    </row>
    <row r="4" spans="1:11" ht="15" customHeight="1" hidden="1">
      <c r="A4" s="104" t="s">
        <v>338</v>
      </c>
      <c r="B4" s="104"/>
      <c r="C4" s="169"/>
      <c r="D4" s="169"/>
      <c r="E4" s="169"/>
      <c r="F4" s="104"/>
      <c r="G4" s="104"/>
      <c r="H4" s="104"/>
      <c r="I4" s="104"/>
      <c r="J4" s="104"/>
      <c r="K4" s="104"/>
    </row>
    <row r="5" spans="1:11" ht="39.75" customHeight="1" hidden="1">
      <c r="A5" s="92"/>
      <c r="B5" s="92" t="s">
        <v>339</v>
      </c>
      <c r="C5" s="165"/>
      <c r="D5" s="165"/>
      <c r="E5" s="165"/>
      <c r="F5" s="92"/>
      <c r="G5" s="92"/>
      <c r="H5" s="92"/>
      <c r="I5" s="92"/>
      <c r="J5" s="92"/>
      <c r="K5" s="92"/>
    </row>
    <row r="6" spans="1:12" ht="15">
      <c r="A6" s="308" t="s">
        <v>691</v>
      </c>
      <c r="B6" s="308"/>
      <c r="C6" s="308"/>
      <c r="D6" s="308"/>
      <c r="E6" s="308"/>
      <c r="F6" s="104"/>
      <c r="G6" s="104"/>
      <c r="H6" s="104"/>
      <c r="I6" s="104"/>
      <c r="J6" s="104"/>
      <c r="K6" s="104"/>
      <c r="L6" s="104"/>
    </row>
    <row r="7" spans="1:12" ht="23.25" customHeight="1">
      <c r="A7" s="303" t="s">
        <v>699</v>
      </c>
      <c r="B7" s="303"/>
      <c r="C7" s="303"/>
      <c r="D7" s="303"/>
      <c r="E7" s="303"/>
      <c r="F7" s="92"/>
      <c r="G7" s="92"/>
      <c r="H7" s="92"/>
      <c r="I7" s="92"/>
      <c r="J7" s="92"/>
      <c r="K7" s="92"/>
      <c r="L7" s="92"/>
    </row>
    <row r="8" spans="1:5" ht="13.5" customHeight="1">
      <c r="A8" s="135"/>
      <c r="B8" s="135"/>
      <c r="C8" s="136"/>
      <c r="D8" s="136"/>
      <c r="E8" s="136"/>
    </row>
    <row r="9" spans="1:5" ht="12.75" customHeight="1">
      <c r="A9" s="357" t="s">
        <v>688</v>
      </c>
      <c r="B9" s="357"/>
      <c r="C9" s="357"/>
      <c r="D9" s="357"/>
      <c r="E9" s="357"/>
    </row>
    <row r="10" spans="1:5" ht="23.25" customHeight="1">
      <c r="A10" s="357"/>
      <c r="B10" s="357"/>
      <c r="C10" s="357"/>
      <c r="D10" s="357"/>
      <c r="E10" s="357"/>
    </row>
    <row r="11" spans="1:5" ht="16.5">
      <c r="A11" s="137"/>
      <c r="B11" s="137"/>
      <c r="C11" s="138"/>
      <c r="D11" s="138"/>
      <c r="E11" s="138"/>
    </row>
    <row r="12" spans="1:5" s="139" customFormat="1" ht="17.25" customHeight="1">
      <c r="A12" s="354" t="s">
        <v>573</v>
      </c>
      <c r="B12" s="355" t="s">
        <v>133</v>
      </c>
      <c r="C12" s="325" t="s">
        <v>221</v>
      </c>
      <c r="D12" s="327" t="s">
        <v>588</v>
      </c>
      <c r="E12" s="327" t="s">
        <v>589</v>
      </c>
    </row>
    <row r="13" spans="1:5" s="140" customFormat="1" ht="22.5" customHeight="1">
      <c r="A13" s="354"/>
      <c r="B13" s="356"/>
      <c r="C13" s="326"/>
      <c r="D13" s="327"/>
      <c r="E13" s="327"/>
    </row>
    <row r="14" spans="1:5" s="50" customFormat="1" ht="12.75">
      <c r="A14" s="288"/>
      <c r="B14" s="289" t="s">
        <v>246</v>
      </c>
      <c r="C14" s="170">
        <f>C15</f>
        <v>7300</v>
      </c>
      <c r="D14" s="170">
        <f>D15</f>
        <v>-4658.533829999971</v>
      </c>
      <c r="E14" s="290">
        <f>D14/C14*100</f>
        <v>-63.815531917807824</v>
      </c>
    </row>
    <row r="15" spans="1:5" s="141" customFormat="1" ht="15.75" customHeight="1">
      <c r="A15" s="291" t="s">
        <v>247</v>
      </c>
      <c r="B15" s="289" t="s">
        <v>248</v>
      </c>
      <c r="C15" s="170">
        <f>C16+C20+C26</f>
        <v>7300</v>
      </c>
      <c r="D15" s="170">
        <f>D16+D20+D26</f>
        <v>-4658.533829999971</v>
      </c>
      <c r="E15" s="290">
        <f aca="true" t="shared" si="0" ref="E15:E35">D15/C15*100</f>
        <v>-63.815531917807824</v>
      </c>
    </row>
    <row r="16" spans="1:5" s="141" customFormat="1" ht="20.25" customHeight="1">
      <c r="A16" s="292" t="s">
        <v>386</v>
      </c>
      <c r="B16" s="293" t="s">
        <v>356</v>
      </c>
      <c r="C16" s="170">
        <f>C18+C19</f>
        <v>-5200</v>
      </c>
      <c r="D16" s="170">
        <f>D18+D19</f>
        <v>-4300</v>
      </c>
      <c r="E16" s="290">
        <f t="shared" si="0"/>
        <v>82.6923076923077</v>
      </c>
    </row>
    <row r="17" spans="1:5" s="141" customFormat="1" ht="28.5" customHeight="1" hidden="1">
      <c r="A17" s="292" t="s">
        <v>251</v>
      </c>
      <c r="B17" s="293" t="s">
        <v>252</v>
      </c>
      <c r="C17" s="170">
        <f>C18-C19</f>
        <v>5200</v>
      </c>
      <c r="D17" s="170">
        <f>D18-D19</f>
        <v>4300</v>
      </c>
      <c r="E17" s="290">
        <f t="shared" si="0"/>
        <v>82.6923076923077</v>
      </c>
    </row>
    <row r="18" spans="1:5" s="141" customFormat="1" ht="29.25" customHeight="1">
      <c r="A18" s="294" t="s">
        <v>376</v>
      </c>
      <c r="B18" s="295" t="s">
        <v>374</v>
      </c>
      <c r="C18" s="170"/>
      <c r="D18" s="170"/>
      <c r="E18" s="290"/>
    </row>
    <row r="19" spans="1:5" s="141" customFormat="1" ht="29.25" customHeight="1">
      <c r="A19" s="296" t="s">
        <v>377</v>
      </c>
      <c r="B19" s="295" t="s">
        <v>375</v>
      </c>
      <c r="C19" s="297">
        <v>-5200</v>
      </c>
      <c r="D19" s="297">
        <v>-4300</v>
      </c>
      <c r="E19" s="290">
        <f t="shared" si="0"/>
        <v>82.6923076923077</v>
      </c>
    </row>
    <row r="20" spans="1:5" s="141" customFormat="1" ht="26.25" customHeight="1" hidden="1">
      <c r="A20" s="292" t="s">
        <v>249</v>
      </c>
      <c r="B20" s="293" t="s">
        <v>250</v>
      </c>
      <c r="C20" s="170">
        <f>C22+C25</f>
        <v>0</v>
      </c>
      <c r="D20" s="170">
        <f>D22+D25</f>
        <v>0</v>
      </c>
      <c r="E20" s="290" t="e">
        <f t="shared" si="0"/>
        <v>#DIV/0!</v>
      </c>
    </row>
    <row r="21" spans="1:5" s="141" customFormat="1" ht="28.5" customHeight="1" hidden="1">
      <c r="A21" s="292" t="s">
        <v>251</v>
      </c>
      <c r="B21" s="293" t="s">
        <v>252</v>
      </c>
      <c r="C21" s="170"/>
      <c r="D21" s="170"/>
      <c r="E21" s="290" t="e">
        <f t="shared" si="0"/>
        <v>#DIV/0!</v>
      </c>
    </row>
    <row r="22" spans="1:5" s="141" customFormat="1" ht="39" customHeight="1" hidden="1">
      <c r="A22" s="294" t="s">
        <v>329</v>
      </c>
      <c r="B22" s="293" t="s">
        <v>328</v>
      </c>
      <c r="C22" s="170"/>
      <c r="D22" s="170"/>
      <c r="E22" s="290" t="e">
        <f t="shared" si="0"/>
        <v>#DIV/0!</v>
      </c>
    </row>
    <row r="23" spans="1:5" s="141" customFormat="1" ht="26.25" customHeight="1" hidden="1">
      <c r="A23" s="294" t="s">
        <v>253</v>
      </c>
      <c r="B23" s="293" t="s">
        <v>254</v>
      </c>
      <c r="C23" s="170"/>
      <c r="D23" s="170"/>
      <c r="E23" s="290" t="e">
        <f t="shared" si="0"/>
        <v>#DIV/0!</v>
      </c>
    </row>
    <row r="24" spans="1:5" s="141" customFormat="1" ht="28.5" customHeight="1" hidden="1">
      <c r="A24" s="294" t="s">
        <v>255</v>
      </c>
      <c r="B24" s="293" t="s">
        <v>254</v>
      </c>
      <c r="C24" s="170"/>
      <c r="D24" s="170"/>
      <c r="E24" s="290" t="e">
        <f t="shared" si="0"/>
        <v>#DIV/0!</v>
      </c>
    </row>
    <row r="25" spans="1:5" s="141" customFormat="1" ht="36.75" customHeight="1" hidden="1">
      <c r="A25" s="296" t="s">
        <v>325</v>
      </c>
      <c r="B25" s="298" t="s">
        <v>324</v>
      </c>
      <c r="C25" s="297"/>
      <c r="D25" s="297"/>
      <c r="E25" s="290" t="e">
        <f t="shared" si="0"/>
        <v>#DIV/0!</v>
      </c>
    </row>
    <row r="26" spans="1:5" s="141" customFormat="1" ht="18" customHeight="1">
      <c r="A26" s="294" t="s">
        <v>256</v>
      </c>
      <c r="B26" s="293" t="s">
        <v>257</v>
      </c>
      <c r="C26" s="170">
        <v>12500</v>
      </c>
      <c r="D26" s="170">
        <f>D27+D28</f>
        <v>-358.5338299999712</v>
      </c>
      <c r="E26" s="290">
        <f t="shared" si="0"/>
        <v>-2.8682706399997695</v>
      </c>
    </row>
    <row r="27" spans="1:5" s="141" customFormat="1" ht="15.75" customHeight="1">
      <c r="A27" s="292" t="s">
        <v>258</v>
      </c>
      <c r="B27" s="289" t="s">
        <v>259</v>
      </c>
      <c r="C27" s="170">
        <v>-416230.87336</v>
      </c>
      <c r="D27" s="170">
        <v>-348625.18752</v>
      </c>
      <c r="E27" s="290">
        <f t="shared" si="0"/>
        <v>83.75764745794636</v>
      </c>
    </row>
    <row r="28" spans="1:5" s="141" customFormat="1" ht="12.75">
      <c r="A28" s="292" t="s">
        <v>260</v>
      </c>
      <c r="B28" s="289" t="s">
        <v>261</v>
      </c>
      <c r="C28" s="170">
        <v>428730.87336</v>
      </c>
      <c r="D28" s="170">
        <v>348266.65369</v>
      </c>
      <c r="E28" s="290">
        <f t="shared" si="0"/>
        <v>81.23199781732649</v>
      </c>
    </row>
    <row r="29" spans="1:5" s="50" customFormat="1" ht="12.75">
      <c r="A29" s="292" t="s">
        <v>262</v>
      </c>
      <c r="B29" s="289" t="s">
        <v>263</v>
      </c>
      <c r="C29" s="170">
        <v>-416230.87336</v>
      </c>
      <c r="D29" s="170">
        <v>-348625.18752</v>
      </c>
      <c r="E29" s="290">
        <f t="shared" si="0"/>
        <v>83.75764745794636</v>
      </c>
    </row>
    <row r="30" spans="1:5" s="50" customFormat="1" ht="12.75">
      <c r="A30" s="292" t="s">
        <v>264</v>
      </c>
      <c r="B30" s="289" t="s">
        <v>265</v>
      </c>
      <c r="C30" s="170">
        <v>-416230.87336</v>
      </c>
      <c r="D30" s="170">
        <v>-348625.18752</v>
      </c>
      <c r="E30" s="290">
        <f t="shared" si="0"/>
        <v>83.75764745794636</v>
      </c>
    </row>
    <row r="31" spans="1:5" s="50" customFormat="1" ht="25.5">
      <c r="A31" s="292" t="s">
        <v>266</v>
      </c>
      <c r="B31" s="293" t="s">
        <v>326</v>
      </c>
      <c r="C31" s="170">
        <v>-416230.87336</v>
      </c>
      <c r="D31" s="170">
        <v>-348625.18752</v>
      </c>
      <c r="E31" s="290">
        <f t="shared" si="0"/>
        <v>83.75764745794636</v>
      </c>
    </row>
    <row r="32" spans="1:5" s="50" customFormat="1" ht="12.75">
      <c r="A32" s="292" t="s">
        <v>267</v>
      </c>
      <c r="B32" s="289" t="s">
        <v>268</v>
      </c>
      <c r="C32" s="170">
        <v>428730.87336</v>
      </c>
      <c r="D32" s="170">
        <v>348266.65369</v>
      </c>
      <c r="E32" s="290">
        <f t="shared" si="0"/>
        <v>81.23199781732649</v>
      </c>
    </row>
    <row r="33" spans="1:5" s="141" customFormat="1" ht="18" customHeight="1">
      <c r="A33" s="292" t="s">
        <v>269</v>
      </c>
      <c r="B33" s="289" t="s">
        <v>270</v>
      </c>
      <c r="C33" s="170">
        <v>428730.87336</v>
      </c>
      <c r="D33" s="170">
        <v>348266.65369</v>
      </c>
      <c r="E33" s="290">
        <f t="shared" si="0"/>
        <v>81.23199781732649</v>
      </c>
    </row>
    <row r="34" spans="1:5" s="50" customFormat="1" ht="25.5" customHeight="1">
      <c r="A34" s="292" t="s">
        <v>271</v>
      </c>
      <c r="B34" s="293" t="s">
        <v>327</v>
      </c>
      <c r="C34" s="170">
        <v>428730.87336</v>
      </c>
      <c r="D34" s="170">
        <v>348266.65369</v>
      </c>
      <c r="E34" s="290">
        <f t="shared" si="0"/>
        <v>81.23199781732649</v>
      </c>
    </row>
    <row r="35" spans="1:5" s="145" customFormat="1" ht="20.25" customHeight="1" hidden="1">
      <c r="A35" s="142" t="s">
        <v>272</v>
      </c>
      <c r="B35" s="143" t="s">
        <v>273</v>
      </c>
      <c r="C35" s="144"/>
      <c r="D35" s="144"/>
      <c r="E35" s="170" t="e">
        <f t="shared" si="0"/>
        <v>#DIV/0!</v>
      </c>
    </row>
    <row r="36" spans="1:5" s="145" customFormat="1" ht="12.75">
      <c r="A36" s="146"/>
      <c r="B36" s="147"/>
      <c r="C36" s="148"/>
      <c r="D36" s="148"/>
      <c r="E36" s="148"/>
    </row>
    <row r="37" spans="1:5" s="145" customFormat="1" ht="12.75">
      <c r="A37" s="146"/>
      <c r="B37" s="147"/>
      <c r="C37" s="148"/>
      <c r="D37" s="148"/>
      <c r="E37" s="148"/>
    </row>
    <row r="38" spans="1:5" s="145" customFormat="1" ht="12.75">
      <c r="A38" s="146"/>
      <c r="B38" s="147"/>
      <c r="C38" s="148"/>
      <c r="D38" s="148"/>
      <c r="E38" s="148"/>
    </row>
    <row r="39" spans="1:5" s="145" customFormat="1" ht="12.75">
      <c r="A39" s="149"/>
      <c r="C39" s="150"/>
      <c r="D39" s="150"/>
      <c r="E39" s="150"/>
    </row>
    <row r="40" spans="1:5" s="145" customFormat="1" ht="12.75">
      <c r="A40" s="146"/>
      <c r="B40" s="147"/>
      <c r="C40" s="148"/>
      <c r="D40" s="148"/>
      <c r="E40" s="148"/>
    </row>
    <row r="41" spans="1:5" s="145" customFormat="1" ht="12.75">
      <c r="A41" s="146"/>
      <c r="B41" s="147"/>
      <c r="C41" s="148"/>
      <c r="D41" s="148"/>
      <c r="E41" s="148"/>
    </row>
    <row r="42" spans="1:5" ht="15">
      <c r="A42" s="146"/>
      <c r="B42" s="147"/>
      <c r="C42" s="148"/>
      <c r="D42" s="148"/>
      <c r="E42" s="148"/>
    </row>
    <row r="43" ht="15">
      <c r="A43" s="151"/>
    </row>
    <row r="44" ht="15">
      <c r="A44" s="151"/>
    </row>
    <row r="45" ht="15">
      <c r="A45" s="151"/>
    </row>
    <row r="46" ht="15">
      <c r="A46" s="151"/>
    </row>
    <row r="47" ht="15">
      <c r="A47" s="151"/>
    </row>
    <row r="48" ht="15">
      <c r="A48" s="151"/>
    </row>
    <row r="49" ht="15">
      <c r="A49" s="151"/>
    </row>
    <row r="50" ht="15">
      <c r="A50" s="151"/>
    </row>
    <row r="51" ht="15">
      <c r="A51" s="151"/>
    </row>
    <row r="52" ht="15">
      <c r="A52" s="151"/>
    </row>
    <row r="53" ht="15">
      <c r="A53" s="151"/>
    </row>
    <row r="54" spans="1:2" ht="15">
      <c r="A54" s="151"/>
      <c r="B54" s="153"/>
    </row>
    <row r="55" spans="1:2" ht="15">
      <c r="A55" s="151"/>
      <c r="B55" s="154"/>
    </row>
    <row r="56" spans="1:2" ht="15">
      <c r="A56" s="151"/>
      <c r="B56" s="153"/>
    </row>
    <row r="57" spans="1:2" ht="15">
      <c r="A57" s="151"/>
      <c r="B57" s="153"/>
    </row>
    <row r="58" spans="1:2" ht="15">
      <c r="A58" s="151"/>
      <c r="B58" s="153"/>
    </row>
    <row r="59" spans="1:2" ht="15">
      <c r="A59" s="151"/>
      <c r="B59" s="153"/>
    </row>
    <row r="60" spans="1:2" ht="15">
      <c r="A60" s="151"/>
      <c r="B60" s="153"/>
    </row>
    <row r="61" spans="1:2" ht="15">
      <c r="A61" s="151"/>
      <c r="B61" s="153"/>
    </row>
    <row r="62" spans="1:2" ht="15">
      <c r="A62" s="151"/>
      <c r="B62" s="154"/>
    </row>
    <row r="63" spans="1:2" ht="15">
      <c r="A63" s="151"/>
      <c r="B63" s="154"/>
    </row>
    <row r="64" spans="1:2" ht="15">
      <c r="A64" s="151"/>
      <c r="B64" s="154"/>
    </row>
    <row r="65" spans="1:2" ht="15">
      <c r="A65" s="151"/>
      <c r="B65" s="154"/>
    </row>
    <row r="66" spans="1:2" ht="15">
      <c r="A66" s="151"/>
      <c r="B66" s="154"/>
    </row>
    <row r="67" spans="1:2" ht="15">
      <c r="A67" s="151"/>
      <c r="B67" s="154"/>
    </row>
    <row r="68" spans="1:2" ht="15">
      <c r="A68" s="151"/>
      <c r="B68" s="154"/>
    </row>
    <row r="69" spans="1:2" ht="15">
      <c r="A69" s="151"/>
      <c r="B69" s="154"/>
    </row>
    <row r="70" ht="15">
      <c r="B70" s="154"/>
    </row>
    <row r="71" ht="15">
      <c r="B71" s="154"/>
    </row>
    <row r="72" ht="15">
      <c r="B72" s="154"/>
    </row>
    <row r="73" ht="15">
      <c r="B73" s="154"/>
    </row>
    <row r="74" ht="15">
      <c r="B74" s="154"/>
    </row>
    <row r="75" ht="15">
      <c r="B75" s="154"/>
    </row>
    <row r="76" ht="15">
      <c r="B76" s="154"/>
    </row>
    <row r="77" ht="15">
      <c r="B77" s="154"/>
    </row>
    <row r="78" ht="15">
      <c r="B78" s="154"/>
    </row>
    <row r="79" ht="15">
      <c r="B79" s="154"/>
    </row>
    <row r="80" ht="15">
      <c r="B80" s="154"/>
    </row>
    <row r="81" ht="15">
      <c r="B81" s="154"/>
    </row>
    <row r="82" ht="15">
      <c r="B82" s="154"/>
    </row>
    <row r="83" ht="15">
      <c r="B83" s="154"/>
    </row>
    <row r="84" ht="15">
      <c r="B84" s="154"/>
    </row>
    <row r="85" ht="15">
      <c r="B85" s="154"/>
    </row>
    <row r="86" ht="15">
      <c r="B86" s="154"/>
    </row>
    <row r="87" ht="15">
      <c r="B87" s="154"/>
    </row>
    <row r="88" ht="15">
      <c r="B88" s="154"/>
    </row>
    <row r="89" ht="15">
      <c r="B89" s="154"/>
    </row>
  </sheetData>
  <sheetProtection/>
  <mergeCells count="8">
    <mergeCell ref="A7:E7"/>
    <mergeCell ref="E12:E13"/>
    <mergeCell ref="A6:E6"/>
    <mergeCell ref="A12:A13"/>
    <mergeCell ref="B12:B13"/>
    <mergeCell ref="A9:E10"/>
    <mergeCell ref="C12:C13"/>
    <mergeCell ref="D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1">
      <selection activeCell="C18" sqref="C18"/>
    </sheetView>
  </sheetViews>
  <sheetFormatPr defaultColWidth="8.28125" defaultRowHeight="15"/>
  <cols>
    <col min="1" max="1" width="75.57421875" style="0" customWidth="1"/>
    <col min="2" max="3" width="8.28125" style="9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1:12" s="103" customFormat="1" ht="15">
      <c r="A1" s="308" t="s">
        <v>585</v>
      </c>
      <c r="B1" s="308"/>
      <c r="C1" s="308"/>
      <c r="D1" s="308"/>
      <c r="E1" s="308"/>
      <c r="F1" s="308"/>
      <c r="G1" s="104"/>
      <c r="H1" s="104"/>
      <c r="I1" s="104"/>
      <c r="J1" s="104"/>
      <c r="K1" s="104"/>
      <c r="L1" s="104"/>
    </row>
    <row r="2" spans="1:12" s="103" customFormat="1" ht="23.25" customHeight="1">
      <c r="A2" s="303" t="s">
        <v>699</v>
      </c>
      <c r="B2" s="303"/>
      <c r="C2" s="303"/>
      <c r="D2" s="303"/>
      <c r="E2" s="303"/>
      <c r="F2" s="303"/>
      <c r="G2" s="92"/>
      <c r="H2" s="92"/>
      <c r="I2" s="92"/>
      <c r="J2" s="92"/>
      <c r="K2" s="92"/>
      <c r="L2" s="92"/>
    </row>
    <row r="3" spans="1:11" ht="55.5" customHeight="1" hidden="1">
      <c r="A3" s="92"/>
      <c r="B3" s="311" t="s">
        <v>582</v>
      </c>
      <c r="C3" s="311"/>
      <c r="D3" s="311"/>
      <c r="E3" s="311"/>
      <c r="F3" s="311"/>
      <c r="G3" s="69"/>
      <c r="H3" s="69"/>
      <c r="I3" s="69"/>
      <c r="J3" s="69"/>
      <c r="K3" s="69"/>
    </row>
    <row r="4" spans="1:11" ht="12" customHeight="1" hidden="1">
      <c r="A4" s="92"/>
      <c r="B4" s="189"/>
      <c r="C4" s="189"/>
      <c r="D4" s="189"/>
      <c r="E4" s="189"/>
      <c r="F4" s="69"/>
      <c r="G4" s="69"/>
      <c r="H4" s="69"/>
      <c r="I4" s="69"/>
      <c r="J4" s="69"/>
      <c r="K4" s="69"/>
    </row>
    <row r="5" spans="1:11" ht="15" hidden="1">
      <c r="A5" s="302"/>
      <c r="B5" s="302"/>
      <c r="C5" s="302"/>
      <c r="D5" s="302"/>
      <c r="E5" s="302"/>
      <c r="F5" s="69" t="s">
        <v>583</v>
      </c>
      <c r="G5" s="7"/>
      <c r="H5" s="7"/>
      <c r="I5" s="7"/>
      <c r="J5" s="7"/>
      <c r="K5" s="7"/>
    </row>
    <row r="6" spans="1:11" s="103" customFormat="1" ht="41.25" customHeight="1" hidden="1">
      <c r="A6" s="92"/>
      <c r="B6" s="303" t="s">
        <v>567</v>
      </c>
      <c r="C6" s="303"/>
      <c r="D6" s="303"/>
      <c r="E6" s="303"/>
      <c r="F6" s="303"/>
      <c r="G6" s="92"/>
      <c r="H6" s="92"/>
      <c r="I6" s="92"/>
      <c r="J6" s="92"/>
      <c r="K6" s="92"/>
    </row>
    <row r="7" spans="1:12" ht="15.75" customHeight="1" hidden="1">
      <c r="A7" s="302" t="s">
        <v>278</v>
      </c>
      <c r="B7" s="302"/>
      <c r="C7" s="302"/>
      <c r="D7" s="302"/>
      <c r="E7" s="302"/>
      <c r="F7" s="302"/>
      <c r="G7" s="7"/>
      <c r="H7" s="7"/>
      <c r="I7" s="7"/>
      <c r="J7" s="7"/>
      <c r="K7" s="7"/>
      <c r="L7" s="7"/>
    </row>
    <row r="8" spans="1:12" ht="24.75" customHeight="1" hidden="1">
      <c r="A8" s="311" t="s">
        <v>395</v>
      </c>
      <c r="B8" s="311"/>
      <c r="C8" s="311"/>
      <c r="D8" s="311"/>
      <c r="E8" s="311"/>
      <c r="F8" s="311"/>
      <c r="G8" s="69"/>
      <c r="H8" s="69"/>
      <c r="I8" s="69"/>
      <c r="J8" s="69"/>
      <c r="K8" s="69"/>
      <c r="L8" s="69"/>
    </row>
    <row r="9" spans="1:11" ht="39.75" customHeight="1" hidden="1">
      <c r="A9" s="311" t="s">
        <v>339</v>
      </c>
      <c r="B9" s="311"/>
      <c r="C9" s="311"/>
      <c r="D9" s="311"/>
      <c r="E9" s="311"/>
      <c r="F9" s="311"/>
      <c r="G9" s="69"/>
      <c r="H9" s="69"/>
      <c r="I9" s="69"/>
      <c r="J9" s="69"/>
      <c r="K9" s="69"/>
    </row>
    <row r="10" spans="1:10" s="41" customFormat="1" ht="14.25" customHeight="1">
      <c r="A10" s="304"/>
      <c r="B10" s="304"/>
      <c r="C10" s="304"/>
      <c r="D10" s="304"/>
      <c r="E10" s="80"/>
      <c r="F10" s="80"/>
      <c r="G10" s="67"/>
      <c r="H10" s="67"/>
      <c r="I10" s="67"/>
      <c r="J10" s="67"/>
    </row>
    <row r="11" spans="1:6" ht="42.75" customHeight="1">
      <c r="A11" s="312" t="s">
        <v>676</v>
      </c>
      <c r="B11" s="312"/>
      <c r="C11" s="312"/>
      <c r="D11" s="312"/>
      <c r="E11" s="312"/>
      <c r="F11" s="312"/>
    </row>
    <row r="12" spans="1:6" ht="16.5" customHeight="1">
      <c r="A12" s="313" t="s">
        <v>0</v>
      </c>
      <c r="B12" s="314" t="s">
        <v>2</v>
      </c>
      <c r="C12" s="314" t="s">
        <v>118</v>
      </c>
      <c r="D12" s="305" t="s">
        <v>221</v>
      </c>
      <c r="E12" s="307" t="s">
        <v>588</v>
      </c>
      <c r="F12" s="307" t="s">
        <v>589</v>
      </c>
    </row>
    <row r="13" spans="1:6" s="26" customFormat="1" ht="15">
      <c r="A13" s="313"/>
      <c r="B13" s="314"/>
      <c r="C13" s="314"/>
      <c r="D13" s="306"/>
      <c r="E13" s="307"/>
      <c r="F13" s="307"/>
    </row>
    <row r="14" spans="1:6" ht="14.25" customHeight="1">
      <c r="A14" s="10" t="s">
        <v>7</v>
      </c>
      <c r="B14" s="3"/>
      <c r="C14" s="3"/>
      <c r="D14" s="163">
        <f>D15+D24+D30+D35+D39+D45+D48+D56+D26+D54</f>
        <v>423530.8733600001</v>
      </c>
      <c r="E14" s="163">
        <f>E15+E24+E30+E35+E39+E45+E48+E56+E26+E54+E60</f>
        <v>323859.3112</v>
      </c>
      <c r="F14" s="190">
        <f>E14/D14*100</f>
        <v>76.46651792600736</v>
      </c>
    </row>
    <row r="15" spans="1:6" ht="15">
      <c r="A15" s="219" t="s">
        <v>12</v>
      </c>
      <c r="B15" s="220" t="s">
        <v>13</v>
      </c>
      <c r="C15" s="220"/>
      <c r="D15" s="195">
        <f>D17+D18+D20+D22+D23+D16+D19</f>
        <v>35609.43189</v>
      </c>
      <c r="E15" s="195">
        <f>E17+E18+E20+E22+E23+E16+E19</f>
        <v>28830.73311</v>
      </c>
      <c r="F15" s="222">
        <f aca="true" t="shared" si="0" ref="F15:F59">E15/D15*100</f>
        <v>80.96375476884926</v>
      </c>
    </row>
    <row r="16" spans="1:7" ht="30">
      <c r="A16" s="71" t="s">
        <v>243</v>
      </c>
      <c r="B16" s="18" t="s">
        <v>13</v>
      </c>
      <c r="C16" s="18" t="s">
        <v>245</v>
      </c>
      <c r="D16" s="194">
        <v>1660</v>
      </c>
      <c r="E16" s="194">
        <v>1463.72821</v>
      </c>
      <c r="F16" s="190">
        <f t="shared" si="0"/>
        <v>88.17639819277109</v>
      </c>
      <c r="G16" s="1"/>
    </row>
    <row r="17" spans="1:6" ht="27.75" customHeight="1">
      <c r="A17" s="8" t="s">
        <v>107</v>
      </c>
      <c r="B17" s="3" t="s">
        <v>13</v>
      </c>
      <c r="C17" s="3" t="s">
        <v>108</v>
      </c>
      <c r="D17" s="164">
        <v>765</v>
      </c>
      <c r="E17" s="194">
        <v>653.97298</v>
      </c>
      <c r="F17" s="190">
        <f t="shared" si="0"/>
        <v>85.48666405228758</v>
      </c>
    </row>
    <row r="18" spans="1:6" ht="45">
      <c r="A18" s="22" t="s">
        <v>70</v>
      </c>
      <c r="B18" s="221" t="s">
        <v>13</v>
      </c>
      <c r="C18" s="221" t="s">
        <v>71</v>
      </c>
      <c r="D18" s="194">
        <v>16448.60453</v>
      </c>
      <c r="E18" s="194">
        <v>13786.96799</v>
      </c>
      <c r="F18" s="190">
        <f t="shared" si="0"/>
        <v>83.81846596685122</v>
      </c>
    </row>
    <row r="19" spans="1:7" ht="15">
      <c r="A19" s="22" t="s">
        <v>119</v>
      </c>
      <c r="B19" s="221" t="s">
        <v>13</v>
      </c>
      <c r="C19" s="221" t="s">
        <v>120</v>
      </c>
      <c r="D19" s="194">
        <v>17.5</v>
      </c>
      <c r="E19" s="194">
        <v>17.5</v>
      </c>
      <c r="F19" s="222">
        <f t="shared" si="0"/>
        <v>100</v>
      </c>
      <c r="G19" s="9"/>
    </row>
    <row r="20" spans="1:6" ht="30">
      <c r="A20" s="22" t="s">
        <v>14</v>
      </c>
      <c r="B20" s="221" t="s">
        <v>13</v>
      </c>
      <c r="C20" s="221" t="s">
        <v>15</v>
      </c>
      <c r="D20" s="194">
        <v>4845.94114</v>
      </c>
      <c r="E20" s="194">
        <v>3627.04977</v>
      </c>
      <c r="F20" s="222">
        <f t="shared" si="0"/>
        <v>74.84716931580395</v>
      </c>
    </row>
    <row r="21" spans="1:6" ht="15" hidden="1">
      <c r="A21" s="8" t="s">
        <v>121</v>
      </c>
      <c r="B21" s="3" t="s">
        <v>13</v>
      </c>
      <c r="C21" s="3" t="s">
        <v>122</v>
      </c>
      <c r="D21" s="164"/>
      <c r="E21" s="194"/>
      <c r="F21" s="222" t="e">
        <f t="shared" si="0"/>
        <v>#DIV/0!</v>
      </c>
    </row>
    <row r="22" spans="1:6" ht="15">
      <c r="A22" s="8" t="s">
        <v>72</v>
      </c>
      <c r="B22" s="3" t="s">
        <v>13</v>
      </c>
      <c r="C22" s="3" t="s">
        <v>73</v>
      </c>
      <c r="D22" s="164">
        <v>350</v>
      </c>
      <c r="E22" s="194">
        <v>50</v>
      </c>
      <c r="F22" s="222">
        <f t="shared" si="0"/>
        <v>14.285714285714285</v>
      </c>
    </row>
    <row r="23" spans="1:7" ht="15">
      <c r="A23" s="22" t="s">
        <v>40</v>
      </c>
      <c r="B23" s="221" t="s">
        <v>13</v>
      </c>
      <c r="C23" s="221" t="s">
        <v>41</v>
      </c>
      <c r="D23" s="194">
        <v>11522.38622</v>
      </c>
      <c r="E23" s="194">
        <v>9231.51416</v>
      </c>
      <c r="F23" s="222">
        <f t="shared" si="0"/>
        <v>80.11807609760889</v>
      </c>
      <c r="G23" s="9"/>
    </row>
    <row r="24" spans="1:6" ht="15">
      <c r="A24" s="219" t="s">
        <v>23</v>
      </c>
      <c r="B24" s="220" t="s">
        <v>24</v>
      </c>
      <c r="C24" s="220"/>
      <c r="D24" s="195">
        <f>D25</f>
        <v>1283.9</v>
      </c>
      <c r="E24" s="195">
        <f>E25</f>
        <v>962.925</v>
      </c>
      <c r="F24" s="222">
        <f t="shared" si="0"/>
        <v>74.99999999999999</v>
      </c>
    </row>
    <row r="25" spans="1:6" ht="15">
      <c r="A25" s="22" t="s">
        <v>25</v>
      </c>
      <c r="B25" s="221" t="s">
        <v>24</v>
      </c>
      <c r="C25" s="221" t="s">
        <v>26</v>
      </c>
      <c r="D25" s="194">
        <v>1283.9</v>
      </c>
      <c r="E25" s="194">
        <v>962.925</v>
      </c>
      <c r="F25" s="222">
        <f t="shared" si="0"/>
        <v>74.99999999999999</v>
      </c>
    </row>
    <row r="26" spans="1:6" ht="28.5">
      <c r="A26" s="219" t="s">
        <v>123</v>
      </c>
      <c r="B26" s="220" t="s">
        <v>124</v>
      </c>
      <c r="C26" s="220"/>
      <c r="D26" s="195">
        <f>D28</f>
        <v>147</v>
      </c>
      <c r="E26" s="195">
        <f>E28</f>
        <v>19.69017</v>
      </c>
      <c r="F26" s="222">
        <f t="shared" si="0"/>
        <v>13.394673469387754</v>
      </c>
    </row>
    <row r="27" spans="1:6" ht="15" hidden="1">
      <c r="A27" s="22" t="s">
        <v>125</v>
      </c>
      <c r="B27" s="221" t="s">
        <v>124</v>
      </c>
      <c r="C27" s="221" t="s">
        <v>126</v>
      </c>
      <c r="D27" s="194"/>
      <c r="E27" s="194"/>
      <c r="F27" s="222" t="e">
        <f t="shared" si="0"/>
        <v>#DIV/0!</v>
      </c>
    </row>
    <row r="28" spans="1:6" ht="30">
      <c r="A28" s="22" t="s">
        <v>127</v>
      </c>
      <c r="B28" s="221" t="s">
        <v>124</v>
      </c>
      <c r="C28" s="221" t="s">
        <v>128</v>
      </c>
      <c r="D28" s="194">
        <v>147</v>
      </c>
      <c r="E28" s="194">
        <v>19.69017</v>
      </c>
      <c r="F28" s="222">
        <f t="shared" si="0"/>
        <v>13.394673469387754</v>
      </c>
    </row>
    <row r="29" spans="1:6" ht="15" hidden="1">
      <c r="A29" s="22" t="s">
        <v>129</v>
      </c>
      <c r="B29" s="221" t="s">
        <v>124</v>
      </c>
      <c r="C29" s="221" t="s">
        <v>130</v>
      </c>
      <c r="D29" s="194"/>
      <c r="E29" s="194"/>
      <c r="F29" s="222" t="e">
        <f t="shared" si="0"/>
        <v>#DIV/0!</v>
      </c>
    </row>
    <row r="30" spans="1:6" ht="15">
      <c r="A30" s="219" t="s">
        <v>77</v>
      </c>
      <c r="B30" s="220" t="s">
        <v>78</v>
      </c>
      <c r="C30" s="220"/>
      <c r="D30" s="195">
        <f>D31+D32+D33+D34</f>
        <v>16352.78053</v>
      </c>
      <c r="E30" s="195">
        <f>E31+E32+E33+E34</f>
        <v>13650.72745</v>
      </c>
      <c r="F30" s="222">
        <f t="shared" si="0"/>
        <v>83.47649150526452</v>
      </c>
    </row>
    <row r="31" spans="1:6" ht="15">
      <c r="A31" s="22" t="s">
        <v>79</v>
      </c>
      <c r="B31" s="221" t="s">
        <v>78</v>
      </c>
      <c r="C31" s="221" t="s">
        <v>80</v>
      </c>
      <c r="D31" s="194">
        <v>406.18053</v>
      </c>
      <c r="E31" s="194">
        <v>0</v>
      </c>
      <c r="F31" s="222">
        <f t="shared" si="0"/>
        <v>0</v>
      </c>
    </row>
    <row r="32" spans="1:6" ht="15">
      <c r="A32" s="22" t="s">
        <v>82</v>
      </c>
      <c r="B32" s="221" t="s">
        <v>78</v>
      </c>
      <c r="C32" s="221" t="s">
        <v>83</v>
      </c>
      <c r="D32" s="194">
        <v>3600</v>
      </c>
      <c r="E32" s="194">
        <v>2673.627</v>
      </c>
      <c r="F32" s="222">
        <f t="shared" si="0"/>
        <v>74.26741666666666</v>
      </c>
    </row>
    <row r="33" spans="1:6" ht="15">
      <c r="A33" s="22" t="s">
        <v>84</v>
      </c>
      <c r="B33" s="221" t="s">
        <v>78</v>
      </c>
      <c r="C33" s="221" t="s">
        <v>85</v>
      </c>
      <c r="D33" s="194">
        <v>12341.6</v>
      </c>
      <c r="E33" s="194">
        <v>10977.10045</v>
      </c>
      <c r="F33" s="222">
        <f t="shared" si="0"/>
        <v>88.9439007097945</v>
      </c>
    </row>
    <row r="34" spans="1:6" ht="15">
      <c r="A34" s="22" t="s">
        <v>90</v>
      </c>
      <c r="B34" s="221" t="s">
        <v>78</v>
      </c>
      <c r="C34" s="221" t="s">
        <v>91</v>
      </c>
      <c r="D34" s="194">
        <v>5</v>
      </c>
      <c r="E34" s="194">
        <v>0</v>
      </c>
      <c r="F34" s="222">
        <f t="shared" si="0"/>
        <v>0</v>
      </c>
    </row>
    <row r="35" spans="1:6" ht="15">
      <c r="A35" s="219" t="s">
        <v>92</v>
      </c>
      <c r="B35" s="220" t="s">
        <v>93</v>
      </c>
      <c r="C35" s="220"/>
      <c r="D35" s="195">
        <f>D36+D37+D38</f>
        <v>14171.8</v>
      </c>
      <c r="E35" s="195">
        <f>E36+E37+E38</f>
        <v>5064.62155</v>
      </c>
      <c r="F35" s="222">
        <f t="shared" si="0"/>
        <v>35.737320241606575</v>
      </c>
    </row>
    <row r="36" spans="1:6" ht="15">
      <c r="A36" s="22" t="s">
        <v>94</v>
      </c>
      <c r="B36" s="221" t="s">
        <v>93</v>
      </c>
      <c r="C36" s="221" t="s">
        <v>95</v>
      </c>
      <c r="D36" s="194">
        <v>300</v>
      </c>
      <c r="E36" s="194">
        <v>177.49051</v>
      </c>
      <c r="F36" s="222">
        <f t="shared" si="0"/>
        <v>59.16350333333333</v>
      </c>
    </row>
    <row r="37" spans="1:6" ht="15">
      <c r="A37" s="22" t="s">
        <v>98</v>
      </c>
      <c r="B37" s="221" t="s">
        <v>93</v>
      </c>
      <c r="C37" s="221" t="s">
        <v>99</v>
      </c>
      <c r="D37" s="194">
        <v>6500</v>
      </c>
      <c r="E37" s="194">
        <v>4887.13104</v>
      </c>
      <c r="F37" s="222">
        <f t="shared" si="0"/>
        <v>75.18663138461538</v>
      </c>
    </row>
    <row r="38" spans="1:7" ht="15">
      <c r="A38" s="22" t="s">
        <v>100</v>
      </c>
      <c r="B38" s="221" t="s">
        <v>93</v>
      </c>
      <c r="C38" s="221" t="s">
        <v>131</v>
      </c>
      <c r="D38" s="40">
        <v>7371.8</v>
      </c>
      <c r="E38" s="40">
        <v>0</v>
      </c>
      <c r="F38" s="222">
        <f t="shared" si="0"/>
        <v>0</v>
      </c>
      <c r="G38" s="9"/>
    </row>
    <row r="39" spans="1:6" ht="15">
      <c r="A39" s="219" t="s">
        <v>42</v>
      </c>
      <c r="B39" s="220" t="s">
        <v>43</v>
      </c>
      <c r="C39" s="220"/>
      <c r="D39" s="195">
        <f>D40+D41+D43+D44+D42</f>
        <v>298425.35818000004</v>
      </c>
      <c r="E39" s="195">
        <f>E40+E41+E43+E44+E42</f>
        <v>240409.39472</v>
      </c>
      <c r="F39" s="222">
        <f t="shared" si="0"/>
        <v>80.55930507587536</v>
      </c>
    </row>
    <row r="40" spans="1:6" ht="15">
      <c r="A40" s="22" t="s">
        <v>44</v>
      </c>
      <c r="B40" s="221" t="s">
        <v>43</v>
      </c>
      <c r="C40" s="221" t="s">
        <v>45</v>
      </c>
      <c r="D40" s="194">
        <v>64960</v>
      </c>
      <c r="E40" s="194">
        <v>46174.84064</v>
      </c>
      <c r="F40" s="190">
        <f t="shared" si="0"/>
        <v>71.0819591133005</v>
      </c>
    </row>
    <row r="41" spans="1:6" ht="15">
      <c r="A41" s="22" t="s">
        <v>57</v>
      </c>
      <c r="B41" s="221" t="s">
        <v>43</v>
      </c>
      <c r="C41" s="221" t="s">
        <v>48</v>
      </c>
      <c r="D41" s="194">
        <v>212205.06585</v>
      </c>
      <c r="E41" s="194">
        <v>175619.17394</v>
      </c>
      <c r="F41" s="190">
        <f t="shared" si="0"/>
        <v>82.75918071821093</v>
      </c>
    </row>
    <row r="42" spans="1:7" ht="15">
      <c r="A42" s="22" t="s">
        <v>286</v>
      </c>
      <c r="B42" s="221" t="s">
        <v>43</v>
      </c>
      <c r="C42" s="221" t="s">
        <v>287</v>
      </c>
      <c r="D42" s="194">
        <v>9800</v>
      </c>
      <c r="E42" s="194">
        <v>9404.11665</v>
      </c>
      <c r="F42" s="190">
        <f t="shared" si="0"/>
        <v>95.96037397959184</v>
      </c>
      <c r="G42" s="9"/>
    </row>
    <row r="43" spans="1:6" ht="15">
      <c r="A43" s="22" t="s">
        <v>58</v>
      </c>
      <c r="B43" s="221" t="s">
        <v>43</v>
      </c>
      <c r="C43" s="221" t="s">
        <v>59</v>
      </c>
      <c r="D43" s="194">
        <v>1225</v>
      </c>
      <c r="E43" s="194">
        <v>296.2119</v>
      </c>
      <c r="F43" s="190">
        <f t="shared" si="0"/>
        <v>24.180563265306123</v>
      </c>
    </row>
    <row r="44" spans="1:6" ht="15">
      <c r="A44" s="22" t="s">
        <v>60</v>
      </c>
      <c r="B44" s="221" t="s">
        <v>43</v>
      </c>
      <c r="C44" s="221" t="s">
        <v>61</v>
      </c>
      <c r="D44" s="194">
        <v>10235.29233</v>
      </c>
      <c r="E44" s="194">
        <v>8915.05159</v>
      </c>
      <c r="F44" s="190">
        <f t="shared" si="0"/>
        <v>87.10109396553014</v>
      </c>
    </row>
    <row r="45" spans="1:6" ht="15">
      <c r="A45" s="219" t="s">
        <v>109</v>
      </c>
      <c r="B45" s="220" t="s">
        <v>110</v>
      </c>
      <c r="C45" s="220"/>
      <c r="D45" s="195">
        <f>D46+D47</f>
        <v>11515.56276</v>
      </c>
      <c r="E45" s="195">
        <f>E46+E47</f>
        <v>8480.17018</v>
      </c>
      <c r="F45" s="190">
        <f t="shared" si="0"/>
        <v>73.64095317561362</v>
      </c>
    </row>
    <row r="46" spans="1:6" ht="15">
      <c r="A46" s="22" t="s">
        <v>111</v>
      </c>
      <c r="B46" s="221" t="s">
        <v>110</v>
      </c>
      <c r="C46" s="221" t="s">
        <v>112</v>
      </c>
      <c r="D46" s="194">
        <v>11515.56276</v>
      </c>
      <c r="E46" s="194">
        <v>8480.17018</v>
      </c>
      <c r="F46" s="190">
        <f t="shared" si="0"/>
        <v>73.64095317561362</v>
      </c>
    </row>
    <row r="47" spans="1:6" ht="15" hidden="1">
      <c r="A47" s="22" t="s">
        <v>113</v>
      </c>
      <c r="B47" s="221" t="s">
        <v>110</v>
      </c>
      <c r="C47" s="221" t="s">
        <v>114</v>
      </c>
      <c r="D47" s="194"/>
      <c r="E47" s="194"/>
      <c r="F47" s="190" t="e">
        <f t="shared" si="0"/>
        <v>#DIV/0!</v>
      </c>
    </row>
    <row r="48" spans="1:6" ht="15">
      <c r="A48" s="219" t="s">
        <v>62</v>
      </c>
      <c r="B48" s="220">
        <v>1000</v>
      </c>
      <c r="C48" s="220"/>
      <c r="D48" s="195">
        <f>D49+D51+D52+D53</f>
        <v>20838.14</v>
      </c>
      <c r="E48" s="195">
        <f>E49+E51+E52+E53</f>
        <v>9816.80733</v>
      </c>
      <c r="F48" s="190">
        <f t="shared" si="0"/>
        <v>47.109806009557474</v>
      </c>
    </row>
    <row r="49" spans="1:6" ht="15">
      <c r="A49" s="22" t="s">
        <v>103</v>
      </c>
      <c r="B49" s="221">
        <v>1000</v>
      </c>
      <c r="C49" s="221">
        <v>1001</v>
      </c>
      <c r="D49" s="194">
        <v>1000</v>
      </c>
      <c r="E49" s="194">
        <v>444</v>
      </c>
      <c r="F49" s="190">
        <f t="shared" si="0"/>
        <v>44.4</v>
      </c>
    </row>
    <row r="50" spans="1:6" ht="15" hidden="1">
      <c r="A50" s="22" t="s">
        <v>132</v>
      </c>
      <c r="B50" s="221">
        <v>1000</v>
      </c>
      <c r="C50" s="221">
        <v>1002</v>
      </c>
      <c r="D50" s="194"/>
      <c r="E50" s="194"/>
      <c r="F50" s="190" t="e">
        <f t="shared" si="0"/>
        <v>#DIV/0!</v>
      </c>
    </row>
    <row r="51" spans="1:6" ht="15">
      <c r="A51" s="22" t="s">
        <v>102</v>
      </c>
      <c r="B51" s="221">
        <v>1000</v>
      </c>
      <c r="C51" s="221">
        <v>1003</v>
      </c>
      <c r="D51" s="194">
        <v>742.5</v>
      </c>
      <c r="E51" s="194">
        <v>0</v>
      </c>
      <c r="F51" s="190">
        <f t="shared" si="0"/>
        <v>0</v>
      </c>
    </row>
    <row r="52" spans="1:6" ht="15">
      <c r="A52" s="22" t="s">
        <v>63</v>
      </c>
      <c r="B52" s="221">
        <v>1000</v>
      </c>
      <c r="C52" s="221">
        <v>1004</v>
      </c>
      <c r="D52" s="194">
        <v>17720.04</v>
      </c>
      <c r="E52" s="194">
        <v>8387.94666</v>
      </c>
      <c r="F52" s="190">
        <f t="shared" si="0"/>
        <v>47.335935246195824</v>
      </c>
    </row>
    <row r="53" spans="1:6" ht="15">
      <c r="A53" s="22" t="s">
        <v>67</v>
      </c>
      <c r="B53" s="221">
        <v>1000</v>
      </c>
      <c r="C53" s="221">
        <v>1006</v>
      </c>
      <c r="D53" s="194">
        <v>1375.6</v>
      </c>
      <c r="E53" s="194">
        <v>984.86067</v>
      </c>
      <c r="F53" s="190">
        <f t="shared" si="0"/>
        <v>71.59498909566734</v>
      </c>
    </row>
    <row r="54" spans="1:6" ht="28.5">
      <c r="A54" s="219" t="s">
        <v>29</v>
      </c>
      <c r="B54" s="220">
        <v>1300</v>
      </c>
      <c r="C54" s="220"/>
      <c r="D54" s="195">
        <f>D55</f>
        <v>800</v>
      </c>
      <c r="E54" s="195">
        <f>E55</f>
        <v>318.46769</v>
      </c>
      <c r="F54" s="190">
        <f t="shared" si="0"/>
        <v>39.80846125</v>
      </c>
    </row>
    <row r="55" spans="1:6" ht="15">
      <c r="A55" s="22" t="s">
        <v>292</v>
      </c>
      <c r="B55" s="221">
        <v>1300</v>
      </c>
      <c r="C55" s="221">
        <v>1301</v>
      </c>
      <c r="D55" s="194">
        <v>800</v>
      </c>
      <c r="E55" s="194">
        <v>318.46769</v>
      </c>
      <c r="F55" s="190">
        <f t="shared" si="0"/>
        <v>39.80846125</v>
      </c>
    </row>
    <row r="56" spans="1:6" ht="42.75">
      <c r="A56" s="63" t="s">
        <v>30</v>
      </c>
      <c r="B56" s="220">
        <v>1400</v>
      </c>
      <c r="C56" s="220"/>
      <c r="D56" s="195">
        <f>D58+D57+D59</f>
        <v>24386.9</v>
      </c>
      <c r="E56" s="195">
        <f>E58+E57+E59</f>
        <v>16305.774000000001</v>
      </c>
      <c r="F56" s="190">
        <f t="shared" si="0"/>
        <v>66.8628402954045</v>
      </c>
    </row>
    <row r="57" spans="1:6" ht="30">
      <c r="A57" s="22" t="s">
        <v>31</v>
      </c>
      <c r="B57" s="221">
        <v>1400</v>
      </c>
      <c r="C57" s="221" t="s">
        <v>159</v>
      </c>
      <c r="D57" s="194">
        <v>6249.5</v>
      </c>
      <c r="E57" s="194">
        <v>6207.9</v>
      </c>
      <c r="F57" s="190">
        <f t="shared" si="0"/>
        <v>99.33434674773981</v>
      </c>
    </row>
    <row r="58" spans="1:6" ht="15">
      <c r="A58" s="22" t="s">
        <v>33</v>
      </c>
      <c r="B58" s="221">
        <v>1400</v>
      </c>
      <c r="C58" s="221">
        <v>1402</v>
      </c>
      <c r="D58" s="194">
        <v>2000</v>
      </c>
      <c r="E58" s="194">
        <v>1332.8</v>
      </c>
      <c r="F58" s="190">
        <f t="shared" si="0"/>
        <v>66.64</v>
      </c>
    </row>
    <row r="59" spans="1:6" ht="15">
      <c r="A59" s="22" t="s">
        <v>34</v>
      </c>
      <c r="B59" s="221" t="s">
        <v>36</v>
      </c>
      <c r="C59" s="221" t="s">
        <v>37</v>
      </c>
      <c r="D59" s="194">
        <v>16137.4</v>
      </c>
      <c r="E59" s="194">
        <v>8765.074</v>
      </c>
      <c r="F59" s="190">
        <f t="shared" si="0"/>
        <v>54.31528003271902</v>
      </c>
    </row>
    <row r="60" spans="1:6" ht="15" hidden="1">
      <c r="A60" s="72" t="s">
        <v>275</v>
      </c>
      <c r="B60" s="89">
        <v>9900</v>
      </c>
      <c r="C60" s="89"/>
      <c r="D60" s="163"/>
      <c r="E60" s="163">
        <f>E61</f>
        <v>0</v>
      </c>
      <c r="F60" s="190"/>
    </row>
    <row r="61" spans="1:6" ht="15" hidden="1">
      <c r="A61" s="2" t="s">
        <v>275</v>
      </c>
      <c r="B61" s="73">
        <v>9900</v>
      </c>
      <c r="C61" s="73">
        <v>9999</v>
      </c>
      <c r="D61" s="164"/>
      <c r="E61" s="164"/>
      <c r="F61" s="190"/>
    </row>
  </sheetData>
  <sheetProtection/>
  <mergeCells count="16">
    <mergeCell ref="A5:E5"/>
    <mergeCell ref="B3:F3"/>
    <mergeCell ref="B6:F6"/>
    <mergeCell ref="A1:F1"/>
    <mergeCell ref="A7:F7"/>
    <mergeCell ref="A8:F8"/>
    <mergeCell ref="A2:F2"/>
    <mergeCell ref="A11:F11"/>
    <mergeCell ref="A12:A13"/>
    <mergeCell ref="B12:B13"/>
    <mergeCell ref="C12:C13"/>
    <mergeCell ref="A9:F9"/>
    <mergeCell ref="A10:D10"/>
    <mergeCell ref="D12:D13"/>
    <mergeCell ref="E12:E13"/>
    <mergeCell ref="F12:F13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661"/>
  <sheetViews>
    <sheetView view="pageBreakPreview" zoomScaleSheetLayoutView="100" zoomScalePageLayoutView="0" workbookViewId="0" topLeftCell="A4">
      <selection activeCell="I15" sqref="I15"/>
    </sheetView>
  </sheetViews>
  <sheetFormatPr defaultColWidth="16.140625" defaultRowHeight="15"/>
  <cols>
    <col min="1" max="1" width="61.8515625" style="43" customWidth="1"/>
    <col min="2" max="2" width="7.57421875" style="60" bestFit="1" customWidth="1"/>
    <col min="3" max="3" width="8.7109375" style="60" customWidth="1"/>
    <col min="4" max="4" width="13.28125" style="59" customWidth="1"/>
    <col min="5" max="5" width="6.28125" style="59" customWidth="1"/>
    <col min="6" max="6" width="5.421875" style="59" customWidth="1"/>
    <col min="7" max="7" width="17.28125" style="62" hidden="1" customWidth="1"/>
    <col min="8" max="8" width="14.7109375" style="62" hidden="1" customWidth="1"/>
    <col min="9" max="11" width="17.28125" style="62" customWidth="1"/>
    <col min="12" max="14" width="17.00390625" style="43" customWidth="1"/>
    <col min="15" max="15" width="9.140625" style="43" customWidth="1"/>
    <col min="16" max="16" width="12.57421875" style="43" customWidth="1"/>
    <col min="17" max="238" width="9.140625" style="43" customWidth="1"/>
    <col min="239" max="239" width="61.8515625" style="43" customWidth="1"/>
    <col min="240" max="241" width="7.00390625" style="43" customWidth="1"/>
    <col min="242" max="242" width="8.7109375" style="43" customWidth="1"/>
    <col min="243" max="243" width="10.28125" style="43" customWidth="1"/>
    <col min="244" max="244" width="6.28125" style="43" customWidth="1"/>
    <col min="245" max="245" width="5.421875" style="43" customWidth="1"/>
    <col min="246" max="246" width="15.421875" style="43" customWidth="1"/>
    <col min="247" max="247" width="14.7109375" style="43" customWidth="1"/>
    <col min="248" max="248" width="10.8515625" style="43" customWidth="1"/>
    <col min="249" max="249" width="13.28125" style="43" customWidth="1"/>
    <col min="250" max="250" width="13.7109375" style="43" customWidth="1"/>
    <col min="251" max="16384" width="16.140625" style="43" customWidth="1"/>
  </cols>
  <sheetData>
    <row r="1" spans="1:11" s="103" customFormat="1" ht="15.75" customHeight="1" hidden="1">
      <c r="A1" s="308" t="s">
        <v>571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s="103" customFormat="1" ht="24.75" customHeight="1" hidden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s="103" customFormat="1" ht="39.75" customHeight="1" hidden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2" s="103" customFormat="1" ht="1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104"/>
    </row>
    <row r="5" spans="1:12" s="103" customFormat="1" ht="23.25" customHeight="1">
      <c r="A5" s="303" t="s">
        <v>699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92"/>
    </row>
    <row r="6" spans="1:11" ht="55.5" customHeight="1" hidden="1">
      <c r="A6" s="92"/>
      <c r="B6" s="311" t="s">
        <v>582</v>
      </c>
      <c r="C6" s="311"/>
      <c r="D6" s="311"/>
      <c r="E6" s="311"/>
      <c r="F6" s="311"/>
      <c r="G6" s="311"/>
      <c r="H6" s="311"/>
      <c r="I6" s="311"/>
      <c r="J6" s="311"/>
      <c r="K6" s="311"/>
    </row>
    <row r="7" spans="1:11" ht="12" customHeight="1" hidden="1">
      <c r="A7" s="92"/>
      <c r="B7" s="189"/>
      <c r="C7" s="189"/>
      <c r="D7" s="189"/>
      <c r="E7" s="189"/>
      <c r="F7" s="69"/>
      <c r="G7" s="69"/>
      <c r="H7" s="69"/>
      <c r="I7" s="69"/>
      <c r="J7" s="69"/>
      <c r="K7" s="69"/>
    </row>
    <row r="8" spans="1:11" ht="15" customHeight="1" hidden="1">
      <c r="A8" s="311" t="s">
        <v>584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</row>
    <row r="9" spans="1:11" s="103" customFormat="1" ht="41.25" customHeight="1" hidden="1">
      <c r="A9" s="92"/>
      <c r="B9" s="303" t="s">
        <v>567</v>
      </c>
      <c r="C9" s="303"/>
      <c r="D9" s="303"/>
      <c r="E9" s="303"/>
      <c r="F9" s="303"/>
      <c r="G9" s="303"/>
      <c r="H9" s="303"/>
      <c r="I9" s="303"/>
      <c r="J9" s="303"/>
      <c r="K9" s="303"/>
    </row>
    <row r="10" spans="1:11" ht="14.2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162"/>
      <c r="K10" s="162"/>
    </row>
    <row r="11" spans="1:11" ht="48" customHeight="1">
      <c r="A11" s="322" t="s">
        <v>677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</row>
    <row r="12" spans="1:11" s="45" customFormat="1" ht="14.25" customHeight="1">
      <c r="A12" s="323" t="s">
        <v>0</v>
      </c>
      <c r="B12" s="328" t="s">
        <v>2</v>
      </c>
      <c r="C12" s="328" t="s">
        <v>3</v>
      </c>
      <c r="D12" s="315" t="s">
        <v>4</v>
      </c>
      <c r="E12" s="315" t="s">
        <v>5</v>
      </c>
      <c r="F12" s="315" t="s">
        <v>6</v>
      </c>
      <c r="G12" s="318" t="s">
        <v>174</v>
      </c>
      <c r="H12" s="320" t="s">
        <v>176</v>
      </c>
      <c r="I12" s="325" t="s">
        <v>221</v>
      </c>
      <c r="J12" s="327" t="s">
        <v>588</v>
      </c>
      <c r="K12" s="327" t="s">
        <v>589</v>
      </c>
    </row>
    <row r="13" spans="1:11" s="45" customFormat="1" ht="14.25">
      <c r="A13" s="324"/>
      <c r="B13" s="329"/>
      <c r="C13" s="329"/>
      <c r="D13" s="316"/>
      <c r="E13" s="316"/>
      <c r="F13" s="316"/>
      <c r="G13" s="319"/>
      <c r="H13" s="321"/>
      <c r="I13" s="326"/>
      <c r="J13" s="327"/>
      <c r="K13" s="327"/>
    </row>
    <row r="14" spans="1:11" ht="15">
      <c r="A14" s="4" t="s">
        <v>7</v>
      </c>
      <c r="B14" s="36"/>
      <c r="C14" s="36"/>
      <c r="D14" s="32"/>
      <c r="E14" s="32"/>
      <c r="F14" s="32"/>
      <c r="G14" s="174" t="e">
        <f>G17+G240+G249+G280+G362+G489+G674+G766+G888</f>
        <v>#REF!</v>
      </c>
      <c r="H14" s="174" t="e">
        <f>#REF!+#REF!+#REF!+#REF!+#REF!</f>
        <v>#REF!</v>
      </c>
      <c r="I14" s="214">
        <f>I17+I240+I249+I280+I362+I489+I674+I766+I888+I880</f>
        <v>423530.8733600001</v>
      </c>
      <c r="J14" s="214">
        <f>J17+J240+J249+J280+J362+J489+J674+J766+J888+J880+J928</f>
        <v>323859.31120000005</v>
      </c>
      <c r="K14" s="191">
        <f>J14/I14*100</f>
        <v>76.46651792600737</v>
      </c>
    </row>
    <row r="15" spans="1:14" ht="15">
      <c r="A15" s="4" t="s">
        <v>8</v>
      </c>
      <c r="B15" s="38" t="s">
        <v>115</v>
      </c>
      <c r="C15" s="36"/>
      <c r="D15" s="32"/>
      <c r="E15" s="32"/>
      <c r="F15" s="32"/>
      <c r="G15" s="174" t="e">
        <f>G18+G287+G241+G250+G363+G490+G675+G767+G889</f>
        <v>#REF!</v>
      </c>
      <c r="H15" s="174" t="e">
        <f>H18+H490+H767+#REF!+#REF!</f>
        <v>#REF!</v>
      </c>
      <c r="I15" s="214">
        <f>I18+I287+I250+I363+I490+I675+I767+I889+I881</f>
        <v>179034.69999999998</v>
      </c>
      <c r="J15" s="214">
        <f>J18+J287+J250+J363+J490+J675+J767+J889+J881</f>
        <v>143544.15357999998</v>
      </c>
      <c r="K15" s="191">
        <f aca="true" t="shared" si="0" ref="K15:K82">J15/I15*100</f>
        <v>80.17672193155852</v>
      </c>
      <c r="L15" s="42"/>
      <c r="M15" s="42"/>
      <c r="N15" s="42"/>
    </row>
    <row r="16" spans="1:11" ht="15">
      <c r="A16" s="4" t="s">
        <v>9</v>
      </c>
      <c r="B16" s="38" t="s">
        <v>116</v>
      </c>
      <c r="C16" s="36"/>
      <c r="D16" s="32"/>
      <c r="E16" s="32"/>
      <c r="F16" s="32"/>
      <c r="G16" s="174" t="e">
        <f>G19+G251+G242+G288+G364+G491+G676+G768+G890</f>
        <v>#REF!</v>
      </c>
      <c r="H16" s="174" t="e">
        <f>H19+H491+H768+#REF!+#REF!</f>
        <v>#REF!</v>
      </c>
      <c r="I16" s="214">
        <f>I19+I251+I242+I288+I364+I491+I676+I768+I890</f>
        <v>230732.60493000003</v>
      </c>
      <c r="J16" s="214">
        <f>J19+J251+J242+J288+J364+J491+J676+J768+J890</f>
        <v>173763.94740000003</v>
      </c>
      <c r="K16" s="191">
        <f t="shared" si="0"/>
        <v>75.30966308498826</v>
      </c>
    </row>
    <row r="17" spans="1:11" ht="15">
      <c r="A17" s="4" t="s">
        <v>12</v>
      </c>
      <c r="B17" s="90" t="s">
        <v>13</v>
      </c>
      <c r="C17" s="36"/>
      <c r="D17" s="32"/>
      <c r="E17" s="32"/>
      <c r="F17" s="32"/>
      <c r="G17" s="174">
        <f>G29+G46+G78+G94+G103+G20</f>
        <v>26907.100000000002</v>
      </c>
      <c r="H17" s="174">
        <f>H78</f>
        <v>2364.1240799999996</v>
      </c>
      <c r="I17" s="214">
        <f>I20+I29+I46+I72+I78+I94+I103</f>
        <v>35609.43189</v>
      </c>
      <c r="J17" s="214">
        <f>J29+J46+J78+J94+J103+J20+J72</f>
        <v>28830.73311</v>
      </c>
      <c r="K17" s="191">
        <f t="shared" si="0"/>
        <v>80.96375476884926</v>
      </c>
    </row>
    <row r="18" spans="1:14" ht="15">
      <c r="A18" s="4" t="s">
        <v>8</v>
      </c>
      <c r="B18" s="90" t="s">
        <v>115</v>
      </c>
      <c r="C18" s="36"/>
      <c r="D18" s="32"/>
      <c r="E18" s="32"/>
      <c r="F18" s="32"/>
      <c r="G18" s="174">
        <f>G34+G40+G53+G56+G67+G83+G86+G89+G102+G156+G149+G176+G181+G185+G191+G195+G65+G62+G137+G143+G145+G201+G51+G160+G165+G170+G25</f>
        <v>26119</v>
      </c>
      <c r="H18" s="174" t="e">
        <f>H83+H86+H89+#REF!</f>
        <v>#REF!</v>
      </c>
      <c r="I18" s="214">
        <f>I34+I40+I53+I56+I67+I83+I86+I89+I102+I156+I149+I176+I181+I185+I191+I195+I65+I62+I137+I143+I145+I201+I51+I160+I165+I170+I25+I140+I28+I152+I206+I210+I219+I225+I230+I37+I235+I239+I214+I168+I99</f>
        <v>33197</v>
      </c>
      <c r="J18" s="214">
        <f>J34+J40+J53+J56+J67+J83+J86+J89+J102+J156+J149+J176+J181+J185+J191+J195+J65+J62+J137+J143+J145+J201+J51+J160+J165+J170+J25+J140+J28+J152+J206+J210+J219+J225+J230+J37+J235+J239+J214+J168+J99</f>
        <v>26985.276020000005</v>
      </c>
      <c r="K18" s="191">
        <f t="shared" si="0"/>
        <v>81.28829719552974</v>
      </c>
      <c r="N18" s="42"/>
    </row>
    <row r="19" spans="1:11" ht="15">
      <c r="A19" s="4" t="s">
        <v>9</v>
      </c>
      <c r="B19" s="90" t="s">
        <v>116</v>
      </c>
      <c r="C19" s="36"/>
      <c r="D19" s="32"/>
      <c r="E19" s="32"/>
      <c r="F19" s="32"/>
      <c r="G19" s="174">
        <f>G130+G133+G116+G119+G123+G126+G108+G112</f>
        <v>788.1</v>
      </c>
      <c r="H19" s="174" t="e">
        <f>H248+H896+#REF!+#REF!</f>
        <v>#REF!</v>
      </c>
      <c r="I19" s="214">
        <f>I130+I133+I116+I119+I123+I126+I108+I112+I77</f>
        <v>1367.88622</v>
      </c>
      <c r="J19" s="214">
        <f>J130+J133+J116+J119+J123+J126+J108+J112+J77</f>
        <v>1043.19468</v>
      </c>
      <c r="K19" s="191">
        <f t="shared" si="0"/>
        <v>76.26326406007658</v>
      </c>
    </row>
    <row r="20" spans="1:12" ht="28.5">
      <c r="A20" s="86" t="s">
        <v>243</v>
      </c>
      <c r="B20" s="90" t="s">
        <v>13</v>
      </c>
      <c r="C20" s="90" t="s">
        <v>245</v>
      </c>
      <c r="D20" s="239"/>
      <c r="E20" s="239"/>
      <c r="F20" s="239"/>
      <c r="G20" s="214">
        <f aca="true" t="shared" si="1" ref="G20:J21">G21</f>
        <v>1300</v>
      </c>
      <c r="H20" s="214">
        <f t="shared" si="1"/>
        <v>23740.58448</v>
      </c>
      <c r="I20" s="214">
        <f t="shared" si="1"/>
        <v>1660</v>
      </c>
      <c r="J20" s="214">
        <f t="shared" si="1"/>
        <v>1463.72821</v>
      </c>
      <c r="K20" s="191">
        <f t="shared" si="0"/>
        <v>88.17639819277109</v>
      </c>
      <c r="L20" s="42"/>
    </row>
    <row r="21" spans="1:12" ht="15">
      <c r="A21" s="87" t="s">
        <v>244</v>
      </c>
      <c r="B21" s="37" t="s">
        <v>13</v>
      </c>
      <c r="C21" s="37" t="s">
        <v>245</v>
      </c>
      <c r="D21" s="33">
        <v>9000000000</v>
      </c>
      <c r="E21" s="32"/>
      <c r="F21" s="32"/>
      <c r="G21" s="40">
        <f t="shared" si="1"/>
        <v>1300</v>
      </c>
      <c r="H21" s="40">
        <f t="shared" si="1"/>
        <v>23740.58448</v>
      </c>
      <c r="I21" s="40">
        <f t="shared" si="1"/>
        <v>1660</v>
      </c>
      <c r="J21" s="40">
        <f t="shared" si="1"/>
        <v>1463.72821</v>
      </c>
      <c r="K21" s="191">
        <f t="shared" si="0"/>
        <v>88.17639819277109</v>
      </c>
      <c r="L21" s="42"/>
    </row>
    <row r="22" spans="1:12" ht="15">
      <c r="A22" s="87" t="s">
        <v>417</v>
      </c>
      <c r="B22" s="37" t="s">
        <v>13</v>
      </c>
      <c r="C22" s="37" t="s">
        <v>245</v>
      </c>
      <c r="D22" s="33">
        <v>9000090100</v>
      </c>
      <c r="E22" s="32"/>
      <c r="F22" s="32"/>
      <c r="G22" s="40">
        <f>G23</f>
        <v>1300</v>
      </c>
      <c r="H22" s="40">
        <f>H23+I48+I59+I51</f>
        <v>23740.58448</v>
      </c>
      <c r="I22" s="40">
        <f>I23+I26</f>
        <v>1660</v>
      </c>
      <c r="J22" s="40">
        <f>J23+J26</f>
        <v>1463.72821</v>
      </c>
      <c r="K22" s="191">
        <f t="shared" si="0"/>
        <v>88.17639819277109</v>
      </c>
      <c r="L22" s="42"/>
    </row>
    <row r="23" spans="1:12" ht="60">
      <c r="A23" s="5" t="s">
        <v>17</v>
      </c>
      <c r="B23" s="37" t="s">
        <v>13</v>
      </c>
      <c r="C23" s="37" t="s">
        <v>245</v>
      </c>
      <c r="D23" s="33">
        <v>9000090100</v>
      </c>
      <c r="E23" s="33">
        <v>100</v>
      </c>
      <c r="F23" s="32"/>
      <c r="G23" s="40">
        <f>G24</f>
        <v>1300</v>
      </c>
      <c r="H23" s="40">
        <f>H24</f>
        <v>8170.58448</v>
      </c>
      <c r="I23" s="40">
        <f aca="true" t="shared" si="2" ref="I23:J27">I24</f>
        <v>1560</v>
      </c>
      <c r="J23" s="40">
        <f t="shared" si="2"/>
        <v>1463.72821</v>
      </c>
      <c r="K23" s="191">
        <f t="shared" si="0"/>
        <v>93.82873141025641</v>
      </c>
      <c r="L23" s="42"/>
    </row>
    <row r="24" spans="1:12" ht="30">
      <c r="A24" s="5" t="s">
        <v>18</v>
      </c>
      <c r="B24" s="37" t="s">
        <v>13</v>
      </c>
      <c r="C24" s="37" t="s">
        <v>245</v>
      </c>
      <c r="D24" s="33">
        <v>9000090100</v>
      </c>
      <c r="E24" s="33">
        <v>120</v>
      </c>
      <c r="F24" s="32"/>
      <c r="G24" s="40">
        <f>G25</f>
        <v>1300</v>
      </c>
      <c r="H24" s="40">
        <f>H25</f>
        <v>8170.58448</v>
      </c>
      <c r="I24" s="40">
        <f t="shared" si="2"/>
        <v>1560</v>
      </c>
      <c r="J24" s="40">
        <f t="shared" si="2"/>
        <v>1463.72821</v>
      </c>
      <c r="K24" s="191">
        <f t="shared" si="0"/>
        <v>93.82873141025641</v>
      </c>
      <c r="L24" s="42"/>
    </row>
    <row r="25" spans="1:12" ht="15">
      <c r="A25" s="6" t="s">
        <v>8</v>
      </c>
      <c r="B25" s="37" t="s">
        <v>13</v>
      </c>
      <c r="C25" s="37" t="s">
        <v>245</v>
      </c>
      <c r="D25" s="33">
        <v>9000090100</v>
      </c>
      <c r="E25" s="33">
        <v>120</v>
      </c>
      <c r="F25" s="33">
        <v>1</v>
      </c>
      <c r="G25" s="40">
        <v>1300</v>
      </c>
      <c r="H25" s="40">
        <v>8170.58448</v>
      </c>
      <c r="I25" s="40">
        <v>1560</v>
      </c>
      <c r="J25" s="40">
        <v>1463.72821</v>
      </c>
      <c r="K25" s="191">
        <f t="shared" si="0"/>
        <v>93.82873141025641</v>
      </c>
      <c r="L25" s="42"/>
    </row>
    <row r="26" spans="1:12" ht="15">
      <c r="A26" s="5" t="s">
        <v>49</v>
      </c>
      <c r="B26" s="37" t="s">
        <v>13</v>
      </c>
      <c r="C26" s="37" t="s">
        <v>245</v>
      </c>
      <c r="D26" s="33">
        <v>9000090100</v>
      </c>
      <c r="E26" s="33">
        <v>300</v>
      </c>
      <c r="F26" s="32"/>
      <c r="G26" s="40">
        <f>G27</f>
        <v>3863.4</v>
      </c>
      <c r="H26" s="214">
        <f>J26-K26</f>
        <v>0</v>
      </c>
      <c r="I26" s="40">
        <f t="shared" si="2"/>
        <v>100</v>
      </c>
      <c r="J26" s="40">
        <f t="shared" si="2"/>
        <v>0</v>
      </c>
      <c r="K26" s="191">
        <f t="shared" si="0"/>
        <v>0</v>
      </c>
      <c r="L26" s="42"/>
    </row>
    <row r="27" spans="1:12" ht="30">
      <c r="A27" s="5" t="s">
        <v>50</v>
      </c>
      <c r="B27" s="37" t="s">
        <v>13</v>
      </c>
      <c r="C27" s="37" t="s">
        <v>245</v>
      </c>
      <c r="D27" s="33">
        <v>9000090100</v>
      </c>
      <c r="E27" s="33">
        <v>320</v>
      </c>
      <c r="F27" s="32"/>
      <c r="G27" s="40">
        <f>G28</f>
        <v>3863.4</v>
      </c>
      <c r="H27" s="214">
        <f>J27-K27</f>
        <v>0</v>
      </c>
      <c r="I27" s="40">
        <f t="shared" si="2"/>
        <v>100</v>
      </c>
      <c r="J27" s="40">
        <f t="shared" si="2"/>
        <v>0</v>
      </c>
      <c r="K27" s="191">
        <f t="shared" si="0"/>
        <v>0</v>
      </c>
      <c r="L27" s="42"/>
    </row>
    <row r="28" spans="1:12" ht="15">
      <c r="A28" s="6" t="s">
        <v>8</v>
      </c>
      <c r="B28" s="37" t="s">
        <v>13</v>
      </c>
      <c r="C28" s="37" t="s">
        <v>245</v>
      </c>
      <c r="D28" s="33">
        <v>9000090100</v>
      </c>
      <c r="E28" s="33">
        <v>320</v>
      </c>
      <c r="F28" s="33">
        <v>1</v>
      </c>
      <c r="G28" s="40">
        <v>3863.4</v>
      </c>
      <c r="H28" s="214">
        <f>J28-K28</f>
        <v>0</v>
      </c>
      <c r="I28" s="40">
        <v>100</v>
      </c>
      <c r="J28" s="40">
        <v>0</v>
      </c>
      <c r="K28" s="191">
        <f t="shared" si="0"/>
        <v>0</v>
      </c>
      <c r="L28" s="42"/>
    </row>
    <row r="29" spans="1:11" ht="42.75">
      <c r="A29" s="4" t="s">
        <v>107</v>
      </c>
      <c r="B29" s="90" t="s">
        <v>13</v>
      </c>
      <c r="C29" s="90" t="s">
        <v>108</v>
      </c>
      <c r="D29" s="239"/>
      <c r="E29" s="239"/>
      <c r="F29" s="239"/>
      <c r="G29" s="214">
        <f aca="true" t="shared" si="3" ref="G29:J30">G30</f>
        <v>480.2</v>
      </c>
      <c r="H29" s="214">
        <f t="shared" si="3"/>
        <v>1142.32304</v>
      </c>
      <c r="I29" s="214">
        <f t="shared" si="3"/>
        <v>765</v>
      </c>
      <c r="J29" s="214">
        <f t="shared" si="3"/>
        <v>653.97298</v>
      </c>
      <c r="K29" s="191">
        <f t="shared" si="0"/>
        <v>85.48666405228758</v>
      </c>
    </row>
    <row r="30" spans="1:11" ht="15">
      <c r="A30" s="5" t="s">
        <v>16</v>
      </c>
      <c r="B30" s="37" t="s">
        <v>13</v>
      </c>
      <c r="C30" s="37" t="s">
        <v>108</v>
      </c>
      <c r="D30" s="33">
        <v>9000000000</v>
      </c>
      <c r="E30" s="32"/>
      <c r="F30" s="32"/>
      <c r="G30" s="40">
        <f t="shared" si="3"/>
        <v>480.2</v>
      </c>
      <c r="H30" s="40">
        <f t="shared" si="3"/>
        <v>1142.32304</v>
      </c>
      <c r="I30" s="40">
        <f t="shared" si="3"/>
        <v>765</v>
      </c>
      <c r="J30" s="40">
        <f t="shared" si="3"/>
        <v>653.97298</v>
      </c>
      <c r="K30" s="191">
        <f t="shared" si="0"/>
        <v>85.48666405228758</v>
      </c>
    </row>
    <row r="31" spans="1:11" ht="30">
      <c r="A31" s="27" t="s">
        <v>424</v>
      </c>
      <c r="B31" s="37" t="s">
        <v>13</v>
      </c>
      <c r="C31" s="37" t="s">
        <v>108</v>
      </c>
      <c r="D31" s="33">
        <v>9000090010</v>
      </c>
      <c r="E31" s="32"/>
      <c r="F31" s="32"/>
      <c r="G31" s="40">
        <f>G32+G35+G38</f>
        <v>480.2</v>
      </c>
      <c r="H31" s="40">
        <f>H32+H35+H38</f>
        <v>1142.32304</v>
      </c>
      <c r="I31" s="40">
        <f>I32+I35+I38</f>
        <v>765</v>
      </c>
      <c r="J31" s="40">
        <f>J32+J35+J38</f>
        <v>653.97298</v>
      </c>
      <c r="K31" s="191">
        <f t="shared" si="0"/>
        <v>85.48666405228758</v>
      </c>
    </row>
    <row r="32" spans="1:11" ht="60">
      <c r="A32" s="5" t="s">
        <v>17</v>
      </c>
      <c r="B32" s="37" t="s">
        <v>13</v>
      </c>
      <c r="C32" s="37" t="s">
        <v>108</v>
      </c>
      <c r="D32" s="33">
        <v>9000090010</v>
      </c>
      <c r="E32" s="33">
        <v>100</v>
      </c>
      <c r="F32" s="32"/>
      <c r="G32" s="40">
        <f aca="true" t="shared" si="4" ref="G32:J33">G33</f>
        <v>360</v>
      </c>
      <c r="H32" s="40">
        <f t="shared" si="4"/>
        <v>1142.32304</v>
      </c>
      <c r="I32" s="40">
        <f t="shared" si="4"/>
        <v>465</v>
      </c>
      <c r="J32" s="40">
        <f t="shared" si="4"/>
        <v>433.00912</v>
      </c>
      <c r="K32" s="191">
        <f t="shared" si="0"/>
        <v>93.12024086021505</v>
      </c>
    </row>
    <row r="33" spans="1:11" ht="30">
      <c r="A33" s="5" t="s">
        <v>18</v>
      </c>
      <c r="B33" s="37" t="s">
        <v>13</v>
      </c>
      <c r="C33" s="37" t="s">
        <v>108</v>
      </c>
      <c r="D33" s="33">
        <v>9000090010</v>
      </c>
      <c r="E33" s="33">
        <v>120</v>
      </c>
      <c r="F33" s="32"/>
      <c r="G33" s="40">
        <f t="shared" si="4"/>
        <v>360</v>
      </c>
      <c r="H33" s="40">
        <f t="shared" si="4"/>
        <v>1142.32304</v>
      </c>
      <c r="I33" s="40">
        <f t="shared" si="4"/>
        <v>465</v>
      </c>
      <c r="J33" s="40">
        <f t="shared" si="4"/>
        <v>433.00912</v>
      </c>
      <c r="K33" s="191">
        <f t="shared" si="0"/>
        <v>93.12024086021505</v>
      </c>
    </row>
    <row r="34" spans="1:11" ht="15">
      <c r="A34" s="6" t="s">
        <v>8</v>
      </c>
      <c r="B34" s="37" t="s">
        <v>13</v>
      </c>
      <c r="C34" s="37" t="s">
        <v>108</v>
      </c>
      <c r="D34" s="33">
        <v>9000090010</v>
      </c>
      <c r="E34" s="33">
        <v>120</v>
      </c>
      <c r="F34" s="33">
        <v>1</v>
      </c>
      <c r="G34" s="40">
        <v>360</v>
      </c>
      <c r="H34" s="40">
        <v>1142.32304</v>
      </c>
      <c r="I34" s="40">
        <v>465</v>
      </c>
      <c r="J34" s="40">
        <v>433.00912</v>
      </c>
      <c r="K34" s="191">
        <f t="shared" si="0"/>
        <v>93.12024086021505</v>
      </c>
    </row>
    <row r="35" spans="1:11" ht="30" customHeight="1">
      <c r="A35" s="5" t="s">
        <v>19</v>
      </c>
      <c r="B35" s="37" t="s">
        <v>13</v>
      </c>
      <c r="C35" s="37" t="s">
        <v>108</v>
      </c>
      <c r="D35" s="33">
        <v>9000090010</v>
      </c>
      <c r="E35" s="33">
        <v>200</v>
      </c>
      <c r="F35" s="32"/>
      <c r="G35" s="40">
        <f aca="true" t="shared" si="5" ref="G35:J36">G36</f>
        <v>0</v>
      </c>
      <c r="H35" s="40">
        <f t="shared" si="5"/>
        <v>0</v>
      </c>
      <c r="I35" s="40">
        <f t="shared" si="5"/>
        <v>295</v>
      </c>
      <c r="J35" s="40">
        <f t="shared" si="5"/>
        <v>220.96386</v>
      </c>
      <c r="K35" s="191">
        <f t="shared" si="0"/>
        <v>74.90300338983052</v>
      </c>
    </row>
    <row r="36" spans="1:11" ht="30" customHeight="1">
      <c r="A36" s="5" t="s">
        <v>20</v>
      </c>
      <c r="B36" s="37" t="s">
        <v>13</v>
      </c>
      <c r="C36" s="37" t="s">
        <v>108</v>
      </c>
      <c r="D36" s="33">
        <v>9000090010</v>
      </c>
      <c r="E36" s="33">
        <v>240</v>
      </c>
      <c r="F36" s="32"/>
      <c r="G36" s="40">
        <f t="shared" si="5"/>
        <v>0</v>
      </c>
      <c r="H36" s="40">
        <f t="shared" si="5"/>
        <v>0</v>
      </c>
      <c r="I36" s="40">
        <f t="shared" si="5"/>
        <v>295</v>
      </c>
      <c r="J36" s="40">
        <f t="shared" si="5"/>
        <v>220.96386</v>
      </c>
      <c r="K36" s="191">
        <f t="shared" si="0"/>
        <v>74.90300338983052</v>
      </c>
    </row>
    <row r="37" spans="1:11" ht="15" customHeight="1">
      <c r="A37" s="6" t="s">
        <v>8</v>
      </c>
      <c r="B37" s="37" t="s">
        <v>13</v>
      </c>
      <c r="C37" s="37" t="s">
        <v>108</v>
      </c>
      <c r="D37" s="33">
        <v>9000090010</v>
      </c>
      <c r="E37" s="33">
        <v>240</v>
      </c>
      <c r="F37" s="33">
        <v>1</v>
      </c>
      <c r="G37" s="40"/>
      <c r="H37" s="40"/>
      <c r="I37" s="40">
        <v>295</v>
      </c>
      <c r="J37" s="40">
        <v>220.96386</v>
      </c>
      <c r="K37" s="191">
        <f t="shared" si="0"/>
        <v>74.90300338983052</v>
      </c>
    </row>
    <row r="38" spans="1:11" ht="15" customHeight="1">
      <c r="A38" s="5" t="s">
        <v>21</v>
      </c>
      <c r="B38" s="37" t="s">
        <v>13</v>
      </c>
      <c r="C38" s="37" t="s">
        <v>108</v>
      </c>
      <c r="D38" s="33">
        <v>9000090010</v>
      </c>
      <c r="E38" s="33">
        <v>800</v>
      </c>
      <c r="F38" s="32"/>
      <c r="G38" s="40">
        <f aca="true" t="shared" si="6" ref="G38:J39">G39</f>
        <v>120.2</v>
      </c>
      <c r="H38" s="40">
        <f t="shared" si="6"/>
        <v>0</v>
      </c>
      <c r="I38" s="40">
        <f t="shared" si="6"/>
        <v>5</v>
      </c>
      <c r="J38" s="40">
        <f t="shared" si="6"/>
        <v>0</v>
      </c>
      <c r="K38" s="191">
        <f t="shared" si="0"/>
        <v>0</v>
      </c>
    </row>
    <row r="39" spans="1:11" ht="15" customHeight="1">
      <c r="A39" s="5" t="s">
        <v>22</v>
      </c>
      <c r="B39" s="37" t="s">
        <v>13</v>
      </c>
      <c r="C39" s="37" t="s">
        <v>108</v>
      </c>
      <c r="D39" s="33">
        <v>9000090010</v>
      </c>
      <c r="E39" s="33">
        <v>850</v>
      </c>
      <c r="F39" s="32"/>
      <c r="G39" s="40">
        <f t="shared" si="6"/>
        <v>120.2</v>
      </c>
      <c r="H39" s="40">
        <f t="shared" si="6"/>
        <v>0</v>
      </c>
      <c r="I39" s="40">
        <f t="shared" si="6"/>
        <v>5</v>
      </c>
      <c r="J39" s="40">
        <f t="shared" si="6"/>
        <v>0</v>
      </c>
      <c r="K39" s="191">
        <f t="shared" si="0"/>
        <v>0</v>
      </c>
    </row>
    <row r="40" spans="1:11" ht="15" customHeight="1">
      <c r="A40" s="6" t="s">
        <v>8</v>
      </c>
      <c r="B40" s="37" t="s">
        <v>13</v>
      </c>
      <c r="C40" s="37" t="s">
        <v>108</v>
      </c>
      <c r="D40" s="33">
        <v>9000090010</v>
      </c>
      <c r="E40" s="33">
        <v>850</v>
      </c>
      <c r="F40" s="33">
        <v>1</v>
      </c>
      <c r="G40" s="40">
        <v>120.2</v>
      </c>
      <c r="H40" s="40"/>
      <c r="I40" s="40">
        <v>5</v>
      </c>
      <c r="J40" s="40">
        <v>0</v>
      </c>
      <c r="K40" s="191">
        <f t="shared" si="0"/>
        <v>0</v>
      </c>
    </row>
    <row r="41" spans="1:11" ht="15" customHeight="1" hidden="1">
      <c r="A41" s="19" t="s">
        <v>40</v>
      </c>
      <c r="B41" s="90" t="s">
        <v>13</v>
      </c>
      <c r="C41" s="34" t="s">
        <v>41</v>
      </c>
      <c r="D41" s="34"/>
      <c r="E41" s="34"/>
      <c r="F41" s="34"/>
      <c r="G41" s="40">
        <f>G42</f>
        <v>0</v>
      </c>
      <c r="H41" s="214"/>
      <c r="I41" s="40">
        <f aca="true" t="shared" si="7" ref="I41:J44">I42</f>
        <v>0</v>
      </c>
      <c r="J41" s="40">
        <f t="shared" si="7"/>
        <v>0</v>
      </c>
      <c r="K41" s="191" t="e">
        <f t="shared" si="0"/>
        <v>#DIV/0!</v>
      </c>
    </row>
    <row r="42" spans="1:11" ht="60" customHeight="1" hidden="1">
      <c r="A42" s="20" t="s">
        <v>157</v>
      </c>
      <c r="B42" s="37" t="s">
        <v>13</v>
      </c>
      <c r="C42" s="35" t="s">
        <v>41</v>
      </c>
      <c r="D42" s="35">
        <v>9005224</v>
      </c>
      <c r="E42" s="35"/>
      <c r="F42" s="35"/>
      <c r="G42" s="40">
        <f>G43</f>
        <v>0</v>
      </c>
      <c r="H42" s="40"/>
      <c r="I42" s="40">
        <f t="shared" si="7"/>
        <v>0</v>
      </c>
      <c r="J42" s="40">
        <f t="shared" si="7"/>
        <v>0</v>
      </c>
      <c r="K42" s="191" t="e">
        <f t="shared" si="0"/>
        <v>#DIV/0!</v>
      </c>
    </row>
    <row r="43" spans="1:11" ht="15" customHeight="1" hidden="1">
      <c r="A43" s="5" t="s">
        <v>27</v>
      </c>
      <c r="B43" s="37" t="s">
        <v>13</v>
      </c>
      <c r="C43" s="35" t="s">
        <v>41</v>
      </c>
      <c r="D43" s="35">
        <v>9005224</v>
      </c>
      <c r="E43" s="35" t="s">
        <v>69</v>
      </c>
      <c r="F43" s="35"/>
      <c r="G43" s="40">
        <f>G44</f>
        <v>0</v>
      </c>
      <c r="H43" s="40"/>
      <c r="I43" s="40">
        <f t="shared" si="7"/>
        <v>0</v>
      </c>
      <c r="J43" s="40">
        <f t="shared" si="7"/>
        <v>0</v>
      </c>
      <c r="K43" s="191" t="e">
        <f t="shared" si="0"/>
        <v>#DIV/0!</v>
      </c>
    </row>
    <row r="44" spans="1:11" ht="15" customHeight="1" hidden="1">
      <c r="A44" s="20" t="s">
        <v>35</v>
      </c>
      <c r="B44" s="37" t="s">
        <v>13</v>
      </c>
      <c r="C44" s="35" t="s">
        <v>41</v>
      </c>
      <c r="D44" s="35">
        <v>9005224</v>
      </c>
      <c r="E44" s="35" t="s">
        <v>158</v>
      </c>
      <c r="F44" s="35"/>
      <c r="G44" s="40">
        <f>G45</f>
        <v>0</v>
      </c>
      <c r="H44" s="40"/>
      <c r="I44" s="40">
        <f t="shared" si="7"/>
        <v>0</v>
      </c>
      <c r="J44" s="40">
        <f t="shared" si="7"/>
        <v>0</v>
      </c>
      <c r="K44" s="191" t="e">
        <f t="shared" si="0"/>
        <v>#DIV/0!</v>
      </c>
    </row>
    <row r="45" spans="1:11" ht="15" customHeight="1" hidden="1">
      <c r="A45" s="6" t="s">
        <v>9</v>
      </c>
      <c r="B45" s="37" t="s">
        <v>13</v>
      </c>
      <c r="C45" s="35" t="s">
        <v>41</v>
      </c>
      <c r="D45" s="35">
        <v>9005224</v>
      </c>
      <c r="E45" s="35" t="s">
        <v>158</v>
      </c>
      <c r="F45" s="35" t="s">
        <v>116</v>
      </c>
      <c r="G45" s="40"/>
      <c r="H45" s="40"/>
      <c r="I45" s="40"/>
      <c r="J45" s="40"/>
      <c r="K45" s="191" t="e">
        <f t="shared" si="0"/>
        <v>#DIV/0!</v>
      </c>
    </row>
    <row r="46" spans="1:11" ht="52.5" customHeight="1">
      <c r="A46" s="4" t="s">
        <v>70</v>
      </c>
      <c r="B46" s="90" t="s">
        <v>13</v>
      </c>
      <c r="C46" s="90" t="s">
        <v>71</v>
      </c>
      <c r="D46" s="239"/>
      <c r="E46" s="239"/>
      <c r="F46" s="239"/>
      <c r="G46" s="214">
        <f aca="true" t="shared" si="8" ref="G46:J47">G47</f>
        <v>13351.5</v>
      </c>
      <c r="H46" s="214">
        <f t="shared" si="8"/>
        <v>10963.918800000001</v>
      </c>
      <c r="I46" s="214">
        <f t="shared" si="8"/>
        <v>16448.60453</v>
      </c>
      <c r="J46" s="214">
        <f t="shared" si="8"/>
        <v>13786.967990000001</v>
      </c>
      <c r="K46" s="191">
        <f t="shared" si="0"/>
        <v>83.81846596685124</v>
      </c>
    </row>
    <row r="47" spans="1:11" ht="15">
      <c r="A47" s="5" t="s">
        <v>16</v>
      </c>
      <c r="B47" s="37" t="s">
        <v>13</v>
      </c>
      <c r="C47" s="37" t="s">
        <v>71</v>
      </c>
      <c r="D47" s="33">
        <v>9000000000</v>
      </c>
      <c r="E47" s="32"/>
      <c r="F47" s="32"/>
      <c r="G47" s="40">
        <f t="shared" si="8"/>
        <v>13351.5</v>
      </c>
      <c r="H47" s="40">
        <f t="shared" si="8"/>
        <v>10963.918800000001</v>
      </c>
      <c r="I47" s="40">
        <f>I48+I68</f>
        <v>16448.60453</v>
      </c>
      <c r="J47" s="40">
        <f>J48+J68</f>
        <v>13786.967990000001</v>
      </c>
      <c r="K47" s="191">
        <f t="shared" si="0"/>
        <v>83.81846596685124</v>
      </c>
    </row>
    <row r="48" spans="1:11" ht="26.25" customHeight="1">
      <c r="A48" s="5" t="s">
        <v>406</v>
      </c>
      <c r="B48" s="37" t="s">
        <v>13</v>
      </c>
      <c r="C48" s="37" t="s">
        <v>71</v>
      </c>
      <c r="D48" s="33">
        <v>9000090020</v>
      </c>
      <c r="E48" s="32"/>
      <c r="F48" s="32"/>
      <c r="G48" s="40">
        <f>G49+G54+G63+G57+G60</f>
        <v>13351.5</v>
      </c>
      <c r="H48" s="40">
        <f>H49+H54+H63+H57</f>
        <v>10963.918800000001</v>
      </c>
      <c r="I48" s="40">
        <f>I49+I54+I63+I57+I60</f>
        <v>15570</v>
      </c>
      <c r="J48" s="40">
        <f>J49+J54+J63+J57+J60</f>
        <v>13112.15653</v>
      </c>
      <c r="K48" s="191">
        <f t="shared" si="0"/>
        <v>84.21423590237637</v>
      </c>
    </row>
    <row r="49" spans="1:11" ht="60">
      <c r="A49" s="5" t="s">
        <v>17</v>
      </c>
      <c r="B49" s="37" t="s">
        <v>13</v>
      </c>
      <c r="C49" s="37" t="s">
        <v>71</v>
      </c>
      <c r="D49" s="33">
        <v>9000090020</v>
      </c>
      <c r="E49" s="33">
        <v>100</v>
      </c>
      <c r="F49" s="32"/>
      <c r="G49" s="40">
        <f>G50+G52</f>
        <v>9860</v>
      </c>
      <c r="H49" s="40">
        <f>H52</f>
        <v>8170.58448</v>
      </c>
      <c r="I49" s="40">
        <f>I50+I52</f>
        <v>13300</v>
      </c>
      <c r="J49" s="40">
        <f>J50+J52</f>
        <v>12426.38255</v>
      </c>
      <c r="K49" s="191">
        <f t="shared" si="0"/>
        <v>93.43144774436091</v>
      </c>
    </row>
    <row r="50" spans="1:12" ht="15" customHeight="1" hidden="1">
      <c r="A50" s="5" t="s">
        <v>238</v>
      </c>
      <c r="B50" s="37" t="s">
        <v>13</v>
      </c>
      <c r="C50" s="37" t="s">
        <v>71</v>
      </c>
      <c r="D50" s="33">
        <v>9000090020</v>
      </c>
      <c r="E50" s="33">
        <v>110</v>
      </c>
      <c r="F50" s="32"/>
      <c r="G50" s="40">
        <f>G51</f>
        <v>460</v>
      </c>
      <c r="H50" s="40">
        <f>H51</f>
        <v>8170.58448</v>
      </c>
      <c r="I50" s="40">
        <f>I51</f>
        <v>0</v>
      </c>
      <c r="J50" s="40">
        <f>J51</f>
        <v>0</v>
      </c>
      <c r="K50" s="191" t="e">
        <f t="shared" si="0"/>
        <v>#DIV/0!</v>
      </c>
      <c r="L50" s="42"/>
    </row>
    <row r="51" spans="1:12" ht="15" customHeight="1" hidden="1">
      <c r="A51" s="6" t="s">
        <v>8</v>
      </c>
      <c r="B51" s="37" t="s">
        <v>13</v>
      </c>
      <c r="C51" s="37" t="s">
        <v>71</v>
      </c>
      <c r="D51" s="33">
        <v>9000090020</v>
      </c>
      <c r="E51" s="33">
        <v>110</v>
      </c>
      <c r="F51" s="33">
        <v>1</v>
      </c>
      <c r="G51" s="40">
        <v>460</v>
      </c>
      <c r="H51" s="40">
        <v>8170.58448</v>
      </c>
      <c r="I51" s="40"/>
      <c r="J51" s="40"/>
      <c r="K51" s="191" t="e">
        <f t="shared" si="0"/>
        <v>#DIV/0!</v>
      </c>
      <c r="L51" s="42"/>
    </row>
    <row r="52" spans="1:11" ht="30">
      <c r="A52" s="5" t="s">
        <v>18</v>
      </c>
      <c r="B52" s="37" t="s">
        <v>13</v>
      </c>
      <c r="C52" s="37" t="s">
        <v>71</v>
      </c>
      <c r="D52" s="33">
        <v>9000090020</v>
      </c>
      <c r="E52" s="33">
        <v>120</v>
      </c>
      <c r="F52" s="32"/>
      <c r="G52" s="40">
        <f>G53</f>
        <v>9400</v>
      </c>
      <c r="H52" s="40">
        <f>H53</f>
        <v>8170.58448</v>
      </c>
      <c r="I52" s="40">
        <f>I53</f>
        <v>13300</v>
      </c>
      <c r="J52" s="40">
        <f>J53</f>
        <v>12426.38255</v>
      </c>
      <c r="K52" s="191">
        <f t="shared" si="0"/>
        <v>93.43144774436091</v>
      </c>
    </row>
    <row r="53" spans="1:11" ht="15">
      <c r="A53" s="6" t="s">
        <v>8</v>
      </c>
      <c r="B53" s="37" t="s">
        <v>13</v>
      </c>
      <c r="C53" s="37" t="s">
        <v>71</v>
      </c>
      <c r="D53" s="33">
        <v>9000090020</v>
      </c>
      <c r="E53" s="33">
        <v>120</v>
      </c>
      <c r="F53" s="33">
        <v>1</v>
      </c>
      <c r="G53" s="40">
        <v>9400</v>
      </c>
      <c r="H53" s="40">
        <v>8170.58448</v>
      </c>
      <c r="I53" s="40">
        <v>13300</v>
      </c>
      <c r="J53" s="40">
        <v>12426.38255</v>
      </c>
      <c r="K53" s="191">
        <f t="shared" si="0"/>
        <v>93.43144774436091</v>
      </c>
    </row>
    <row r="54" spans="1:11" ht="30">
      <c r="A54" s="27" t="s">
        <v>210</v>
      </c>
      <c r="B54" s="37" t="s">
        <v>13</v>
      </c>
      <c r="C54" s="37" t="s">
        <v>71</v>
      </c>
      <c r="D54" s="33">
        <v>9000090020</v>
      </c>
      <c r="E54" s="33">
        <v>200</v>
      </c>
      <c r="F54" s="32"/>
      <c r="G54" s="40">
        <f aca="true" t="shared" si="9" ref="G54:J55">G55</f>
        <v>2700</v>
      </c>
      <c r="H54" s="40">
        <f t="shared" si="9"/>
        <v>2693.99755</v>
      </c>
      <c r="I54" s="40">
        <f t="shared" si="9"/>
        <v>2000</v>
      </c>
      <c r="J54" s="40">
        <f t="shared" si="9"/>
        <v>615.52389</v>
      </c>
      <c r="K54" s="191">
        <f t="shared" si="0"/>
        <v>30.776194500000003</v>
      </c>
    </row>
    <row r="55" spans="1:11" ht="30">
      <c r="A55" s="5" t="s">
        <v>20</v>
      </c>
      <c r="B55" s="37" t="s">
        <v>13</v>
      </c>
      <c r="C55" s="37" t="s">
        <v>71</v>
      </c>
      <c r="D55" s="33">
        <v>9000090020</v>
      </c>
      <c r="E55" s="33">
        <v>240</v>
      </c>
      <c r="F55" s="32"/>
      <c r="G55" s="40">
        <f t="shared" si="9"/>
        <v>2700</v>
      </c>
      <c r="H55" s="40">
        <f t="shared" si="9"/>
        <v>2693.99755</v>
      </c>
      <c r="I55" s="40">
        <f t="shared" si="9"/>
        <v>2000</v>
      </c>
      <c r="J55" s="40">
        <f t="shared" si="9"/>
        <v>615.52389</v>
      </c>
      <c r="K55" s="191">
        <f t="shared" si="0"/>
        <v>30.776194500000003</v>
      </c>
    </row>
    <row r="56" spans="1:11" ht="15">
      <c r="A56" s="6" t="s">
        <v>8</v>
      </c>
      <c r="B56" s="37" t="s">
        <v>13</v>
      </c>
      <c r="C56" s="37" t="s">
        <v>71</v>
      </c>
      <c r="D56" s="33">
        <v>9000090020</v>
      </c>
      <c r="E56" s="33">
        <v>240</v>
      </c>
      <c r="F56" s="33">
        <v>1</v>
      </c>
      <c r="G56" s="40">
        <v>2700</v>
      </c>
      <c r="H56" s="40">
        <v>2693.99755</v>
      </c>
      <c r="I56" s="40">
        <v>2000</v>
      </c>
      <c r="J56" s="40">
        <v>615.52389</v>
      </c>
      <c r="K56" s="191">
        <f t="shared" si="0"/>
        <v>30.776194500000003</v>
      </c>
    </row>
    <row r="57" spans="1:11" ht="15" customHeight="1" hidden="1">
      <c r="A57" s="5" t="s">
        <v>49</v>
      </c>
      <c r="B57" s="37" t="s">
        <v>13</v>
      </c>
      <c r="C57" s="37" t="s">
        <v>71</v>
      </c>
      <c r="D57" s="33">
        <v>9009002</v>
      </c>
      <c r="E57" s="33">
        <v>300</v>
      </c>
      <c r="F57" s="32"/>
      <c r="G57" s="40">
        <f aca="true" t="shared" si="10" ref="G57:J58">G58</f>
        <v>0</v>
      </c>
      <c r="H57" s="40">
        <f t="shared" si="10"/>
        <v>79.8</v>
      </c>
      <c r="I57" s="40">
        <f t="shared" si="10"/>
        <v>0</v>
      </c>
      <c r="J57" s="40">
        <f t="shared" si="10"/>
        <v>0</v>
      </c>
      <c r="K57" s="191" t="e">
        <f t="shared" si="0"/>
        <v>#DIV/0!</v>
      </c>
    </row>
    <row r="58" spans="1:11" ht="30" customHeight="1" hidden="1">
      <c r="A58" s="5" t="s">
        <v>50</v>
      </c>
      <c r="B58" s="37" t="s">
        <v>13</v>
      </c>
      <c r="C58" s="37" t="s">
        <v>71</v>
      </c>
      <c r="D58" s="33">
        <v>9009002</v>
      </c>
      <c r="E58" s="33">
        <v>320</v>
      </c>
      <c r="F58" s="32"/>
      <c r="G58" s="40">
        <f t="shared" si="10"/>
        <v>0</v>
      </c>
      <c r="H58" s="40">
        <f t="shared" si="10"/>
        <v>79.8</v>
      </c>
      <c r="I58" s="40">
        <f t="shared" si="10"/>
        <v>0</v>
      </c>
      <c r="J58" s="40">
        <f t="shared" si="10"/>
        <v>0</v>
      </c>
      <c r="K58" s="191" t="e">
        <f t="shared" si="0"/>
        <v>#DIV/0!</v>
      </c>
    </row>
    <row r="59" spans="1:11" ht="15" customHeight="1" hidden="1">
      <c r="A59" s="6" t="s">
        <v>8</v>
      </c>
      <c r="B59" s="37" t="s">
        <v>13</v>
      </c>
      <c r="C59" s="37" t="s">
        <v>71</v>
      </c>
      <c r="D59" s="33">
        <v>9009002</v>
      </c>
      <c r="E59" s="33">
        <v>320</v>
      </c>
      <c r="F59" s="33">
        <v>1</v>
      </c>
      <c r="G59" s="40"/>
      <c r="H59" s="40">
        <v>79.8</v>
      </c>
      <c r="I59" s="40"/>
      <c r="J59" s="40"/>
      <c r="K59" s="191" t="e">
        <f t="shared" si="0"/>
        <v>#DIV/0!</v>
      </c>
    </row>
    <row r="60" spans="1:11" ht="15" customHeight="1" hidden="1">
      <c r="A60" s="5" t="s">
        <v>49</v>
      </c>
      <c r="B60" s="37" t="s">
        <v>13</v>
      </c>
      <c r="C60" s="37" t="s">
        <v>71</v>
      </c>
      <c r="D60" s="33">
        <v>9000090020</v>
      </c>
      <c r="E60" s="33">
        <v>300</v>
      </c>
      <c r="F60" s="32"/>
      <c r="G60" s="40">
        <f aca="true" t="shared" si="11" ref="G60:J61">G61</f>
        <v>100</v>
      </c>
      <c r="H60" s="40">
        <f t="shared" si="11"/>
        <v>3196.82868</v>
      </c>
      <c r="I60" s="40">
        <f t="shared" si="11"/>
        <v>0</v>
      </c>
      <c r="J60" s="40">
        <f t="shared" si="11"/>
        <v>0</v>
      </c>
      <c r="K60" s="191" t="e">
        <f t="shared" si="0"/>
        <v>#DIV/0!</v>
      </c>
    </row>
    <row r="61" spans="1:11" ht="30" customHeight="1" hidden="1">
      <c r="A61" s="5" t="s">
        <v>50</v>
      </c>
      <c r="B61" s="37" t="s">
        <v>13</v>
      </c>
      <c r="C61" s="37" t="s">
        <v>71</v>
      </c>
      <c r="D61" s="33">
        <v>9000090020</v>
      </c>
      <c r="E61" s="33">
        <v>320</v>
      </c>
      <c r="F61" s="32"/>
      <c r="G61" s="40">
        <f t="shared" si="11"/>
        <v>100</v>
      </c>
      <c r="H61" s="40">
        <f t="shared" si="11"/>
        <v>3196.82868</v>
      </c>
      <c r="I61" s="40">
        <f t="shared" si="11"/>
        <v>0</v>
      </c>
      <c r="J61" s="40">
        <f t="shared" si="11"/>
        <v>0</v>
      </c>
      <c r="K61" s="191" t="e">
        <f t="shared" si="0"/>
        <v>#DIV/0!</v>
      </c>
    </row>
    <row r="62" spans="1:11" ht="15" customHeight="1" hidden="1">
      <c r="A62" s="6" t="s">
        <v>8</v>
      </c>
      <c r="B62" s="37" t="s">
        <v>13</v>
      </c>
      <c r="C62" s="37" t="s">
        <v>71</v>
      </c>
      <c r="D62" s="33">
        <v>9000090020</v>
      </c>
      <c r="E62" s="33">
        <v>320</v>
      </c>
      <c r="F62" s="33">
        <v>1</v>
      </c>
      <c r="G62" s="40">
        <v>100</v>
      </c>
      <c r="H62" s="40">
        <v>3196.82868</v>
      </c>
      <c r="I62" s="40"/>
      <c r="J62" s="40"/>
      <c r="K62" s="191" t="e">
        <f t="shared" si="0"/>
        <v>#DIV/0!</v>
      </c>
    </row>
    <row r="63" spans="1:11" ht="15">
      <c r="A63" s="5" t="s">
        <v>21</v>
      </c>
      <c r="B63" s="37" t="s">
        <v>13</v>
      </c>
      <c r="C63" s="37" t="s">
        <v>71</v>
      </c>
      <c r="D63" s="33">
        <v>9000090020</v>
      </c>
      <c r="E63" s="33">
        <v>800</v>
      </c>
      <c r="F63" s="32"/>
      <c r="G63" s="40">
        <f>G64+G66</f>
        <v>691.5</v>
      </c>
      <c r="H63" s="40">
        <f>H66</f>
        <v>19.53677</v>
      </c>
      <c r="I63" s="40">
        <f>I64+I66</f>
        <v>270</v>
      </c>
      <c r="J63" s="40">
        <f>J64+J66</f>
        <v>70.25009</v>
      </c>
      <c r="K63" s="191">
        <f t="shared" si="0"/>
        <v>26.01855185185185</v>
      </c>
    </row>
    <row r="64" spans="1:11" ht="15">
      <c r="A64" s="5" t="s">
        <v>211</v>
      </c>
      <c r="B64" s="37" t="s">
        <v>13</v>
      </c>
      <c r="C64" s="37" t="s">
        <v>71</v>
      </c>
      <c r="D64" s="33">
        <v>9000090020</v>
      </c>
      <c r="E64" s="33">
        <v>830</v>
      </c>
      <c r="F64" s="33"/>
      <c r="G64" s="40">
        <f>G65</f>
        <v>41.5</v>
      </c>
      <c r="H64" s="40">
        <f>H65</f>
        <v>1736.23365</v>
      </c>
      <c r="I64" s="40">
        <f>I65</f>
        <v>20</v>
      </c>
      <c r="J64" s="40">
        <f>J65</f>
        <v>0</v>
      </c>
      <c r="K64" s="191">
        <f t="shared" si="0"/>
        <v>0</v>
      </c>
    </row>
    <row r="65" spans="1:11" ht="15">
      <c r="A65" s="6" t="s">
        <v>8</v>
      </c>
      <c r="B65" s="37" t="s">
        <v>13</v>
      </c>
      <c r="C65" s="37" t="s">
        <v>71</v>
      </c>
      <c r="D65" s="33">
        <v>9000090020</v>
      </c>
      <c r="E65" s="33">
        <v>830</v>
      </c>
      <c r="F65" s="33">
        <v>1</v>
      </c>
      <c r="G65" s="40">
        <v>41.5</v>
      </c>
      <c r="H65" s="40">
        <v>1736.23365</v>
      </c>
      <c r="I65" s="40">
        <v>20</v>
      </c>
      <c r="J65" s="40"/>
      <c r="K65" s="191">
        <f t="shared" si="0"/>
        <v>0</v>
      </c>
    </row>
    <row r="66" spans="1:11" ht="15">
      <c r="A66" s="5" t="s">
        <v>22</v>
      </c>
      <c r="B66" s="37" t="s">
        <v>13</v>
      </c>
      <c r="C66" s="37" t="s">
        <v>71</v>
      </c>
      <c r="D66" s="33">
        <v>9000090020</v>
      </c>
      <c r="E66" s="33">
        <v>850</v>
      </c>
      <c r="F66" s="32"/>
      <c r="G66" s="40">
        <f>G67</f>
        <v>650</v>
      </c>
      <c r="H66" s="40">
        <f>H67</f>
        <v>19.53677</v>
      </c>
      <c r="I66" s="40">
        <f>I67</f>
        <v>250</v>
      </c>
      <c r="J66" s="40">
        <f>J67</f>
        <v>70.25009</v>
      </c>
      <c r="K66" s="191">
        <f t="shared" si="0"/>
        <v>28.100036</v>
      </c>
    </row>
    <row r="67" spans="1:11" ht="15">
      <c r="A67" s="6" t="s">
        <v>8</v>
      </c>
      <c r="B67" s="37" t="s">
        <v>13</v>
      </c>
      <c r="C67" s="37" t="s">
        <v>71</v>
      </c>
      <c r="D67" s="33">
        <v>9000090020</v>
      </c>
      <c r="E67" s="33">
        <v>850</v>
      </c>
      <c r="F67" s="33">
        <v>1</v>
      </c>
      <c r="G67" s="40">
        <v>650</v>
      </c>
      <c r="H67" s="40">
        <v>19.53677</v>
      </c>
      <c r="I67" s="40">
        <v>250</v>
      </c>
      <c r="J67" s="40">
        <v>70.25009</v>
      </c>
      <c r="K67" s="191">
        <f t="shared" si="0"/>
        <v>28.100036</v>
      </c>
    </row>
    <row r="68" spans="1:11" ht="45">
      <c r="A68" s="5" t="s">
        <v>611</v>
      </c>
      <c r="B68" s="37" t="s">
        <v>13</v>
      </c>
      <c r="C68" s="37" t="s">
        <v>71</v>
      </c>
      <c r="D68" s="33">
        <v>9000055490</v>
      </c>
      <c r="E68" s="32"/>
      <c r="F68" s="32"/>
      <c r="G68" s="40"/>
      <c r="H68" s="40"/>
      <c r="I68" s="40">
        <f aca="true" t="shared" si="12" ref="I68:J70">I69</f>
        <v>878.60453</v>
      </c>
      <c r="J68" s="40">
        <f t="shared" si="12"/>
        <v>674.81146</v>
      </c>
      <c r="K68" s="191"/>
    </row>
    <row r="69" spans="1:11" ht="60">
      <c r="A69" s="5" t="s">
        <v>17</v>
      </c>
      <c r="B69" s="37" t="s">
        <v>13</v>
      </c>
      <c r="C69" s="37" t="s">
        <v>71</v>
      </c>
      <c r="D69" s="33">
        <v>9000055490</v>
      </c>
      <c r="E69" s="33">
        <v>100</v>
      </c>
      <c r="F69" s="32"/>
      <c r="G69" s="40"/>
      <c r="H69" s="40"/>
      <c r="I69" s="40">
        <f t="shared" si="12"/>
        <v>878.60453</v>
      </c>
      <c r="J69" s="40">
        <f t="shared" si="12"/>
        <v>674.81146</v>
      </c>
      <c r="K69" s="191"/>
    </row>
    <row r="70" spans="1:11" ht="30">
      <c r="A70" s="5" t="s">
        <v>18</v>
      </c>
      <c r="B70" s="37" t="s">
        <v>13</v>
      </c>
      <c r="C70" s="37" t="s">
        <v>71</v>
      </c>
      <c r="D70" s="33">
        <v>9000055490</v>
      </c>
      <c r="E70" s="33">
        <v>120</v>
      </c>
      <c r="F70" s="32"/>
      <c r="G70" s="40"/>
      <c r="H70" s="40"/>
      <c r="I70" s="40">
        <f t="shared" si="12"/>
        <v>878.60453</v>
      </c>
      <c r="J70" s="40">
        <f t="shared" si="12"/>
        <v>674.81146</v>
      </c>
      <c r="K70" s="191"/>
    </row>
    <row r="71" spans="1:11" ht="15">
      <c r="A71" s="6" t="s">
        <v>9</v>
      </c>
      <c r="B71" s="37" t="s">
        <v>13</v>
      </c>
      <c r="C71" s="37" t="s">
        <v>71</v>
      </c>
      <c r="D71" s="33">
        <v>9000055490</v>
      </c>
      <c r="E71" s="33">
        <v>120</v>
      </c>
      <c r="F71" s="33">
        <v>2</v>
      </c>
      <c r="G71" s="40"/>
      <c r="H71" s="40"/>
      <c r="I71" s="40">
        <v>878.60453</v>
      </c>
      <c r="J71" s="40">
        <v>674.81146</v>
      </c>
      <c r="K71" s="191"/>
    </row>
    <row r="72" spans="1:13" ht="15">
      <c r="A72" s="4" t="s">
        <v>119</v>
      </c>
      <c r="B72" s="90" t="s">
        <v>13</v>
      </c>
      <c r="C72" s="90" t="s">
        <v>120</v>
      </c>
      <c r="D72" s="239"/>
      <c r="E72" s="239"/>
      <c r="F72" s="239"/>
      <c r="G72" s="214">
        <f>G73</f>
        <v>2364.1240799999996</v>
      </c>
      <c r="H72" s="214">
        <f aca="true" t="shared" si="13" ref="H72:H77">I72-J72</f>
        <v>0</v>
      </c>
      <c r="I72" s="214">
        <f aca="true" t="shared" si="14" ref="I72:J74">I73</f>
        <v>17.5</v>
      </c>
      <c r="J72" s="214">
        <f t="shared" si="14"/>
        <v>17.5</v>
      </c>
      <c r="K72" s="191">
        <f t="shared" si="0"/>
        <v>100</v>
      </c>
      <c r="M72" s="42"/>
    </row>
    <row r="73" spans="1:13" ht="15">
      <c r="A73" s="5" t="s">
        <v>16</v>
      </c>
      <c r="B73" s="37" t="s">
        <v>13</v>
      </c>
      <c r="C73" s="37" t="s">
        <v>120</v>
      </c>
      <c r="D73" s="33">
        <v>9000000000</v>
      </c>
      <c r="E73" s="32"/>
      <c r="F73" s="32"/>
      <c r="G73" s="40">
        <f>H78</f>
        <v>2364.1240799999996</v>
      </c>
      <c r="H73" s="214">
        <f t="shared" si="13"/>
        <v>0</v>
      </c>
      <c r="I73" s="40">
        <f t="shared" si="14"/>
        <v>17.5</v>
      </c>
      <c r="J73" s="40">
        <f t="shared" si="14"/>
        <v>17.5</v>
      </c>
      <c r="K73" s="191">
        <f t="shared" si="0"/>
        <v>100</v>
      </c>
      <c r="M73" s="42"/>
    </row>
    <row r="74" spans="1:13" ht="45">
      <c r="A74" s="232" t="s">
        <v>322</v>
      </c>
      <c r="B74" s="37" t="s">
        <v>13</v>
      </c>
      <c r="C74" s="37" t="s">
        <v>120</v>
      </c>
      <c r="D74" s="33">
        <v>9000051200</v>
      </c>
      <c r="E74" s="32"/>
      <c r="F74" s="32"/>
      <c r="G74" s="40">
        <f>H78</f>
        <v>2364.1240799999996</v>
      </c>
      <c r="H74" s="214">
        <f t="shared" si="13"/>
        <v>0</v>
      </c>
      <c r="I74" s="40">
        <f t="shared" si="14"/>
        <v>17.5</v>
      </c>
      <c r="J74" s="40">
        <f t="shared" si="14"/>
        <v>17.5</v>
      </c>
      <c r="K74" s="191">
        <f t="shared" si="0"/>
        <v>100</v>
      </c>
      <c r="M74" s="42"/>
    </row>
    <row r="75" spans="1:13" ht="30">
      <c r="A75" s="27" t="s">
        <v>210</v>
      </c>
      <c r="B75" s="37" t="s">
        <v>13</v>
      </c>
      <c r="C75" s="37" t="s">
        <v>120</v>
      </c>
      <c r="D75" s="33">
        <v>9000051200</v>
      </c>
      <c r="E75" s="33">
        <v>200</v>
      </c>
      <c r="F75" s="32"/>
      <c r="G75" s="40">
        <f aca="true" t="shared" si="15" ref="G75:J76">G76</f>
        <v>4860</v>
      </c>
      <c r="H75" s="214">
        <f t="shared" si="13"/>
        <v>0</v>
      </c>
      <c r="I75" s="40">
        <f t="shared" si="15"/>
        <v>17.5</v>
      </c>
      <c r="J75" s="40">
        <f t="shared" si="15"/>
        <v>17.5</v>
      </c>
      <c r="K75" s="191">
        <f t="shared" si="0"/>
        <v>100</v>
      </c>
      <c r="M75" s="42"/>
    </row>
    <row r="76" spans="1:13" ht="30">
      <c r="A76" s="5" t="s">
        <v>20</v>
      </c>
      <c r="B76" s="37" t="s">
        <v>13</v>
      </c>
      <c r="C76" s="37" t="s">
        <v>120</v>
      </c>
      <c r="D76" s="33">
        <v>9000051200</v>
      </c>
      <c r="E76" s="33">
        <v>240</v>
      </c>
      <c r="F76" s="32"/>
      <c r="G76" s="40">
        <f t="shared" si="15"/>
        <v>4860</v>
      </c>
      <c r="H76" s="214">
        <f t="shared" si="13"/>
        <v>0</v>
      </c>
      <c r="I76" s="40">
        <f t="shared" si="15"/>
        <v>17.5</v>
      </c>
      <c r="J76" s="40">
        <f t="shared" si="15"/>
        <v>17.5</v>
      </c>
      <c r="K76" s="191">
        <f t="shared" si="0"/>
        <v>100</v>
      </c>
      <c r="M76" s="42"/>
    </row>
    <row r="77" spans="1:13" ht="15">
      <c r="A77" s="6" t="s">
        <v>9</v>
      </c>
      <c r="B77" s="37" t="s">
        <v>13</v>
      </c>
      <c r="C77" s="37" t="s">
        <v>120</v>
      </c>
      <c r="D77" s="33">
        <v>9000051200</v>
      </c>
      <c r="E77" s="33">
        <v>240</v>
      </c>
      <c r="F77" s="33">
        <v>2</v>
      </c>
      <c r="G77" s="40">
        <v>4860</v>
      </c>
      <c r="H77" s="214">
        <f t="shared" si="13"/>
        <v>0</v>
      </c>
      <c r="I77" s="40">
        <v>17.5</v>
      </c>
      <c r="J77" s="40">
        <v>17.5</v>
      </c>
      <c r="K77" s="191">
        <f t="shared" si="0"/>
        <v>100</v>
      </c>
      <c r="L77" s="226"/>
      <c r="M77" s="42"/>
    </row>
    <row r="78" spans="1:11" ht="42.75">
      <c r="A78" s="4" t="s">
        <v>14</v>
      </c>
      <c r="B78" s="90" t="s">
        <v>13</v>
      </c>
      <c r="C78" s="90" t="s">
        <v>15</v>
      </c>
      <c r="D78" s="239"/>
      <c r="E78" s="239"/>
      <c r="F78" s="239"/>
      <c r="G78" s="214">
        <f aca="true" t="shared" si="16" ref="G78:J79">G79</f>
        <v>4060</v>
      </c>
      <c r="H78" s="214">
        <f t="shared" si="16"/>
        <v>2364.1240799999996</v>
      </c>
      <c r="I78" s="214">
        <f t="shared" si="16"/>
        <v>4845.94114</v>
      </c>
      <c r="J78" s="214">
        <f t="shared" si="16"/>
        <v>3627.04977</v>
      </c>
      <c r="K78" s="191">
        <f t="shared" si="0"/>
        <v>74.84716931580395</v>
      </c>
    </row>
    <row r="79" spans="1:11" ht="15">
      <c r="A79" s="5" t="s">
        <v>16</v>
      </c>
      <c r="B79" s="37" t="s">
        <v>13</v>
      </c>
      <c r="C79" s="37" t="s">
        <v>15</v>
      </c>
      <c r="D79" s="33">
        <v>9000000000</v>
      </c>
      <c r="E79" s="32"/>
      <c r="F79" s="32"/>
      <c r="G79" s="40">
        <f t="shared" si="16"/>
        <v>4060</v>
      </c>
      <c r="H79" s="40">
        <f t="shared" si="16"/>
        <v>2364.1240799999996</v>
      </c>
      <c r="I79" s="40">
        <f>I80+I90</f>
        <v>4845.94114</v>
      </c>
      <c r="J79" s="40">
        <f>J80+J90</f>
        <v>3627.04977</v>
      </c>
      <c r="K79" s="191">
        <f t="shared" si="0"/>
        <v>74.84716931580395</v>
      </c>
    </row>
    <row r="80" spans="1:11" ht="17.25" customHeight="1">
      <c r="A80" s="5" t="s">
        <v>406</v>
      </c>
      <c r="B80" s="37" t="s">
        <v>13</v>
      </c>
      <c r="C80" s="37" t="s">
        <v>15</v>
      </c>
      <c r="D80" s="33">
        <v>9000090020</v>
      </c>
      <c r="E80" s="32"/>
      <c r="F80" s="32"/>
      <c r="G80" s="40">
        <f>G81+G84+G87</f>
        <v>4060</v>
      </c>
      <c r="H80" s="40">
        <f>H81+H84+H87</f>
        <v>2364.1240799999996</v>
      </c>
      <c r="I80" s="40">
        <f>I81+I84+I87</f>
        <v>4680</v>
      </c>
      <c r="J80" s="40">
        <f>J81+J84+J87</f>
        <v>3499.59882</v>
      </c>
      <c r="K80" s="191">
        <f t="shared" si="0"/>
        <v>74.77775256410256</v>
      </c>
    </row>
    <row r="81" spans="1:11" ht="60">
      <c r="A81" s="5" t="s">
        <v>17</v>
      </c>
      <c r="B81" s="37" t="s">
        <v>13</v>
      </c>
      <c r="C81" s="37" t="s">
        <v>15</v>
      </c>
      <c r="D81" s="33">
        <v>9000090020</v>
      </c>
      <c r="E81" s="33">
        <v>100</v>
      </c>
      <c r="F81" s="32"/>
      <c r="G81" s="40">
        <f aca="true" t="shared" si="17" ref="G81:J82">G82</f>
        <v>3390</v>
      </c>
      <c r="H81" s="40">
        <f t="shared" si="17"/>
        <v>2129.98159</v>
      </c>
      <c r="I81" s="40">
        <f t="shared" si="17"/>
        <v>3700</v>
      </c>
      <c r="J81" s="40">
        <f t="shared" si="17"/>
        <v>2985.06959</v>
      </c>
      <c r="K81" s="191">
        <f t="shared" si="0"/>
        <v>80.6775564864865</v>
      </c>
    </row>
    <row r="82" spans="1:11" ht="30">
      <c r="A82" s="5" t="s">
        <v>18</v>
      </c>
      <c r="B82" s="37" t="s">
        <v>13</v>
      </c>
      <c r="C82" s="37" t="s">
        <v>15</v>
      </c>
      <c r="D82" s="33">
        <v>9000090020</v>
      </c>
      <c r="E82" s="33">
        <v>120</v>
      </c>
      <c r="F82" s="32"/>
      <c r="G82" s="40">
        <f t="shared" si="17"/>
        <v>3390</v>
      </c>
      <c r="H82" s="40">
        <f t="shared" si="17"/>
        <v>2129.98159</v>
      </c>
      <c r="I82" s="40">
        <f t="shared" si="17"/>
        <v>3700</v>
      </c>
      <c r="J82" s="40">
        <f t="shared" si="17"/>
        <v>2985.06959</v>
      </c>
      <c r="K82" s="191">
        <f t="shared" si="0"/>
        <v>80.6775564864865</v>
      </c>
    </row>
    <row r="83" spans="1:11" ht="15">
      <c r="A83" s="6" t="s">
        <v>8</v>
      </c>
      <c r="B83" s="37" t="s">
        <v>13</v>
      </c>
      <c r="C83" s="37" t="s">
        <v>15</v>
      </c>
      <c r="D83" s="33">
        <v>9000090020</v>
      </c>
      <c r="E83" s="33">
        <v>120</v>
      </c>
      <c r="F83" s="33">
        <v>1</v>
      </c>
      <c r="G83" s="40">
        <v>3390</v>
      </c>
      <c r="H83" s="40">
        <v>2129.98159</v>
      </c>
      <c r="I83" s="40">
        <v>3700</v>
      </c>
      <c r="J83" s="40">
        <v>2985.06959</v>
      </c>
      <c r="K83" s="191">
        <f aca="true" t="shared" si="18" ref="K83:K153">J83/I83*100</f>
        <v>80.6775564864865</v>
      </c>
    </row>
    <row r="84" spans="1:11" ht="30">
      <c r="A84" s="27" t="s">
        <v>210</v>
      </c>
      <c r="B84" s="37" t="s">
        <v>13</v>
      </c>
      <c r="C84" s="37" t="s">
        <v>15</v>
      </c>
      <c r="D84" s="33">
        <v>9000090020</v>
      </c>
      <c r="E84" s="33">
        <v>200</v>
      </c>
      <c r="F84" s="32"/>
      <c r="G84" s="40">
        <f aca="true" t="shared" si="19" ref="G84:J85">G85</f>
        <v>565</v>
      </c>
      <c r="H84" s="40">
        <f t="shared" si="19"/>
        <v>223.42721</v>
      </c>
      <c r="I84" s="40">
        <f t="shared" si="19"/>
        <v>875</v>
      </c>
      <c r="J84" s="40">
        <f t="shared" si="19"/>
        <v>514.52912</v>
      </c>
      <c r="K84" s="191">
        <f t="shared" si="18"/>
        <v>58.803328</v>
      </c>
    </row>
    <row r="85" spans="1:11" ht="30">
      <c r="A85" s="5" t="s">
        <v>20</v>
      </c>
      <c r="B85" s="37" t="s">
        <v>13</v>
      </c>
      <c r="C85" s="37" t="s">
        <v>15</v>
      </c>
      <c r="D85" s="33">
        <v>9000090020</v>
      </c>
      <c r="E85" s="33">
        <v>240</v>
      </c>
      <c r="F85" s="32"/>
      <c r="G85" s="40">
        <f t="shared" si="19"/>
        <v>565</v>
      </c>
      <c r="H85" s="40">
        <f t="shared" si="19"/>
        <v>223.42721</v>
      </c>
      <c r="I85" s="40">
        <f t="shared" si="19"/>
        <v>875</v>
      </c>
      <c r="J85" s="40">
        <f t="shared" si="19"/>
        <v>514.52912</v>
      </c>
      <c r="K85" s="191">
        <f t="shared" si="18"/>
        <v>58.803328</v>
      </c>
    </row>
    <row r="86" spans="1:11" ht="15">
      <c r="A86" s="6" t="s">
        <v>8</v>
      </c>
      <c r="B86" s="37" t="s">
        <v>13</v>
      </c>
      <c r="C86" s="37" t="s">
        <v>15</v>
      </c>
      <c r="D86" s="33">
        <v>9000090020</v>
      </c>
      <c r="E86" s="33">
        <v>240</v>
      </c>
      <c r="F86" s="33">
        <v>1</v>
      </c>
      <c r="G86" s="40">
        <v>565</v>
      </c>
      <c r="H86" s="40">
        <v>223.42721</v>
      </c>
      <c r="I86" s="40">
        <v>875</v>
      </c>
      <c r="J86" s="40">
        <v>514.52912</v>
      </c>
      <c r="K86" s="191">
        <f t="shared" si="18"/>
        <v>58.803328</v>
      </c>
    </row>
    <row r="87" spans="1:11" ht="15">
      <c r="A87" s="5" t="s">
        <v>21</v>
      </c>
      <c r="B87" s="37" t="s">
        <v>13</v>
      </c>
      <c r="C87" s="37" t="s">
        <v>15</v>
      </c>
      <c r="D87" s="33">
        <v>9000090020</v>
      </c>
      <c r="E87" s="33">
        <v>800</v>
      </c>
      <c r="F87" s="32"/>
      <c r="G87" s="40">
        <f aca="true" t="shared" si="20" ref="G87:J88">G88</f>
        <v>105</v>
      </c>
      <c r="H87" s="40">
        <f t="shared" si="20"/>
        <v>10.71528</v>
      </c>
      <c r="I87" s="40">
        <f t="shared" si="20"/>
        <v>105</v>
      </c>
      <c r="J87" s="40">
        <f t="shared" si="20"/>
        <v>0.00011</v>
      </c>
      <c r="K87" s="191">
        <f t="shared" si="18"/>
        <v>0.00010476190476190476</v>
      </c>
    </row>
    <row r="88" spans="1:11" ht="15">
      <c r="A88" s="5" t="s">
        <v>22</v>
      </c>
      <c r="B88" s="37" t="s">
        <v>13</v>
      </c>
      <c r="C88" s="37" t="s">
        <v>15</v>
      </c>
      <c r="D88" s="33">
        <v>9000090020</v>
      </c>
      <c r="E88" s="33">
        <v>850</v>
      </c>
      <c r="F88" s="32"/>
      <c r="G88" s="40">
        <f t="shared" si="20"/>
        <v>105</v>
      </c>
      <c r="H88" s="40">
        <f t="shared" si="20"/>
        <v>10.71528</v>
      </c>
      <c r="I88" s="40">
        <f t="shared" si="20"/>
        <v>105</v>
      </c>
      <c r="J88" s="40">
        <f t="shared" si="20"/>
        <v>0.00011</v>
      </c>
      <c r="K88" s="191">
        <f t="shared" si="18"/>
        <v>0.00010476190476190476</v>
      </c>
    </row>
    <row r="89" spans="1:11" ht="15">
      <c r="A89" s="6" t="s">
        <v>8</v>
      </c>
      <c r="B89" s="37" t="s">
        <v>13</v>
      </c>
      <c r="C89" s="37" t="s">
        <v>15</v>
      </c>
      <c r="D89" s="33">
        <v>9000090020</v>
      </c>
      <c r="E89" s="33">
        <v>850</v>
      </c>
      <c r="F89" s="33">
        <v>1</v>
      </c>
      <c r="G89" s="40">
        <v>105</v>
      </c>
      <c r="H89" s="40">
        <v>10.71528</v>
      </c>
      <c r="I89" s="40">
        <v>105</v>
      </c>
      <c r="J89" s="40">
        <v>0.00011</v>
      </c>
      <c r="K89" s="191">
        <f t="shared" si="18"/>
        <v>0.00010476190476190476</v>
      </c>
    </row>
    <row r="90" spans="1:11" ht="45">
      <c r="A90" s="5" t="s">
        <v>611</v>
      </c>
      <c r="B90" s="37" t="s">
        <v>13</v>
      </c>
      <c r="C90" s="37" t="s">
        <v>15</v>
      </c>
      <c r="D90" s="33">
        <v>9000055490</v>
      </c>
      <c r="E90" s="32"/>
      <c r="F90" s="32"/>
      <c r="G90" s="40"/>
      <c r="H90" s="40"/>
      <c r="I90" s="40">
        <f aca="true" t="shared" si="21" ref="I90:J92">I91</f>
        <v>165.94114</v>
      </c>
      <c r="J90" s="40">
        <f t="shared" si="21"/>
        <v>127.45095</v>
      </c>
      <c r="K90" s="191"/>
    </row>
    <row r="91" spans="1:11" ht="60">
      <c r="A91" s="5" t="s">
        <v>17</v>
      </c>
      <c r="B91" s="37" t="s">
        <v>13</v>
      </c>
      <c r="C91" s="37" t="s">
        <v>15</v>
      </c>
      <c r="D91" s="33">
        <v>9000055490</v>
      </c>
      <c r="E91" s="33">
        <v>100</v>
      </c>
      <c r="F91" s="32"/>
      <c r="G91" s="40"/>
      <c r="H91" s="40"/>
      <c r="I91" s="40">
        <f t="shared" si="21"/>
        <v>165.94114</v>
      </c>
      <c r="J91" s="40">
        <f t="shared" si="21"/>
        <v>127.45095</v>
      </c>
      <c r="K91" s="191"/>
    </row>
    <row r="92" spans="1:11" ht="30">
      <c r="A92" s="5" t="s">
        <v>18</v>
      </c>
      <c r="B92" s="37" t="s">
        <v>13</v>
      </c>
      <c r="C92" s="37" t="s">
        <v>15</v>
      </c>
      <c r="D92" s="33">
        <v>9000055490</v>
      </c>
      <c r="E92" s="33">
        <v>120</v>
      </c>
      <c r="F92" s="32"/>
      <c r="G92" s="40"/>
      <c r="H92" s="40"/>
      <c r="I92" s="40">
        <f t="shared" si="21"/>
        <v>165.94114</v>
      </c>
      <c r="J92" s="40">
        <f t="shared" si="21"/>
        <v>127.45095</v>
      </c>
      <c r="K92" s="191"/>
    </row>
    <row r="93" spans="1:11" ht="15">
      <c r="A93" s="6" t="s">
        <v>9</v>
      </c>
      <c r="B93" s="37" t="s">
        <v>13</v>
      </c>
      <c r="C93" s="37" t="s">
        <v>15</v>
      </c>
      <c r="D93" s="33">
        <v>9000055490</v>
      </c>
      <c r="E93" s="33">
        <v>120</v>
      </c>
      <c r="F93" s="33">
        <v>2</v>
      </c>
      <c r="G93" s="40"/>
      <c r="H93" s="40"/>
      <c r="I93" s="40">
        <v>165.94114</v>
      </c>
      <c r="J93" s="40">
        <v>127.45095</v>
      </c>
      <c r="K93" s="191"/>
    </row>
    <row r="94" spans="1:11" ht="15">
      <c r="A94" s="4" t="s">
        <v>72</v>
      </c>
      <c r="B94" s="90" t="s">
        <v>13</v>
      </c>
      <c r="C94" s="90" t="s">
        <v>73</v>
      </c>
      <c r="D94" s="239"/>
      <c r="E94" s="239"/>
      <c r="F94" s="239"/>
      <c r="G94" s="214">
        <f aca="true" t="shared" si="22" ref="G94:J95">G95</f>
        <v>100</v>
      </c>
      <c r="H94" s="214">
        <f t="shared" si="22"/>
        <v>0</v>
      </c>
      <c r="I94" s="214">
        <f t="shared" si="22"/>
        <v>350</v>
      </c>
      <c r="J94" s="214">
        <f t="shared" si="22"/>
        <v>50</v>
      </c>
      <c r="K94" s="191">
        <f t="shared" si="18"/>
        <v>14.285714285714285</v>
      </c>
    </row>
    <row r="95" spans="1:11" ht="15">
      <c r="A95" s="5" t="s">
        <v>16</v>
      </c>
      <c r="B95" s="37" t="s">
        <v>13</v>
      </c>
      <c r="C95" s="37" t="s">
        <v>73</v>
      </c>
      <c r="D95" s="33">
        <v>9000000000</v>
      </c>
      <c r="E95" s="32"/>
      <c r="F95" s="32"/>
      <c r="G95" s="40">
        <f t="shared" si="22"/>
        <v>100</v>
      </c>
      <c r="H95" s="40">
        <f t="shared" si="22"/>
        <v>0</v>
      </c>
      <c r="I95" s="40">
        <f t="shared" si="22"/>
        <v>350</v>
      </c>
      <c r="J95" s="40">
        <f t="shared" si="22"/>
        <v>50</v>
      </c>
      <c r="K95" s="191">
        <f t="shared" si="18"/>
        <v>14.285714285714285</v>
      </c>
    </row>
    <row r="96" spans="1:11" ht="30">
      <c r="A96" s="5" t="s">
        <v>408</v>
      </c>
      <c r="B96" s="37" t="s">
        <v>13</v>
      </c>
      <c r="C96" s="37" t="s">
        <v>73</v>
      </c>
      <c r="D96" s="33">
        <v>9000090030</v>
      </c>
      <c r="E96" s="32"/>
      <c r="F96" s="32"/>
      <c r="G96" s="40">
        <f>G100</f>
        <v>100</v>
      </c>
      <c r="H96" s="40">
        <f>H100</f>
        <v>0</v>
      </c>
      <c r="I96" s="40">
        <f>I100+I97</f>
        <v>350</v>
      </c>
      <c r="J96" s="40">
        <f>J97+J100</f>
        <v>50</v>
      </c>
      <c r="K96" s="191">
        <f t="shared" si="18"/>
        <v>14.285714285714285</v>
      </c>
    </row>
    <row r="97" spans="1:11" ht="15">
      <c r="A97" s="5" t="s">
        <v>49</v>
      </c>
      <c r="B97" s="37" t="s">
        <v>13</v>
      </c>
      <c r="C97" s="37" t="s">
        <v>73</v>
      </c>
      <c r="D97" s="33">
        <v>9000090030</v>
      </c>
      <c r="E97" s="32">
        <v>300</v>
      </c>
      <c r="F97" s="32"/>
      <c r="G97" s="40"/>
      <c r="H97" s="40"/>
      <c r="I97" s="40">
        <f>I99</f>
        <v>300</v>
      </c>
      <c r="J97" s="40">
        <f>J99</f>
        <v>50</v>
      </c>
      <c r="K97" s="191">
        <f t="shared" si="18"/>
        <v>16.666666666666664</v>
      </c>
    </row>
    <row r="98" spans="1:11" ht="15">
      <c r="A98" s="5" t="s">
        <v>64</v>
      </c>
      <c r="B98" s="37" t="s">
        <v>13</v>
      </c>
      <c r="C98" s="37" t="s">
        <v>73</v>
      </c>
      <c r="D98" s="33">
        <v>9000090030</v>
      </c>
      <c r="E98" s="32">
        <v>310</v>
      </c>
      <c r="F98" s="32"/>
      <c r="G98" s="40"/>
      <c r="H98" s="40"/>
      <c r="I98" s="40">
        <f>I99</f>
        <v>300</v>
      </c>
      <c r="J98" s="40">
        <f>J99</f>
        <v>50</v>
      </c>
      <c r="K98" s="191">
        <f t="shared" si="18"/>
        <v>16.666666666666664</v>
      </c>
    </row>
    <row r="99" spans="1:11" ht="15">
      <c r="A99" s="5" t="s">
        <v>8</v>
      </c>
      <c r="B99" s="37" t="s">
        <v>13</v>
      </c>
      <c r="C99" s="37" t="s">
        <v>73</v>
      </c>
      <c r="D99" s="33">
        <v>9000090030</v>
      </c>
      <c r="E99" s="32">
        <v>310</v>
      </c>
      <c r="F99" s="32">
        <v>1</v>
      </c>
      <c r="G99" s="40"/>
      <c r="H99" s="40"/>
      <c r="I99" s="40">
        <v>300</v>
      </c>
      <c r="J99" s="40">
        <v>50</v>
      </c>
      <c r="K99" s="191">
        <f t="shared" si="18"/>
        <v>16.666666666666664</v>
      </c>
    </row>
    <row r="100" spans="1:11" ht="15">
      <c r="A100" s="5" t="s">
        <v>21</v>
      </c>
      <c r="B100" s="37" t="s">
        <v>13</v>
      </c>
      <c r="C100" s="37" t="s">
        <v>73</v>
      </c>
      <c r="D100" s="33">
        <v>9000090030</v>
      </c>
      <c r="E100" s="33">
        <v>800</v>
      </c>
      <c r="F100" s="32"/>
      <c r="G100" s="40">
        <f aca="true" t="shared" si="23" ref="G100:J101">G101</f>
        <v>100</v>
      </c>
      <c r="H100" s="40">
        <f t="shared" si="23"/>
        <v>0</v>
      </c>
      <c r="I100" s="40">
        <f t="shared" si="23"/>
        <v>50</v>
      </c>
      <c r="J100" s="40">
        <f t="shared" si="23"/>
        <v>0</v>
      </c>
      <c r="K100" s="191">
        <f t="shared" si="18"/>
        <v>0</v>
      </c>
    </row>
    <row r="101" spans="1:11" ht="15">
      <c r="A101" s="5" t="s">
        <v>74</v>
      </c>
      <c r="B101" s="37" t="s">
        <v>13</v>
      </c>
      <c r="C101" s="37" t="s">
        <v>73</v>
      </c>
      <c r="D101" s="33">
        <v>9000090030</v>
      </c>
      <c r="E101" s="33">
        <v>870</v>
      </c>
      <c r="F101" s="32"/>
      <c r="G101" s="40">
        <f t="shared" si="23"/>
        <v>100</v>
      </c>
      <c r="H101" s="40">
        <f t="shared" si="23"/>
        <v>0</v>
      </c>
      <c r="I101" s="40">
        <f t="shared" si="23"/>
        <v>50</v>
      </c>
      <c r="J101" s="40">
        <f t="shared" si="23"/>
        <v>0</v>
      </c>
      <c r="K101" s="191">
        <f t="shared" si="18"/>
        <v>0</v>
      </c>
    </row>
    <row r="102" spans="1:11" ht="15">
      <c r="A102" s="6" t="s">
        <v>8</v>
      </c>
      <c r="B102" s="37" t="s">
        <v>13</v>
      </c>
      <c r="C102" s="37" t="s">
        <v>73</v>
      </c>
      <c r="D102" s="33">
        <v>9000090030</v>
      </c>
      <c r="E102" s="33">
        <v>870</v>
      </c>
      <c r="F102" s="33">
        <v>1</v>
      </c>
      <c r="G102" s="40">
        <v>100</v>
      </c>
      <c r="H102" s="40"/>
      <c r="I102" s="40">
        <v>50</v>
      </c>
      <c r="J102" s="40">
        <v>0</v>
      </c>
      <c r="K102" s="191">
        <f t="shared" si="18"/>
        <v>0</v>
      </c>
    </row>
    <row r="103" spans="1:11" ht="15">
      <c r="A103" s="4" t="s">
        <v>40</v>
      </c>
      <c r="B103" s="90" t="s">
        <v>13</v>
      </c>
      <c r="C103" s="90" t="s">
        <v>41</v>
      </c>
      <c r="D103" s="239"/>
      <c r="E103" s="239"/>
      <c r="F103" s="239"/>
      <c r="G103" s="214">
        <f>G104+G171+G186+G196</f>
        <v>7615.400000000001</v>
      </c>
      <c r="H103" s="214" t="e">
        <f>H104+H171+#REF!</f>
        <v>#REF!</v>
      </c>
      <c r="I103" s="214">
        <f>I104+I202+I215+I220+I231</f>
        <v>11522.38622</v>
      </c>
      <c r="J103" s="214">
        <f>J104+J202+J215+J220+J231</f>
        <v>9231.51416</v>
      </c>
      <c r="K103" s="191">
        <f t="shared" si="18"/>
        <v>80.11807609760889</v>
      </c>
    </row>
    <row r="104" spans="1:11" ht="15">
      <c r="A104" s="5" t="s">
        <v>16</v>
      </c>
      <c r="B104" s="37" t="s">
        <v>13</v>
      </c>
      <c r="C104" s="37" t="s">
        <v>41</v>
      </c>
      <c r="D104" s="33">
        <v>9000000000</v>
      </c>
      <c r="E104" s="32"/>
      <c r="F104" s="32"/>
      <c r="G104" s="40">
        <f>G127+G113+G153+G146+G120+G105+G137+G143+G145+G109+G158+G163+G166</f>
        <v>7548.1</v>
      </c>
      <c r="H104" s="40" t="e">
        <f>H127+H113+H153+#REF!+H146+H120</f>
        <v>#REF!</v>
      </c>
      <c r="I104" s="40">
        <f>I113+I120+I127+I134+I146+I153+I157+I109</f>
        <v>11491.38622</v>
      </c>
      <c r="J104" s="40">
        <f>J113+J120+J127+J134+J146+J153+J157+J109</f>
        <v>9231.51416</v>
      </c>
      <c r="K104" s="191">
        <f t="shared" si="18"/>
        <v>80.33420845200693</v>
      </c>
    </row>
    <row r="105" spans="1:11" ht="30" customHeight="1" hidden="1">
      <c r="A105" s="23" t="s">
        <v>218</v>
      </c>
      <c r="B105" s="37" t="s">
        <v>13</v>
      </c>
      <c r="C105" s="37" t="s">
        <v>41</v>
      </c>
      <c r="D105" s="33">
        <v>9000053910</v>
      </c>
      <c r="E105" s="33"/>
      <c r="F105" s="33"/>
      <c r="G105" s="40">
        <f>G106</f>
        <v>0</v>
      </c>
      <c r="H105" s="40"/>
      <c r="I105" s="40">
        <f>I114+I121+I128+I135+I147+I154+I158</f>
        <v>7376.9</v>
      </c>
      <c r="J105" s="40">
        <f>J106</f>
        <v>0</v>
      </c>
      <c r="K105" s="191">
        <f t="shared" si="18"/>
        <v>0</v>
      </c>
    </row>
    <row r="106" spans="1:11" ht="30" customHeight="1" hidden="1">
      <c r="A106" s="27" t="s">
        <v>210</v>
      </c>
      <c r="B106" s="37" t="s">
        <v>13</v>
      </c>
      <c r="C106" s="37" t="s">
        <v>41</v>
      </c>
      <c r="D106" s="33">
        <v>9000053910</v>
      </c>
      <c r="E106" s="33">
        <v>200</v>
      </c>
      <c r="F106" s="32"/>
      <c r="G106" s="40">
        <f aca="true" t="shared" si="24" ref="G106:J107">G107</f>
        <v>0</v>
      </c>
      <c r="H106" s="40">
        <f t="shared" si="24"/>
        <v>0</v>
      </c>
      <c r="I106" s="40">
        <f>I115+I122+I129+I136+I148+I155+I159</f>
        <v>7376.9</v>
      </c>
      <c r="J106" s="40">
        <f t="shared" si="24"/>
        <v>0</v>
      </c>
      <c r="K106" s="191">
        <f t="shared" si="18"/>
        <v>0</v>
      </c>
    </row>
    <row r="107" spans="1:11" ht="30" customHeight="1" hidden="1">
      <c r="A107" s="5" t="s">
        <v>20</v>
      </c>
      <c r="B107" s="37" t="s">
        <v>13</v>
      </c>
      <c r="C107" s="37" t="s">
        <v>41</v>
      </c>
      <c r="D107" s="33">
        <v>9000053910</v>
      </c>
      <c r="E107" s="33">
        <v>240</v>
      </c>
      <c r="F107" s="32"/>
      <c r="G107" s="40">
        <f t="shared" si="24"/>
        <v>0</v>
      </c>
      <c r="H107" s="40">
        <f t="shared" si="24"/>
        <v>0</v>
      </c>
      <c r="I107" s="40">
        <f>I116+I123+I130+I137+I149+I156+I160</f>
        <v>7376.9</v>
      </c>
      <c r="J107" s="40">
        <f t="shared" si="24"/>
        <v>0</v>
      </c>
      <c r="K107" s="191">
        <f t="shared" si="18"/>
        <v>0</v>
      </c>
    </row>
    <row r="108" spans="1:11" ht="15" customHeight="1" hidden="1">
      <c r="A108" s="6" t="s">
        <v>9</v>
      </c>
      <c r="B108" s="37" t="s">
        <v>13</v>
      </c>
      <c r="C108" s="37" t="s">
        <v>41</v>
      </c>
      <c r="D108" s="33">
        <v>9000053910</v>
      </c>
      <c r="E108" s="33">
        <v>240</v>
      </c>
      <c r="F108" s="33">
        <v>2</v>
      </c>
      <c r="G108" s="40"/>
      <c r="H108" s="40"/>
      <c r="I108" s="40"/>
      <c r="J108" s="40"/>
      <c r="K108" s="191" t="e">
        <f t="shared" si="18"/>
        <v>#DIV/0!</v>
      </c>
    </row>
    <row r="109" spans="1:11" ht="60" customHeight="1">
      <c r="A109" s="20" t="s">
        <v>613</v>
      </c>
      <c r="B109" s="37" t="s">
        <v>13</v>
      </c>
      <c r="C109" s="35" t="s">
        <v>41</v>
      </c>
      <c r="D109" s="35" t="s">
        <v>659</v>
      </c>
      <c r="E109" s="35"/>
      <c r="F109" s="35"/>
      <c r="G109" s="40">
        <f>G110</f>
        <v>0</v>
      </c>
      <c r="H109" s="40"/>
      <c r="I109" s="40">
        <f aca="true" t="shared" si="25" ref="I109:J111">I110</f>
        <v>265.48622</v>
      </c>
      <c r="J109" s="40">
        <f t="shared" si="25"/>
        <v>265.48622</v>
      </c>
      <c r="K109" s="191">
        <f t="shared" si="18"/>
        <v>100</v>
      </c>
    </row>
    <row r="110" spans="1:11" ht="15" customHeight="1">
      <c r="A110" s="5" t="s">
        <v>27</v>
      </c>
      <c r="B110" s="37" t="s">
        <v>13</v>
      </c>
      <c r="C110" s="35" t="s">
        <v>41</v>
      </c>
      <c r="D110" s="35" t="s">
        <v>659</v>
      </c>
      <c r="E110" s="35" t="s">
        <v>69</v>
      </c>
      <c r="F110" s="35"/>
      <c r="G110" s="40">
        <f>G111</f>
        <v>0</v>
      </c>
      <c r="H110" s="40"/>
      <c r="I110" s="40">
        <f t="shared" si="25"/>
        <v>265.48622</v>
      </c>
      <c r="J110" s="40">
        <f t="shared" si="25"/>
        <v>265.48622</v>
      </c>
      <c r="K110" s="191">
        <f t="shared" si="18"/>
        <v>100</v>
      </c>
    </row>
    <row r="111" spans="1:11" ht="15" customHeight="1">
      <c r="A111" s="20" t="s">
        <v>35</v>
      </c>
      <c r="B111" s="37" t="s">
        <v>13</v>
      </c>
      <c r="C111" s="35" t="s">
        <v>41</v>
      </c>
      <c r="D111" s="35" t="s">
        <v>659</v>
      </c>
      <c r="E111" s="35" t="s">
        <v>158</v>
      </c>
      <c r="F111" s="35"/>
      <c r="G111" s="40">
        <f>G112</f>
        <v>0</v>
      </c>
      <c r="H111" s="40"/>
      <c r="I111" s="40">
        <f t="shared" si="25"/>
        <v>265.48622</v>
      </c>
      <c r="J111" s="40">
        <f t="shared" si="25"/>
        <v>265.48622</v>
      </c>
      <c r="K111" s="191">
        <f t="shared" si="18"/>
        <v>100</v>
      </c>
    </row>
    <row r="112" spans="1:11" ht="15" customHeight="1">
      <c r="A112" s="6" t="s">
        <v>9</v>
      </c>
      <c r="B112" s="37" t="s">
        <v>13</v>
      </c>
      <c r="C112" s="35" t="s">
        <v>41</v>
      </c>
      <c r="D112" s="35" t="s">
        <v>659</v>
      </c>
      <c r="E112" s="35" t="s">
        <v>158</v>
      </c>
      <c r="F112" s="35" t="s">
        <v>116</v>
      </c>
      <c r="G112" s="40"/>
      <c r="H112" s="40"/>
      <c r="I112" s="40">
        <v>265.48622</v>
      </c>
      <c r="J112" s="40">
        <v>265.48622</v>
      </c>
      <c r="K112" s="191">
        <f t="shared" si="18"/>
        <v>100</v>
      </c>
    </row>
    <row r="113" spans="1:11" ht="60">
      <c r="A113" s="27" t="s">
        <v>425</v>
      </c>
      <c r="B113" s="37" t="s">
        <v>13</v>
      </c>
      <c r="C113" s="37" t="s">
        <v>41</v>
      </c>
      <c r="D113" s="33">
        <v>9000071580</v>
      </c>
      <c r="E113" s="32"/>
      <c r="F113" s="32"/>
      <c r="G113" s="40">
        <f>G114+G117</f>
        <v>250.2</v>
      </c>
      <c r="H113" s="40">
        <f>H114+H117</f>
        <v>120.69534</v>
      </c>
      <c r="I113" s="40">
        <f>I114+I117</f>
        <v>327.4</v>
      </c>
      <c r="J113" s="40">
        <f>J114+J117</f>
        <v>235.33308</v>
      </c>
      <c r="K113" s="191">
        <f t="shared" si="18"/>
        <v>71.87937690897984</v>
      </c>
    </row>
    <row r="114" spans="1:11" ht="60">
      <c r="A114" s="5" t="s">
        <v>17</v>
      </c>
      <c r="B114" s="37" t="s">
        <v>13</v>
      </c>
      <c r="C114" s="37" t="s">
        <v>41</v>
      </c>
      <c r="D114" s="33">
        <v>9000071580</v>
      </c>
      <c r="E114" s="32">
        <v>100</v>
      </c>
      <c r="F114" s="32"/>
      <c r="G114" s="40">
        <f aca="true" t="shared" si="26" ref="G114:J115">G115</f>
        <v>235.2</v>
      </c>
      <c r="H114" s="40">
        <f t="shared" si="26"/>
        <v>120.69534</v>
      </c>
      <c r="I114" s="40">
        <f t="shared" si="26"/>
        <v>286.4</v>
      </c>
      <c r="J114" s="40">
        <f t="shared" si="26"/>
        <v>235.33308</v>
      </c>
      <c r="K114" s="191">
        <f t="shared" si="18"/>
        <v>82.1693715083799</v>
      </c>
    </row>
    <row r="115" spans="1:11" ht="30">
      <c r="A115" s="5" t="s">
        <v>18</v>
      </c>
      <c r="B115" s="37" t="s">
        <v>13</v>
      </c>
      <c r="C115" s="37" t="s">
        <v>41</v>
      </c>
      <c r="D115" s="33">
        <v>9000071580</v>
      </c>
      <c r="E115" s="32">
        <v>120</v>
      </c>
      <c r="F115" s="32"/>
      <c r="G115" s="40">
        <f t="shared" si="26"/>
        <v>235.2</v>
      </c>
      <c r="H115" s="40">
        <f t="shared" si="26"/>
        <v>120.69534</v>
      </c>
      <c r="I115" s="40">
        <f t="shared" si="26"/>
        <v>286.4</v>
      </c>
      <c r="J115" s="40">
        <f t="shared" si="26"/>
        <v>235.33308</v>
      </c>
      <c r="K115" s="191">
        <f t="shared" si="18"/>
        <v>82.1693715083799</v>
      </c>
    </row>
    <row r="116" spans="1:11" ht="15">
      <c r="A116" s="6" t="s">
        <v>9</v>
      </c>
      <c r="B116" s="37" t="s">
        <v>13</v>
      </c>
      <c r="C116" s="37" t="s">
        <v>41</v>
      </c>
      <c r="D116" s="33">
        <v>9000071580</v>
      </c>
      <c r="E116" s="33">
        <v>120</v>
      </c>
      <c r="F116" s="33">
        <v>2</v>
      </c>
      <c r="G116" s="40">
        <v>235.2</v>
      </c>
      <c r="H116" s="40">
        <v>120.69534</v>
      </c>
      <c r="I116" s="40">
        <v>286.4</v>
      </c>
      <c r="J116" s="40">
        <v>235.33308</v>
      </c>
      <c r="K116" s="191">
        <f t="shared" si="18"/>
        <v>82.1693715083799</v>
      </c>
    </row>
    <row r="117" spans="1:11" ht="30">
      <c r="A117" s="27" t="s">
        <v>210</v>
      </c>
      <c r="B117" s="37" t="s">
        <v>13</v>
      </c>
      <c r="C117" s="37" t="s">
        <v>41</v>
      </c>
      <c r="D117" s="33">
        <v>9000071580</v>
      </c>
      <c r="E117" s="33">
        <v>200</v>
      </c>
      <c r="F117" s="32"/>
      <c r="G117" s="40">
        <f aca="true" t="shared" si="27" ref="G117:J118">G118</f>
        <v>15</v>
      </c>
      <c r="H117" s="40">
        <f t="shared" si="27"/>
        <v>0</v>
      </c>
      <c r="I117" s="40">
        <f t="shared" si="27"/>
        <v>41</v>
      </c>
      <c r="J117" s="40">
        <f t="shared" si="27"/>
        <v>0</v>
      </c>
      <c r="K117" s="191">
        <f t="shared" si="18"/>
        <v>0</v>
      </c>
    </row>
    <row r="118" spans="1:11" ht="30">
      <c r="A118" s="5" t="s">
        <v>20</v>
      </c>
      <c r="B118" s="37" t="s">
        <v>13</v>
      </c>
      <c r="C118" s="37" t="s">
        <v>41</v>
      </c>
      <c r="D118" s="33">
        <v>9000071580</v>
      </c>
      <c r="E118" s="33">
        <v>240</v>
      </c>
      <c r="F118" s="32"/>
      <c r="G118" s="40">
        <f t="shared" si="27"/>
        <v>15</v>
      </c>
      <c r="H118" s="40">
        <f t="shared" si="27"/>
        <v>0</v>
      </c>
      <c r="I118" s="40">
        <f t="shared" si="27"/>
        <v>41</v>
      </c>
      <c r="J118" s="40">
        <f t="shared" si="27"/>
        <v>0</v>
      </c>
      <c r="K118" s="191">
        <f t="shared" si="18"/>
        <v>0</v>
      </c>
    </row>
    <row r="119" spans="1:11" ht="15">
      <c r="A119" s="6" t="s">
        <v>9</v>
      </c>
      <c r="B119" s="37" t="s">
        <v>13</v>
      </c>
      <c r="C119" s="37" t="s">
        <v>41</v>
      </c>
      <c r="D119" s="33">
        <v>9000071580</v>
      </c>
      <c r="E119" s="33">
        <v>240</v>
      </c>
      <c r="F119" s="33">
        <v>2</v>
      </c>
      <c r="G119" s="40">
        <v>15</v>
      </c>
      <c r="H119" s="40"/>
      <c r="I119" s="40">
        <v>41</v>
      </c>
      <c r="J119" s="40">
        <v>0</v>
      </c>
      <c r="K119" s="191">
        <f t="shared" si="18"/>
        <v>0</v>
      </c>
    </row>
    <row r="120" spans="1:11" ht="45">
      <c r="A120" s="27" t="s">
        <v>426</v>
      </c>
      <c r="B120" s="37" t="s">
        <v>13</v>
      </c>
      <c r="C120" s="37" t="s">
        <v>41</v>
      </c>
      <c r="D120" s="33">
        <v>9000071590</v>
      </c>
      <c r="E120" s="32"/>
      <c r="F120" s="32"/>
      <c r="G120" s="40">
        <f>G121+G124</f>
        <v>288</v>
      </c>
      <c r="H120" s="40">
        <f>H121+H124</f>
        <v>3.5</v>
      </c>
      <c r="I120" s="40">
        <f>I121+I124</f>
        <v>412.6</v>
      </c>
      <c r="J120" s="40">
        <f>J121+J124</f>
        <v>268.05786</v>
      </c>
      <c r="K120" s="191">
        <f t="shared" si="18"/>
        <v>64.96797382452738</v>
      </c>
    </row>
    <row r="121" spans="1:11" ht="60">
      <c r="A121" s="5" t="s">
        <v>17</v>
      </c>
      <c r="B121" s="37" t="s">
        <v>13</v>
      </c>
      <c r="C121" s="37" t="s">
        <v>41</v>
      </c>
      <c r="D121" s="33">
        <v>9000071590</v>
      </c>
      <c r="E121" s="32">
        <v>100</v>
      </c>
      <c r="F121" s="32"/>
      <c r="G121" s="40">
        <f aca="true" t="shared" si="28" ref="G121:J122">G122</f>
        <v>277.5</v>
      </c>
      <c r="H121" s="40">
        <f t="shared" si="28"/>
        <v>3.5</v>
      </c>
      <c r="I121" s="40">
        <f t="shared" si="28"/>
        <v>370.6</v>
      </c>
      <c r="J121" s="40">
        <f t="shared" si="28"/>
        <v>257.93486</v>
      </c>
      <c r="K121" s="191">
        <f t="shared" si="18"/>
        <v>69.5992606583918</v>
      </c>
    </row>
    <row r="122" spans="1:11" ht="30">
      <c r="A122" s="5" t="s">
        <v>18</v>
      </c>
      <c r="B122" s="37" t="s">
        <v>13</v>
      </c>
      <c r="C122" s="37" t="s">
        <v>41</v>
      </c>
      <c r="D122" s="33">
        <v>9000071590</v>
      </c>
      <c r="E122" s="32">
        <v>120</v>
      </c>
      <c r="F122" s="32"/>
      <c r="G122" s="40">
        <f t="shared" si="28"/>
        <v>277.5</v>
      </c>
      <c r="H122" s="40">
        <f t="shared" si="28"/>
        <v>3.5</v>
      </c>
      <c r="I122" s="40">
        <f t="shared" si="28"/>
        <v>370.6</v>
      </c>
      <c r="J122" s="40">
        <f t="shared" si="28"/>
        <v>257.93486</v>
      </c>
      <c r="K122" s="191">
        <f t="shared" si="18"/>
        <v>69.5992606583918</v>
      </c>
    </row>
    <row r="123" spans="1:11" ht="15">
      <c r="A123" s="6" t="s">
        <v>9</v>
      </c>
      <c r="B123" s="37" t="s">
        <v>13</v>
      </c>
      <c r="C123" s="37" t="s">
        <v>41</v>
      </c>
      <c r="D123" s="33">
        <v>9000071590</v>
      </c>
      <c r="E123" s="33">
        <v>120</v>
      </c>
      <c r="F123" s="33">
        <v>2</v>
      </c>
      <c r="G123" s="40">
        <v>277.5</v>
      </c>
      <c r="H123" s="40">
        <v>3.5</v>
      </c>
      <c r="I123" s="40">
        <v>370.6</v>
      </c>
      <c r="J123" s="40">
        <v>257.93486</v>
      </c>
      <c r="K123" s="191">
        <f t="shared" si="18"/>
        <v>69.5992606583918</v>
      </c>
    </row>
    <row r="124" spans="1:11" ht="30">
      <c r="A124" s="27" t="s">
        <v>210</v>
      </c>
      <c r="B124" s="37" t="s">
        <v>13</v>
      </c>
      <c r="C124" s="37" t="s">
        <v>41</v>
      </c>
      <c r="D124" s="33">
        <v>9000071590</v>
      </c>
      <c r="E124" s="33">
        <v>200</v>
      </c>
      <c r="F124" s="32"/>
      <c r="G124" s="40">
        <f aca="true" t="shared" si="29" ref="G124:J125">G125</f>
        <v>10.5</v>
      </c>
      <c r="H124" s="40">
        <f t="shared" si="29"/>
        <v>0</v>
      </c>
      <c r="I124" s="40">
        <f t="shared" si="29"/>
        <v>42</v>
      </c>
      <c r="J124" s="40">
        <f t="shared" si="29"/>
        <v>10.123</v>
      </c>
      <c r="K124" s="191">
        <f t="shared" si="18"/>
        <v>24.10238095238095</v>
      </c>
    </row>
    <row r="125" spans="1:11" ht="30">
      <c r="A125" s="5" t="s">
        <v>20</v>
      </c>
      <c r="B125" s="37" t="s">
        <v>13</v>
      </c>
      <c r="C125" s="37" t="s">
        <v>41</v>
      </c>
      <c r="D125" s="33">
        <v>9000071590</v>
      </c>
      <c r="E125" s="33">
        <v>240</v>
      </c>
      <c r="F125" s="32"/>
      <c r="G125" s="40">
        <f t="shared" si="29"/>
        <v>10.5</v>
      </c>
      <c r="H125" s="40">
        <f t="shared" si="29"/>
        <v>0</v>
      </c>
      <c r="I125" s="40">
        <f t="shared" si="29"/>
        <v>42</v>
      </c>
      <c r="J125" s="40">
        <f t="shared" si="29"/>
        <v>10.123</v>
      </c>
      <c r="K125" s="191">
        <f t="shared" si="18"/>
        <v>24.10238095238095</v>
      </c>
    </row>
    <row r="126" spans="1:11" ht="15">
      <c r="A126" s="6" t="s">
        <v>9</v>
      </c>
      <c r="B126" s="37" t="s">
        <v>13</v>
      </c>
      <c r="C126" s="37" t="s">
        <v>41</v>
      </c>
      <c r="D126" s="33">
        <v>9000071590</v>
      </c>
      <c r="E126" s="33">
        <v>240</v>
      </c>
      <c r="F126" s="33">
        <v>2</v>
      </c>
      <c r="G126" s="40">
        <v>10.5</v>
      </c>
      <c r="H126" s="40"/>
      <c r="I126" s="40">
        <v>42</v>
      </c>
      <c r="J126" s="40">
        <v>10.123</v>
      </c>
      <c r="K126" s="191">
        <f t="shared" si="18"/>
        <v>24.10238095238095</v>
      </c>
    </row>
    <row r="127" spans="1:11" ht="15">
      <c r="A127" s="27" t="s">
        <v>427</v>
      </c>
      <c r="B127" s="37" t="s">
        <v>13</v>
      </c>
      <c r="C127" s="37" t="s">
        <v>41</v>
      </c>
      <c r="D127" s="33">
        <v>9000071610</v>
      </c>
      <c r="E127" s="32"/>
      <c r="F127" s="32"/>
      <c r="G127" s="40">
        <f>G128+G131</f>
        <v>249.9</v>
      </c>
      <c r="H127" s="40">
        <f>H128+H131</f>
        <v>102.27331</v>
      </c>
      <c r="I127" s="40">
        <f>I128+I131</f>
        <v>344.9</v>
      </c>
      <c r="J127" s="40">
        <f>J128+J131</f>
        <v>256.81752</v>
      </c>
      <c r="K127" s="191">
        <f t="shared" si="18"/>
        <v>74.46144389678167</v>
      </c>
    </row>
    <row r="128" spans="1:11" ht="60">
      <c r="A128" s="5" t="s">
        <v>17</v>
      </c>
      <c r="B128" s="37" t="s">
        <v>13</v>
      </c>
      <c r="C128" s="37" t="s">
        <v>41</v>
      </c>
      <c r="D128" s="33">
        <v>9000071610</v>
      </c>
      <c r="E128" s="32">
        <v>100</v>
      </c>
      <c r="F128" s="32"/>
      <c r="G128" s="40">
        <f aca="true" t="shared" si="30" ref="G128:J129">G129</f>
        <v>234.9</v>
      </c>
      <c r="H128" s="40">
        <f t="shared" si="30"/>
        <v>102.27331</v>
      </c>
      <c r="I128" s="40">
        <f t="shared" si="30"/>
        <v>301.9</v>
      </c>
      <c r="J128" s="40">
        <f t="shared" si="30"/>
        <v>256.01752</v>
      </c>
      <c r="K128" s="191">
        <f t="shared" si="18"/>
        <v>84.80209340841338</v>
      </c>
    </row>
    <row r="129" spans="1:11" ht="30">
      <c r="A129" s="5" t="s">
        <v>18</v>
      </c>
      <c r="B129" s="37" t="s">
        <v>13</v>
      </c>
      <c r="C129" s="37" t="s">
        <v>41</v>
      </c>
      <c r="D129" s="33">
        <v>9000071610</v>
      </c>
      <c r="E129" s="32">
        <v>120</v>
      </c>
      <c r="F129" s="32"/>
      <c r="G129" s="40">
        <f t="shared" si="30"/>
        <v>234.9</v>
      </c>
      <c r="H129" s="40">
        <f t="shared" si="30"/>
        <v>102.27331</v>
      </c>
      <c r="I129" s="40">
        <f t="shared" si="30"/>
        <v>301.9</v>
      </c>
      <c r="J129" s="40">
        <f t="shared" si="30"/>
        <v>256.01752</v>
      </c>
      <c r="K129" s="191">
        <f t="shared" si="18"/>
        <v>84.80209340841338</v>
      </c>
    </row>
    <row r="130" spans="1:11" ht="15">
      <c r="A130" s="6" t="s">
        <v>9</v>
      </c>
      <c r="B130" s="37" t="s">
        <v>13</v>
      </c>
      <c r="C130" s="37" t="s">
        <v>41</v>
      </c>
      <c r="D130" s="33">
        <v>9000071610</v>
      </c>
      <c r="E130" s="33">
        <v>120</v>
      </c>
      <c r="F130" s="33">
        <v>2</v>
      </c>
      <c r="G130" s="40">
        <v>234.9</v>
      </c>
      <c r="H130" s="40">
        <v>102.27331</v>
      </c>
      <c r="I130" s="40">
        <v>301.9</v>
      </c>
      <c r="J130" s="40">
        <v>256.01752</v>
      </c>
      <c r="K130" s="191">
        <f t="shared" si="18"/>
        <v>84.80209340841338</v>
      </c>
    </row>
    <row r="131" spans="1:11" ht="30">
      <c r="A131" s="27" t="s">
        <v>210</v>
      </c>
      <c r="B131" s="37" t="s">
        <v>13</v>
      </c>
      <c r="C131" s="37" t="s">
        <v>41</v>
      </c>
      <c r="D131" s="33">
        <v>9000071610</v>
      </c>
      <c r="E131" s="33">
        <v>200</v>
      </c>
      <c r="F131" s="32"/>
      <c r="G131" s="40">
        <f aca="true" t="shared" si="31" ref="G131:J132">G132</f>
        <v>15</v>
      </c>
      <c r="H131" s="40">
        <f t="shared" si="31"/>
        <v>0</v>
      </c>
      <c r="I131" s="40">
        <f t="shared" si="31"/>
        <v>43</v>
      </c>
      <c r="J131" s="40">
        <f t="shared" si="31"/>
        <v>0.8</v>
      </c>
      <c r="K131" s="191">
        <f t="shared" si="18"/>
        <v>1.8604651162790697</v>
      </c>
    </row>
    <row r="132" spans="1:11" ht="30">
      <c r="A132" s="5" t="s">
        <v>20</v>
      </c>
      <c r="B132" s="37" t="s">
        <v>13</v>
      </c>
      <c r="C132" s="37" t="s">
        <v>41</v>
      </c>
      <c r="D132" s="33">
        <v>9000071610</v>
      </c>
      <c r="E132" s="33">
        <v>240</v>
      </c>
      <c r="F132" s="32"/>
      <c r="G132" s="40">
        <f t="shared" si="31"/>
        <v>15</v>
      </c>
      <c r="H132" s="40">
        <f t="shared" si="31"/>
        <v>0</v>
      </c>
      <c r="I132" s="40">
        <f t="shared" si="31"/>
        <v>43</v>
      </c>
      <c r="J132" s="40">
        <f t="shared" si="31"/>
        <v>0.8</v>
      </c>
      <c r="K132" s="191">
        <f t="shared" si="18"/>
        <v>1.8604651162790697</v>
      </c>
    </row>
    <row r="133" spans="1:11" ht="15">
      <c r="A133" s="6" t="s">
        <v>9</v>
      </c>
      <c r="B133" s="37" t="s">
        <v>13</v>
      </c>
      <c r="C133" s="37" t="s">
        <v>41</v>
      </c>
      <c r="D133" s="33">
        <v>9000071610</v>
      </c>
      <c r="E133" s="33">
        <v>240</v>
      </c>
      <c r="F133" s="33">
        <v>2</v>
      </c>
      <c r="G133" s="40">
        <v>15</v>
      </c>
      <c r="H133" s="40"/>
      <c r="I133" s="40">
        <v>43</v>
      </c>
      <c r="J133" s="40">
        <v>0.8</v>
      </c>
      <c r="K133" s="191">
        <f t="shared" si="18"/>
        <v>1.8604651162790697</v>
      </c>
    </row>
    <row r="134" spans="1:11" ht="30">
      <c r="A134" s="5" t="s">
        <v>409</v>
      </c>
      <c r="B134" s="37" t="s">
        <v>13</v>
      </c>
      <c r="C134" s="37" t="s">
        <v>41</v>
      </c>
      <c r="D134" s="33">
        <v>9000090040</v>
      </c>
      <c r="E134" s="32"/>
      <c r="F134" s="32"/>
      <c r="G134" s="40">
        <f>G135+G141</f>
        <v>400</v>
      </c>
      <c r="H134" s="40">
        <f>H135+H141</f>
        <v>227.37599999999998</v>
      </c>
      <c r="I134" s="40">
        <f>I135+I141+I139</f>
        <v>500</v>
      </c>
      <c r="J134" s="40">
        <f>J135+J141+J139</f>
        <v>382.693</v>
      </c>
      <c r="K134" s="191">
        <f t="shared" si="18"/>
        <v>76.5386</v>
      </c>
    </row>
    <row r="135" spans="1:11" ht="30">
      <c r="A135" s="27" t="s">
        <v>210</v>
      </c>
      <c r="B135" s="37" t="s">
        <v>13</v>
      </c>
      <c r="C135" s="37" t="s">
        <v>41</v>
      </c>
      <c r="D135" s="33">
        <v>9000090040</v>
      </c>
      <c r="E135" s="33">
        <v>200</v>
      </c>
      <c r="F135" s="32"/>
      <c r="G135" s="40">
        <f aca="true" t="shared" si="32" ref="G135:J136">G136</f>
        <v>300</v>
      </c>
      <c r="H135" s="40">
        <f t="shared" si="32"/>
        <v>119.422</v>
      </c>
      <c r="I135" s="40">
        <f t="shared" si="32"/>
        <v>400</v>
      </c>
      <c r="J135" s="40">
        <f t="shared" si="32"/>
        <v>341.252</v>
      </c>
      <c r="K135" s="191">
        <f t="shared" si="18"/>
        <v>85.313</v>
      </c>
    </row>
    <row r="136" spans="1:11" ht="30">
      <c r="A136" s="5" t="s">
        <v>20</v>
      </c>
      <c r="B136" s="37" t="s">
        <v>13</v>
      </c>
      <c r="C136" s="37" t="s">
        <v>41</v>
      </c>
      <c r="D136" s="33">
        <v>9000090040</v>
      </c>
      <c r="E136" s="33">
        <v>240</v>
      </c>
      <c r="F136" s="32"/>
      <c r="G136" s="40">
        <f t="shared" si="32"/>
        <v>300</v>
      </c>
      <c r="H136" s="40">
        <f t="shared" si="32"/>
        <v>119.422</v>
      </c>
      <c r="I136" s="40">
        <f t="shared" si="32"/>
        <v>400</v>
      </c>
      <c r="J136" s="40">
        <f t="shared" si="32"/>
        <v>341.252</v>
      </c>
      <c r="K136" s="191">
        <f t="shared" si="18"/>
        <v>85.313</v>
      </c>
    </row>
    <row r="137" spans="1:11" ht="15">
      <c r="A137" s="6" t="s">
        <v>8</v>
      </c>
      <c r="B137" s="37" t="s">
        <v>13</v>
      </c>
      <c r="C137" s="37" t="s">
        <v>41</v>
      </c>
      <c r="D137" s="33">
        <v>9000090040</v>
      </c>
      <c r="E137" s="33">
        <v>240</v>
      </c>
      <c r="F137" s="33">
        <v>1</v>
      </c>
      <c r="G137" s="40">
        <v>300</v>
      </c>
      <c r="H137" s="40">
        <v>119.422</v>
      </c>
      <c r="I137" s="40">
        <v>400</v>
      </c>
      <c r="J137" s="40">
        <v>341.252</v>
      </c>
      <c r="K137" s="191">
        <f t="shared" si="18"/>
        <v>85.313</v>
      </c>
    </row>
    <row r="138" spans="1:11" ht="15" customHeight="1" hidden="1">
      <c r="A138" s="6"/>
      <c r="B138" s="37"/>
      <c r="C138" s="37"/>
      <c r="D138" s="33"/>
      <c r="E138" s="33">
        <v>244</v>
      </c>
      <c r="F138" s="33"/>
      <c r="G138" s="40">
        <v>1100</v>
      </c>
      <c r="H138" s="40"/>
      <c r="I138" s="40">
        <v>1100</v>
      </c>
      <c r="J138" s="40">
        <v>1100</v>
      </c>
      <c r="K138" s="191">
        <f t="shared" si="18"/>
        <v>100</v>
      </c>
    </row>
    <row r="139" spans="1:12" ht="30">
      <c r="A139" s="5" t="s">
        <v>50</v>
      </c>
      <c r="B139" s="37" t="s">
        <v>13</v>
      </c>
      <c r="C139" s="37" t="s">
        <v>41</v>
      </c>
      <c r="D139" s="33">
        <v>9000090040</v>
      </c>
      <c r="E139" s="33">
        <v>320</v>
      </c>
      <c r="F139" s="32"/>
      <c r="G139" s="40">
        <f>G140</f>
        <v>3863.4</v>
      </c>
      <c r="H139" s="214">
        <f>I139-J139</f>
        <v>8.558999999999997</v>
      </c>
      <c r="I139" s="40">
        <f>I140</f>
        <v>50</v>
      </c>
      <c r="J139" s="40">
        <f>J140</f>
        <v>41.441</v>
      </c>
      <c r="K139" s="191">
        <f t="shared" si="18"/>
        <v>82.882</v>
      </c>
      <c r="L139" s="42"/>
    </row>
    <row r="140" spans="1:12" ht="15">
      <c r="A140" s="6" t="s">
        <v>8</v>
      </c>
      <c r="B140" s="37" t="s">
        <v>13</v>
      </c>
      <c r="C140" s="37" t="s">
        <v>41</v>
      </c>
      <c r="D140" s="33">
        <v>9000090040</v>
      </c>
      <c r="E140" s="33">
        <v>320</v>
      </c>
      <c r="F140" s="33">
        <v>1</v>
      </c>
      <c r="G140" s="40">
        <v>3863.4</v>
      </c>
      <c r="H140" s="214">
        <f>I140-J140</f>
        <v>8.558999999999997</v>
      </c>
      <c r="I140" s="40">
        <v>50</v>
      </c>
      <c r="J140" s="40">
        <v>41.441</v>
      </c>
      <c r="K140" s="191">
        <f t="shared" si="18"/>
        <v>82.882</v>
      </c>
      <c r="L140" s="42"/>
    </row>
    <row r="141" spans="1:11" ht="15">
      <c r="A141" s="5" t="s">
        <v>21</v>
      </c>
      <c r="B141" s="37" t="s">
        <v>13</v>
      </c>
      <c r="C141" s="37" t="s">
        <v>41</v>
      </c>
      <c r="D141" s="33">
        <v>9000090040</v>
      </c>
      <c r="E141" s="33">
        <v>800</v>
      </c>
      <c r="F141" s="32"/>
      <c r="G141" s="40">
        <f>G143+G145</f>
        <v>100</v>
      </c>
      <c r="H141" s="40">
        <f>H144</f>
        <v>107.954</v>
      </c>
      <c r="I141" s="40">
        <f>I143+I145</f>
        <v>50</v>
      </c>
      <c r="J141" s="40">
        <f>J143+J145</f>
        <v>0</v>
      </c>
      <c r="K141" s="191">
        <f t="shared" si="18"/>
        <v>0</v>
      </c>
    </row>
    <row r="142" spans="1:11" ht="15">
      <c r="A142" s="5" t="s">
        <v>22</v>
      </c>
      <c r="B142" s="37" t="s">
        <v>13</v>
      </c>
      <c r="C142" s="37" t="s">
        <v>41</v>
      </c>
      <c r="D142" s="33">
        <v>9000090040</v>
      </c>
      <c r="E142" s="33">
        <v>850</v>
      </c>
      <c r="F142" s="32"/>
      <c r="G142" s="40">
        <f>G143</f>
        <v>50</v>
      </c>
      <c r="H142" s="40" t="e">
        <f>#REF!</f>
        <v>#REF!</v>
      </c>
      <c r="I142" s="40">
        <f>I143</f>
        <v>50</v>
      </c>
      <c r="J142" s="40">
        <f>J143</f>
        <v>0</v>
      </c>
      <c r="K142" s="191">
        <f t="shared" si="18"/>
        <v>0</v>
      </c>
    </row>
    <row r="143" spans="1:11" ht="15">
      <c r="A143" s="6" t="s">
        <v>8</v>
      </c>
      <c r="B143" s="37" t="s">
        <v>13</v>
      </c>
      <c r="C143" s="37" t="s">
        <v>41</v>
      </c>
      <c r="D143" s="33">
        <v>9000090040</v>
      </c>
      <c r="E143" s="33">
        <v>850</v>
      </c>
      <c r="F143" s="33">
        <v>1</v>
      </c>
      <c r="G143" s="40">
        <v>50</v>
      </c>
      <c r="H143" s="40">
        <v>1736.23365</v>
      </c>
      <c r="I143" s="40">
        <v>50</v>
      </c>
      <c r="J143" s="40">
        <v>0</v>
      </c>
      <c r="K143" s="191">
        <f t="shared" si="18"/>
        <v>0</v>
      </c>
    </row>
    <row r="144" spans="1:11" ht="15" hidden="1">
      <c r="A144" s="5" t="s">
        <v>75</v>
      </c>
      <c r="B144" s="37" t="s">
        <v>13</v>
      </c>
      <c r="C144" s="37" t="s">
        <v>41</v>
      </c>
      <c r="D144" s="33">
        <v>9000090040</v>
      </c>
      <c r="E144" s="33">
        <v>880</v>
      </c>
      <c r="F144" s="32"/>
      <c r="G144" s="40">
        <f>G145</f>
        <v>50</v>
      </c>
      <c r="H144" s="40">
        <f>H145</f>
        <v>107.954</v>
      </c>
      <c r="I144" s="40">
        <f>I145</f>
        <v>0</v>
      </c>
      <c r="J144" s="40">
        <f>J145</f>
        <v>0</v>
      </c>
      <c r="K144" s="191" t="e">
        <f t="shared" si="18"/>
        <v>#DIV/0!</v>
      </c>
    </row>
    <row r="145" spans="1:11" ht="15" hidden="1">
      <c r="A145" s="6" t="s">
        <v>8</v>
      </c>
      <c r="B145" s="37" t="s">
        <v>13</v>
      </c>
      <c r="C145" s="37" t="s">
        <v>41</v>
      </c>
      <c r="D145" s="33">
        <v>9000090040</v>
      </c>
      <c r="E145" s="33">
        <v>880</v>
      </c>
      <c r="F145" s="33">
        <v>1</v>
      </c>
      <c r="G145" s="40">
        <v>50</v>
      </c>
      <c r="H145" s="40">
        <v>107.954</v>
      </c>
      <c r="I145" s="40">
        <v>0</v>
      </c>
      <c r="J145" s="40"/>
      <c r="K145" s="191" t="e">
        <f t="shared" si="18"/>
        <v>#DIV/0!</v>
      </c>
    </row>
    <row r="146" spans="1:11" ht="45">
      <c r="A146" s="5" t="s">
        <v>76</v>
      </c>
      <c r="B146" s="37" t="s">
        <v>13</v>
      </c>
      <c r="C146" s="37" t="s">
        <v>41</v>
      </c>
      <c r="D146" s="33">
        <v>9000090050</v>
      </c>
      <c r="E146" s="32"/>
      <c r="F146" s="32"/>
      <c r="G146" s="40">
        <f aca="true" t="shared" si="33" ref="G146:J148">G147</f>
        <v>300</v>
      </c>
      <c r="H146" s="40">
        <f t="shared" si="33"/>
        <v>184.72173</v>
      </c>
      <c r="I146" s="40">
        <f>I147+I150</f>
        <v>270</v>
      </c>
      <c r="J146" s="40">
        <f>J147+J150</f>
        <v>110.87625</v>
      </c>
      <c r="K146" s="191">
        <f t="shared" si="18"/>
        <v>41.06527777777777</v>
      </c>
    </row>
    <row r="147" spans="1:11" ht="30">
      <c r="A147" s="27" t="s">
        <v>210</v>
      </c>
      <c r="B147" s="37" t="s">
        <v>13</v>
      </c>
      <c r="C147" s="37" t="s">
        <v>41</v>
      </c>
      <c r="D147" s="33">
        <v>9000090050</v>
      </c>
      <c r="E147" s="33">
        <v>200</v>
      </c>
      <c r="F147" s="32"/>
      <c r="G147" s="40">
        <f t="shared" si="33"/>
        <v>300</v>
      </c>
      <c r="H147" s="40">
        <f t="shared" si="33"/>
        <v>184.72173</v>
      </c>
      <c r="I147" s="40">
        <f t="shared" si="33"/>
        <v>250</v>
      </c>
      <c r="J147" s="40">
        <f t="shared" si="33"/>
        <v>110.87625</v>
      </c>
      <c r="K147" s="191">
        <f t="shared" si="18"/>
        <v>44.3505</v>
      </c>
    </row>
    <row r="148" spans="1:11" ht="30">
      <c r="A148" s="5" t="s">
        <v>20</v>
      </c>
      <c r="B148" s="37" t="s">
        <v>13</v>
      </c>
      <c r="C148" s="37" t="s">
        <v>41</v>
      </c>
      <c r="D148" s="33">
        <v>9000090050</v>
      </c>
      <c r="E148" s="33">
        <v>240</v>
      </c>
      <c r="F148" s="32"/>
      <c r="G148" s="40">
        <f t="shared" si="33"/>
        <v>300</v>
      </c>
      <c r="H148" s="40">
        <f t="shared" si="33"/>
        <v>184.72173</v>
      </c>
      <c r="I148" s="40">
        <f t="shared" si="33"/>
        <v>250</v>
      </c>
      <c r="J148" s="40">
        <f t="shared" si="33"/>
        <v>110.87625</v>
      </c>
      <c r="K148" s="191">
        <f t="shared" si="18"/>
        <v>44.3505</v>
      </c>
    </row>
    <row r="149" spans="1:11" ht="15">
      <c r="A149" s="6" t="s">
        <v>8</v>
      </c>
      <c r="B149" s="37" t="s">
        <v>13</v>
      </c>
      <c r="C149" s="37" t="s">
        <v>41</v>
      </c>
      <c r="D149" s="33">
        <v>9000090050</v>
      </c>
      <c r="E149" s="33">
        <v>240</v>
      </c>
      <c r="F149" s="33">
        <v>1</v>
      </c>
      <c r="G149" s="40">
        <v>300</v>
      </c>
      <c r="H149" s="40">
        <v>184.72173</v>
      </c>
      <c r="I149" s="40">
        <v>250</v>
      </c>
      <c r="J149" s="40">
        <v>110.87625</v>
      </c>
      <c r="K149" s="191">
        <f t="shared" si="18"/>
        <v>44.3505</v>
      </c>
    </row>
    <row r="150" spans="1:13" ht="15">
      <c r="A150" s="5" t="s">
        <v>21</v>
      </c>
      <c r="B150" s="37" t="s">
        <v>13</v>
      </c>
      <c r="C150" s="37" t="s">
        <v>41</v>
      </c>
      <c r="D150" s="33">
        <v>9000090050</v>
      </c>
      <c r="E150" s="33">
        <v>800</v>
      </c>
      <c r="F150" s="32"/>
      <c r="G150" s="40">
        <f>H154</f>
        <v>0</v>
      </c>
      <c r="H150" s="214">
        <f>I150-J150</f>
        <v>20</v>
      </c>
      <c r="I150" s="40">
        <f>I151</f>
        <v>20</v>
      </c>
      <c r="J150" s="40">
        <f>J151</f>
        <v>0</v>
      </c>
      <c r="K150" s="191">
        <f t="shared" si="18"/>
        <v>0</v>
      </c>
      <c r="L150" s="42"/>
      <c r="M150" s="42"/>
    </row>
    <row r="151" spans="1:13" ht="15">
      <c r="A151" s="5" t="s">
        <v>211</v>
      </c>
      <c r="B151" s="37" t="s">
        <v>13</v>
      </c>
      <c r="C151" s="37" t="s">
        <v>41</v>
      </c>
      <c r="D151" s="33">
        <v>9000090050</v>
      </c>
      <c r="E151" s="33">
        <v>830</v>
      </c>
      <c r="F151" s="33"/>
      <c r="G151" s="40">
        <f>G152</f>
        <v>4517</v>
      </c>
      <c r="H151" s="214">
        <f>I151-J151</f>
        <v>20</v>
      </c>
      <c r="I151" s="40">
        <f>I152</f>
        <v>20</v>
      </c>
      <c r="J151" s="40">
        <f>J152</f>
        <v>0</v>
      </c>
      <c r="K151" s="191">
        <f t="shared" si="18"/>
        <v>0</v>
      </c>
      <c r="L151" s="42"/>
      <c r="M151" s="42"/>
    </row>
    <row r="152" spans="1:13" ht="15">
      <c r="A152" s="6" t="s">
        <v>8</v>
      </c>
      <c r="B152" s="37" t="s">
        <v>13</v>
      </c>
      <c r="C152" s="37" t="s">
        <v>41</v>
      </c>
      <c r="D152" s="33">
        <v>9000090050</v>
      </c>
      <c r="E152" s="33">
        <v>830</v>
      </c>
      <c r="F152" s="33">
        <v>1</v>
      </c>
      <c r="G152" s="40">
        <v>4517</v>
      </c>
      <c r="H152" s="214">
        <f>I152-J152</f>
        <v>20</v>
      </c>
      <c r="I152" s="40">
        <v>20</v>
      </c>
      <c r="J152" s="40">
        <v>0</v>
      </c>
      <c r="K152" s="191">
        <f t="shared" si="18"/>
        <v>0</v>
      </c>
      <c r="L152" s="42"/>
      <c r="M152" s="42"/>
    </row>
    <row r="153" spans="1:11" ht="15">
      <c r="A153" s="5" t="s">
        <v>410</v>
      </c>
      <c r="B153" s="37" t="s">
        <v>13</v>
      </c>
      <c r="C153" s="37" t="s">
        <v>41</v>
      </c>
      <c r="D153" s="33">
        <v>9000090060</v>
      </c>
      <c r="E153" s="32"/>
      <c r="F153" s="32"/>
      <c r="G153" s="40">
        <f aca="true" t="shared" si="34" ref="G153:J155">G154</f>
        <v>10</v>
      </c>
      <c r="H153" s="40">
        <f t="shared" si="34"/>
        <v>0</v>
      </c>
      <c r="I153" s="40">
        <f t="shared" si="34"/>
        <v>10</v>
      </c>
      <c r="J153" s="40">
        <f t="shared" si="34"/>
        <v>0</v>
      </c>
      <c r="K153" s="191">
        <f t="shared" si="18"/>
        <v>0</v>
      </c>
    </row>
    <row r="154" spans="1:11" ht="30">
      <c r="A154" s="27" t="s">
        <v>210</v>
      </c>
      <c r="B154" s="37" t="s">
        <v>13</v>
      </c>
      <c r="C154" s="37" t="s">
        <v>41</v>
      </c>
      <c r="D154" s="33">
        <v>9000090060</v>
      </c>
      <c r="E154" s="33">
        <v>200</v>
      </c>
      <c r="F154" s="32"/>
      <c r="G154" s="40">
        <f t="shared" si="34"/>
        <v>10</v>
      </c>
      <c r="H154" s="40">
        <f t="shared" si="34"/>
        <v>0</v>
      </c>
      <c r="I154" s="40">
        <f t="shared" si="34"/>
        <v>10</v>
      </c>
      <c r="J154" s="40">
        <f t="shared" si="34"/>
        <v>0</v>
      </c>
      <c r="K154" s="191">
        <f aca="true" t="shared" si="35" ref="K154:K219">J154/I154*100</f>
        <v>0</v>
      </c>
    </row>
    <row r="155" spans="1:11" ht="30">
      <c r="A155" s="5" t="s">
        <v>20</v>
      </c>
      <c r="B155" s="37" t="s">
        <v>13</v>
      </c>
      <c r="C155" s="37" t="s">
        <v>41</v>
      </c>
      <c r="D155" s="33">
        <v>9000090060</v>
      </c>
      <c r="E155" s="33">
        <v>240</v>
      </c>
      <c r="F155" s="32"/>
      <c r="G155" s="40">
        <f t="shared" si="34"/>
        <v>10</v>
      </c>
      <c r="H155" s="40">
        <f t="shared" si="34"/>
        <v>0</v>
      </c>
      <c r="I155" s="40">
        <f t="shared" si="34"/>
        <v>10</v>
      </c>
      <c r="J155" s="40">
        <f>J156</f>
        <v>0</v>
      </c>
      <c r="K155" s="191">
        <f t="shared" si="35"/>
        <v>0</v>
      </c>
    </row>
    <row r="156" spans="1:11" ht="15">
      <c r="A156" s="6" t="s">
        <v>8</v>
      </c>
      <c r="B156" s="37" t="s">
        <v>13</v>
      </c>
      <c r="C156" s="37" t="s">
        <v>41</v>
      </c>
      <c r="D156" s="33">
        <v>9000090060</v>
      </c>
      <c r="E156" s="33">
        <v>240</v>
      </c>
      <c r="F156" s="33">
        <v>1</v>
      </c>
      <c r="G156" s="40">
        <v>10</v>
      </c>
      <c r="H156" s="40"/>
      <c r="I156" s="40">
        <v>10</v>
      </c>
      <c r="J156" s="40">
        <v>0</v>
      </c>
      <c r="K156" s="191">
        <f t="shared" si="35"/>
        <v>0</v>
      </c>
    </row>
    <row r="157" spans="1:12" ht="30">
      <c r="A157" s="5" t="s">
        <v>416</v>
      </c>
      <c r="B157" s="37" t="s">
        <v>13</v>
      </c>
      <c r="C157" s="37" t="s">
        <v>41</v>
      </c>
      <c r="D157" s="33">
        <v>9000090070</v>
      </c>
      <c r="E157" s="32"/>
      <c r="F157" s="32"/>
      <c r="G157" s="40">
        <f>G158+G163+G166</f>
        <v>6050</v>
      </c>
      <c r="H157" s="40" t="e">
        <f>H158+H163+#REF!+#REF!</f>
        <v>#REF!</v>
      </c>
      <c r="I157" s="40">
        <f>I158+I163+I166</f>
        <v>9361</v>
      </c>
      <c r="J157" s="40">
        <f>J158+J163+J166</f>
        <v>7712.250230000001</v>
      </c>
      <c r="K157" s="191">
        <f t="shared" si="35"/>
        <v>82.38703375707725</v>
      </c>
      <c r="L157" s="42"/>
    </row>
    <row r="158" spans="1:12" ht="60">
      <c r="A158" s="5" t="s">
        <v>17</v>
      </c>
      <c r="B158" s="37" t="s">
        <v>13</v>
      </c>
      <c r="C158" s="37" t="s">
        <v>41</v>
      </c>
      <c r="D158" s="33">
        <v>9000090070</v>
      </c>
      <c r="E158" s="33">
        <v>100</v>
      </c>
      <c r="F158" s="32"/>
      <c r="G158" s="40">
        <f aca="true" t="shared" si="36" ref="G158:J159">G159</f>
        <v>3600</v>
      </c>
      <c r="H158" s="40">
        <f t="shared" si="36"/>
        <v>8170.58448</v>
      </c>
      <c r="I158" s="40">
        <f t="shared" si="36"/>
        <v>5758</v>
      </c>
      <c r="J158" s="40">
        <f t="shared" si="36"/>
        <v>5373.64904</v>
      </c>
      <c r="K158" s="191">
        <f t="shared" si="35"/>
        <v>93.3249225425495</v>
      </c>
      <c r="L158" s="42"/>
    </row>
    <row r="159" spans="1:12" ht="15">
      <c r="A159" s="5" t="s">
        <v>238</v>
      </c>
      <c r="B159" s="37" t="s">
        <v>13</v>
      </c>
      <c r="C159" s="37" t="s">
        <v>41</v>
      </c>
      <c r="D159" s="33">
        <v>9000090070</v>
      </c>
      <c r="E159" s="33">
        <v>110</v>
      </c>
      <c r="F159" s="32"/>
      <c r="G159" s="40">
        <f t="shared" si="36"/>
        <v>3600</v>
      </c>
      <c r="H159" s="40">
        <f t="shared" si="36"/>
        <v>8170.58448</v>
      </c>
      <c r="I159" s="40">
        <f t="shared" si="36"/>
        <v>5758</v>
      </c>
      <c r="J159" s="40">
        <f t="shared" si="36"/>
        <v>5373.64904</v>
      </c>
      <c r="K159" s="191">
        <f t="shared" si="35"/>
        <v>93.3249225425495</v>
      </c>
      <c r="L159" s="42"/>
    </row>
    <row r="160" spans="1:12" ht="15">
      <c r="A160" s="6" t="s">
        <v>8</v>
      </c>
      <c r="B160" s="37" t="s">
        <v>13</v>
      </c>
      <c r="C160" s="37" t="s">
        <v>41</v>
      </c>
      <c r="D160" s="33">
        <v>9000090070</v>
      </c>
      <c r="E160" s="33">
        <v>110</v>
      </c>
      <c r="F160" s="33">
        <v>1</v>
      </c>
      <c r="G160" s="40">
        <v>3600</v>
      </c>
      <c r="H160" s="40">
        <v>8170.58448</v>
      </c>
      <c r="I160" s="40">
        <v>5758</v>
      </c>
      <c r="J160" s="40">
        <v>5373.64904</v>
      </c>
      <c r="K160" s="191">
        <f t="shared" si="35"/>
        <v>93.3249225425495</v>
      </c>
      <c r="L160" s="226"/>
    </row>
    <row r="161" spans="1:12" ht="15" customHeight="1" hidden="1">
      <c r="A161" s="6"/>
      <c r="B161" s="37"/>
      <c r="C161" s="37"/>
      <c r="D161" s="33"/>
      <c r="E161" s="33">
        <v>121</v>
      </c>
      <c r="F161" s="33"/>
      <c r="G161" s="40">
        <v>9200</v>
      </c>
      <c r="H161" s="40"/>
      <c r="I161" s="40">
        <v>9200</v>
      </c>
      <c r="J161" s="40">
        <v>9200</v>
      </c>
      <c r="K161" s="191">
        <f t="shared" si="35"/>
        <v>100</v>
      </c>
      <c r="L161" s="42"/>
    </row>
    <row r="162" spans="1:12" ht="15" customHeight="1" hidden="1">
      <c r="A162" s="6"/>
      <c r="B162" s="37"/>
      <c r="C162" s="37"/>
      <c r="D162" s="33"/>
      <c r="E162" s="33">
        <v>129</v>
      </c>
      <c r="F162" s="33"/>
      <c r="G162" s="40">
        <v>2700</v>
      </c>
      <c r="H162" s="40"/>
      <c r="I162" s="40">
        <v>2700</v>
      </c>
      <c r="J162" s="40">
        <v>2700</v>
      </c>
      <c r="K162" s="191">
        <f t="shared" si="35"/>
        <v>100</v>
      </c>
      <c r="L162" s="42"/>
    </row>
    <row r="163" spans="1:12" ht="30">
      <c r="A163" s="27" t="s">
        <v>210</v>
      </c>
      <c r="B163" s="37" t="s">
        <v>13</v>
      </c>
      <c r="C163" s="37" t="s">
        <v>41</v>
      </c>
      <c r="D163" s="33">
        <v>9000090070</v>
      </c>
      <c r="E163" s="33">
        <v>200</v>
      </c>
      <c r="F163" s="32"/>
      <c r="G163" s="40">
        <f aca="true" t="shared" si="37" ref="G163:J164">G164</f>
        <v>2400</v>
      </c>
      <c r="H163" s="40">
        <f t="shared" si="37"/>
        <v>2693.99755</v>
      </c>
      <c r="I163" s="40">
        <f>I165</f>
        <v>3551</v>
      </c>
      <c r="J163" s="40">
        <f t="shared" si="37"/>
        <v>2325.01527</v>
      </c>
      <c r="K163" s="191">
        <f t="shared" si="35"/>
        <v>65.47494424105885</v>
      </c>
      <c r="L163" s="42"/>
    </row>
    <row r="164" spans="1:12" ht="30">
      <c r="A164" s="5" t="s">
        <v>20</v>
      </c>
      <c r="B164" s="37" t="s">
        <v>13</v>
      </c>
      <c r="C164" s="37" t="s">
        <v>41</v>
      </c>
      <c r="D164" s="33">
        <v>9000090070</v>
      </c>
      <c r="E164" s="33">
        <v>240</v>
      </c>
      <c r="F164" s="32"/>
      <c r="G164" s="40">
        <f t="shared" si="37"/>
        <v>2400</v>
      </c>
      <c r="H164" s="40">
        <f t="shared" si="37"/>
        <v>2693.99755</v>
      </c>
      <c r="I164" s="40">
        <f t="shared" si="37"/>
        <v>3551</v>
      </c>
      <c r="J164" s="40">
        <f t="shared" si="37"/>
        <v>2325.01527</v>
      </c>
      <c r="K164" s="191">
        <f t="shared" si="35"/>
        <v>65.47494424105885</v>
      </c>
      <c r="L164" s="42"/>
    </row>
    <row r="165" spans="1:12" ht="15">
      <c r="A165" s="6" t="s">
        <v>8</v>
      </c>
      <c r="B165" s="37" t="s">
        <v>13</v>
      </c>
      <c r="C165" s="37" t="s">
        <v>41</v>
      </c>
      <c r="D165" s="33">
        <v>9000090070</v>
      </c>
      <c r="E165" s="33">
        <v>240</v>
      </c>
      <c r="F165" s="33">
        <v>1</v>
      </c>
      <c r="G165" s="40">
        <v>2400</v>
      </c>
      <c r="H165" s="40">
        <v>2693.99755</v>
      </c>
      <c r="I165" s="40">
        <v>3551</v>
      </c>
      <c r="J165" s="40">
        <v>2325.01527</v>
      </c>
      <c r="K165" s="191">
        <f t="shared" si="35"/>
        <v>65.47494424105885</v>
      </c>
      <c r="L165" s="42"/>
    </row>
    <row r="166" spans="1:12" ht="15">
      <c r="A166" s="5" t="s">
        <v>21</v>
      </c>
      <c r="B166" s="37" t="s">
        <v>13</v>
      </c>
      <c r="C166" s="37" t="s">
        <v>41</v>
      </c>
      <c r="D166" s="33">
        <v>9000090070</v>
      </c>
      <c r="E166" s="33">
        <v>800</v>
      </c>
      <c r="F166" s="32"/>
      <c r="G166" s="40">
        <f>G169</f>
        <v>50</v>
      </c>
      <c r="H166" s="40" t="e">
        <f>H169</f>
        <v>#REF!</v>
      </c>
      <c r="I166" s="40">
        <f>I169+I167</f>
        <v>52</v>
      </c>
      <c r="J166" s="40">
        <f>J169+J167</f>
        <v>13.58592</v>
      </c>
      <c r="K166" s="191">
        <f t="shared" si="35"/>
        <v>26.12676923076923</v>
      </c>
      <c r="L166" s="42"/>
    </row>
    <row r="167" spans="1:11" ht="15">
      <c r="A167" s="5" t="s">
        <v>211</v>
      </c>
      <c r="B167" s="37" t="s">
        <v>13</v>
      </c>
      <c r="C167" s="37" t="s">
        <v>41</v>
      </c>
      <c r="D167" s="33">
        <v>9000090070</v>
      </c>
      <c r="E167" s="33">
        <v>830</v>
      </c>
      <c r="F167" s="33"/>
      <c r="G167" s="40">
        <f>G168</f>
        <v>41.5</v>
      </c>
      <c r="H167" s="40">
        <f>H168</f>
        <v>1736.23365</v>
      </c>
      <c r="I167" s="40">
        <f>I168</f>
        <v>1</v>
      </c>
      <c r="J167" s="40">
        <f>J168</f>
        <v>0</v>
      </c>
      <c r="K167" s="191">
        <f t="shared" si="35"/>
        <v>0</v>
      </c>
    </row>
    <row r="168" spans="1:11" ht="15">
      <c r="A168" s="6" t="s">
        <v>8</v>
      </c>
      <c r="B168" s="37" t="s">
        <v>13</v>
      </c>
      <c r="C168" s="37" t="s">
        <v>41</v>
      </c>
      <c r="D168" s="33">
        <v>9000090070</v>
      </c>
      <c r="E168" s="33">
        <v>830</v>
      </c>
      <c r="F168" s="33">
        <v>1</v>
      </c>
      <c r="G168" s="40">
        <v>41.5</v>
      </c>
      <c r="H168" s="40">
        <v>1736.23365</v>
      </c>
      <c r="I168" s="40">
        <v>1</v>
      </c>
      <c r="J168" s="40">
        <v>0</v>
      </c>
      <c r="K168" s="191">
        <f t="shared" si="35"/>
        <v>0</v>
      </c>
    </row>
    <row r="169" spans="1:12" ht="15">
      <c r="A169" s="5" t="s">
        <v>22</v>
      </c>
      <c r="B169" s="37" t="s">
        <v>13</v>
      </c>
      <c r="C169" s="37" t="s">
        <v>41</v>
      </c>
      <c r="D169" s="33">
        <v>9000090070</v>
      </c>
      <c r="E169" s="33">
        <v>850</v>
      </c>
      <c r="F169" s="32"/>
      <c r="G169" s="40">
        <f>G170</f>
        <v>50</v>
      </c>
      <c r="H169" s="40" t="e">
        <f>#REF!</f>
        <v>#REF!</v>
      </c>
      <c r="I169" s="40">
        <f>I170</f>
        <v>51</v>
      </c>
      <c r="J169" s="40">
        <f>J170</f>
        <v>13.58592</v>
      </c>
      <c r="K169" s="191">
        <f t="shared" si="35"/>
        <v>26.63905882352941</v>
      </c>
      <c r="L169" s="42"/>
    </row>
    <row r="170" spans="1:12" ht="15">
      <c r="A170" s="6" t="s">
        <v>8</v>
      </c>
      <c r="B170" s="37" t="s">
        <v>13</v>
      </c>
      <c r="C170" s="37" t="s">
        <v>41</v>
      </c>
      <c r="D170" s="33">
        <v>9000090070</v>
      </c>
      <c r="E170" s="33">
        <v>850</v>
      </c>
      <c r="F170" s="33">
        <v>1</v>
      </c>
      <c r="G170" s="40">
        <v>50</v>
      </c>
      <c r="H170" s="40">
        <v>1736.23365</v>
      </c>
      <c r="I170" s="40">
        <v>51</v>
      </c>
      <c r="J170" s="40">
        <v>13.58592</v>
      </c>
      <c r="K170" s="191">
        <f t="shared" si="35"/>
        <v>26.63905882352941</v>
      </c>
      <c r="L170" s="226"/>
    </row>
    <row r="171" spans="1:11" ht="30" hidden="1">
      <c r="A171" s="28" t="s">
        <v>188</v>
      </c>
      <c r="B171" s="37" t="s">
        <v>13</v>
      </c>
      <c r="C171" s="37" t="s">
        <v>41</v>
      </c>
      <c r="D171" s="33" t="s">
        <v>190</v>
      </c>
      <c r="E171" s="32"/>
      <c r="F171" s="32"/>
      <c r="G171" s="40">
        <f>G172+G177</f>
        <v>19</v>
      </c>
      <c r="H171" s="40">
        <f aca="true" t="shared" si="38" ref="G171:J175">H172</f>
        <v>0</v>
      </c>
      <c r="I171" s="40">
        <f>I172+I177</f>
        <v>0</v>
      </c>
      <c r="J171" s="40">
        <f>J172+J177</f>
        <v>0</v>
      </c>
      <c r="K171" s="191" t="e">
        <f t="shared" si="35"/>
        <v>#DIV/0!</v>
      </c>
    </row>
    <row r="172" spans="1:11" ht="30" hidden="1">
      <c r="A172" s="28" t="s">
        <v>294</v>
      </c>
      <c r="B172" s="37" t="s">
        <v>13</v>
      </c>
      <c r="C172" s="37" t="s">
        <v>41</v>
      </c>
      <c r="D172" s="33" t="s">
        <v>198</v>
      </c>
      <c r="E172" s="32"/>
      <c r="F172" s="32"/>
      <c r="G172" s="40">
        <f t="shared" si="38"/>
        <v>8</v>
      </c>
      <c r="H172" s="40">
        <f t="shared" si="38"/>
        <v>0</v>
      </c>
      <c r="I172" s="40">
        <f t="shared" si="38"/>
        <v>0</v>
      </c>
      <c r="J172" s="40">
        <f t="shared" si="38"/>
        <v>0</v>
      </c>
      <c r="K172" s="191" t="e">
        <f t="shared" si="35"/>
        <v>#DIV/0!</v>
      </c>
    </row>
    <row r="173" spans="1:11" ht="75" hidden="1">
      <c r="A173" s="28" t="s">
        <v>295</v>
      </c>
      <c r="B173" s="37" t="s">
        <v>13</v>
      </c>
      <c r="C173" s="37" t="s">
        <v>41</v>
      </c>
      <c r="D173" s="33" t="s">
        <v>191</v>
      </c>
      <c r="E173" s="32"/>
      <c r="F173" s="32"/>
      <c r="G173" s="40">
        <f t="shared" si="38"/>
        <v>8</v>
      </c>
      <c r="H173" s="40">
        <f t="shared" si="38"/>
        <v>0</v>
      </c>
      <c r="I173" s="40">
        <f t="shared" si="38"/>
        <v>0</v>
      </c>
      <c r="J173" s="40">
        <f t="shared" si="38"/>
        <v>0</v>
      </c>
      <c r="K173" s="191" t="e">
        <f t="shared" si="35"/>
        <v>#DIV/0!</v>
      </c>
    </row>
    <row r="174" spans="1:11" ht="30" hidden="1">
      <c r="A174" s="27" t="s">
        <v>210</v>
      </c>
      <c r="B174" s="37" t="s">
        <v>13</v>
      </c>
      <c r="C174" s="37" t="s">
        <v>41</v>
      </c>
      <c r="D174" s="33" t="s">
        <v>191</v>
      </c>
      <c r="E174" s="33">
        <v>200</v>
      </c>
      <c r="F174" s="32"/>
      <c r="G174" s="40">
        <f t="shared" si="38"/>
        <v>8</v>
      </c>
      <c r="H174" s="40">
        <f t="shared" si="38"/>
        <v>0</v>
      </c>
      <c r="I174" s="40">
        <f t="shared" si="38"/>
        <v>0</v>
      </c>
      <c r="J174" s="40">
        <f t="shared" si="38"/>
        <v>0</v>
      </c>
      <c r="K174" s="191" t="e">
        <f t="shared" si="35"/>
        <v>#DIV/0!</v>
      </c>
    </row>
    <row r="175" spans="1:11" ht="30" hidden="1">
      <c r="A175" s="5" t="s">
        <v>20</v>
      </c>
      <c r="B175" s="37" t="s">
        <v>13</v>
      </c>
      <c r="C175" s="37" t="s">
        <v>41</v>
      </c>
      <c r="D175" s="33" t="s">
        <v>191</v>
      </c>
      <c r="E175" s="33">
        <v>240</v>
      </c>
      <c r="F175" s="32"/>
      <c r="G175" s="40">
        <f t="shared" si="38"/>
        <v>8</v>
      </c>
      <c r="H175" s="40">
        <f t="shared" si="38"/>
        <v>0</v>
      </c>
      <c r="I175" s="40">
        <f t="shared" si="38"/>
        <v>0</v>
      </c>
      <c r="J175" s="40">
        <f t="shared" si="38"/>
        <v>0</v>
      </c>
      <c r="K175" s="191" t="e">
        <f t="shared" si="35"/>
        <v>#DIV/0!</v>
      </c>
    </row>
    <row r="176" spans="1:11" ht="15" hidden="1">
      <c r="A176" s="6" t="s">
        <v>8</v>
      </c>
      <c r="B176" s="37" t="s">
        <v>13</v>
      </c>
      <c r="C176" s="37" t="s">
        <v>41</v>
      </c>
      <c r="D176" s="33" t="s">
        <v>191</v>
      </c>
      <c r="E176" s="33">
        <v>240</v>
      </c>
      <c r="F176" s="33">
        <v>1</v>
      </c>
      <c r="G176" s="40">
        <v>8</v>
      </c>
      <c r="H176" s="40"/>
      <c r="I176" s="40"/>
      <c r="J176" s="40"/>
      <c r="K176" s="191" t="e">
        <f t="shared" si="35"/>
        <v>#DIV/0!</v>
      </c>
    </row>
    <row r="177" spans="1:11" ht="30" hidden="1">
      <c r="A177" s="28" t="s">
        <v>296</v>
      </c>
      <c r="B177" s="37" t="s">
        <v>13</v>
      </c>
      <c r="C177" s="37" t="s">
        <v>41</v>
      </c>
      <c r="D177" s="33" t="s">
        <v>199</v>
      </c>
      <c r="E177" s="32"/>
      <c r="F177" s="32"/>
      <c r="G177" s="40">
        <f>G178+G182</f>
        <v>11</v>
      </c>
      <c r="H177" s="40">
        <f aca="true" t="shared" si="39" ref="G177:J194">H178</f>
        <v>0</v>
      </c>
      <c r="I177" s="40">
        <f>I178+I182</f>
        <v>0</v>
      </c>
      <c r="J177" s="40">
        <f>J178+J182</f>
        <v>0</v>
      </c>
      <c r="K177" s="191" t="e">
        <f t="shared" si="35"/>
        <v>#DIV/0!</v>
      </c>
    </row>
    <row r="178" spans="1:11" ht="90" hidden="1">
      <c r="A178" s="28" t="s">
        <v>297</v>
      </c>
      <c r="B178" s="37" t="s">
        <v>13</v>
      </c>
      <c r="C178" s="37" t="s">
        <v>41</v>
      </c>
      <c r="D178" s="33" t="s">
        <v>192</v>
      </c>
      <c r="E178" s="32"/>
      <c r="F178" s="32"/>
      <c r="G178" s="40">
        <f t="shared" si="39"/>
        <v>10</v>
      </c>
      <c r="H178" s="40">
        <f t="shared" si="39"/>
        <v>0</v>
      </c>
      <c r="I178" s="40">
        <f t="shared" si="39"/>
        <v>0</v>
      </c>
      <c r="J178" s="40">
        <f t="shared" si="39"/>
        <v>0</v>
      </c>
      <c r="K178" s="191" t="e">
        <f t="shared" si="35"/>
        <v>#DIV/0!</v>
      </c>
    </row>
    <row r="179" spans="1:11" ht="30" hidden="1">
      <c r="A179" s="27" t="s">
        <v>210</v>
      </c>
      <c r="B179" s="37" t="s">
        <v>13</v>
      </c>
      <c r="C179" s="37" t="s">
        <v>41</v>
      </c>
      <c r="D179" s="33" t="s">
        <v>192</v>
      </c>
      <c r="E179" s="33">
        <v>200</v>
      </c>
      <c r="F179" s="32"/>
      <c r="G179" s="40">
        <f t="shared" si="39"/>
        <v>10</v>
      </c>
      <c r="H179" s="40">
        <f t="shared" si="39"/>
        <v>0</v>
      </c>
      <c r="I179" s="40">
        <f t="shared" si="39"/>
        <v>0</v>
      </c>
      <c r="J179" s="40">
        <f t="shared" si="39"/>
        <v>0</v>
      </c>
      <c r="K179" s="191" t="e">
        <f t="shared" si="35"/>
        <v>#DIV/0!</v>
      </c>
    </row>
    <row r="180" spans="1:11" ht="30" hidden="1">
      <c r="A180" s="5" t="s">
        <v>20</v>
      </c>
      <c r="B180" s="37" t="s">
        <v>13</v>
      </c>
      <c r="C180" s="37" t="s">
        <v>41</v>
      </c>
      <c r="D180" s="33" t="s">
        <v>192</v>
      </c>
      <c r="E180" s="33">
        <v>240</v>
      </c>
      <c r="F180" s="32"/>
      <c r="G180" s="40">
        <f t="shared" si="39"/>
        <v>10</v>
      </c>
      <c r="H180" s="40">
        <f t="shared" si="39"/>
        <v>0</v>
      </c>
      <c r="I180" s="40">
        <f t="shared" si="39"/>
        <v>0</v>
      </c>
      <c r="J180" s="40">
        <f t="shared" si="39"/>
        <v>0</v>
      </c>
      <c r="K180" s="191" t="e">
        <f t="shared" si="35"/>
        <v>#DIV/0!</v>
      </c>
    </row>
    <row r="181" spans="1:11" ht="15" hidden="1">
      <c r="A181" s="6" t="s">
        <v>8</v>
      </c>
      <c r="B181" s="37" t="s">
        <v>13</v>
      </c>
      <c r="C181" s="37" t="s">
        <v>41</v>
      </c>
      <c r="D181" s="33" t="s">
        <v>192</v>
      </c>
      <c r="E181" s="33">
        <v>240</v>
      </c>
      <c r="F181" s="33">
        <v>1</v>
      </c>
      <c r="G181" s="40">
        <v>10</v>
      </c>
      <c r="H181" s="40"/>
      <c r="I181" s="40"/>
      <c r="J181" s="40"/>
      <c r="K181" s="191" t="e">
        <f t="shared" si="35"/>
        <v>#DIV/0!</v>
      </c>
    </row>
    <row r="182" spans="1:11" ht="75" customHeight="1" hidden="1">
      <c r="A182" s="28" t="s">
        <v>206</v>
      </c>
      <c r="B182" s="37" t="s">
        <v>13</v>
      </c>
      <c r="C182" s="37" t="s">
        <v>41</v>
      </c>
      <c r="D182" s="33" t="s">
        <v>193</v>
      </c>
      <c r="E182" s="32"/>
      <c r="F182" s="32"/>
      <c r="G182" s="40">
        <f t="shared" si="39"/>
        <v>1</v>
      </c>
      <c r="H182" s="40">
        <f t="shared" si="39"/>
        <v>0</v>
      </c>
      <c r="I182" s="40">
        <f t="shared" si="39"/>
        <v>0</v>
      </c>
      <c r="J182" s="40">
        <f t="shared" si="39"/>
        <v>0</v>
      </c>
      <c r="K182" s="191" t="e">
        <f t="shared" si="35"/>
        <v>#DIV/0!</v>
      </c>
    </row>
    <row r="183" spans="1:11" ht="30" customHeight="1" hidden="1">
      <c r="A183" s="27" t="s">
        <v>210</v>
      </c>
      <c r="B183" s="37" t="s">
        <v>13</v>
      </c>
      <c r="C183" s="37" t="s">
        <v>41</v>
      </c>
      <c r="D183" s="33" t="s">
        <v>193</v>
      </c>
      <c r="E183" s="33">
        <v>200</v>
      </c>
      <c r="F183" s="32"/>
      <c r="G183" s="40">
        <f t="shared" si="39"/>
        <v>1</v>
      </c>
      <c r="H183" s="40">
        <f t="shared" si="39"/>
        <v>0</v>
      </c>
      <c r="I183" s="40">
        <f t="shared" si="39"/>
        <v>0</v>
      </c>
      <c r="J183" s="40">
        <f t="shared" si="39"/>
        <v>0</v>
      </c>
      <c r="K183" s="191" t="e">
        <f t="shared" si="35"/>
        <v>#DIV/0!</v>
      </c>
    </row>
    <row r="184" spans="1:11" ht="30" customHeight="1" hidden="1">
      <c r="A184" s="5" t="s">
        <v>20</v>
      </c>
      <c r="B184" s="37" t="s">
        <v>13</v>
      </c>
      <c r="C184" s="37" t="s">
        <v>41</v>
      </c>
      <c r="D184" s="33" t="s">
        <v>193</v>
      </c>
      <c r="E184" s="33">
        <v>240</v>
      </c>
      <c r="F184" s="32"/>
      <c r="G184" s="40">
        <f t="shared" si="39"/>
        <v>1</v>
      </c>
      <c r="H184" s="40">
        <f t="shared" si="39"/>
        <v>0</v>
      </c>
      <c r="I184" s="40">
        <f t="shared" si="39"/>
        <v>0</v>
      </c>
      <c r="J184" s="40">
        <f t="shared" si="39"/>
        <v>0</v>
      </c>
      <c r="K184" s="191" t="e">
        <f t="shared" si="35"/>
        <v>#DIV/0!</v>
      </c>
    </row>
    <row r="185" spans="1:11" ht="15" customHeight="1" hidden="1">
      <c r="A185" s="6" t="s">
        <v>8</v>
      </c>
      <c r="B185" s="37" t="s">
        <v>13</v>
      </c>
      <c r="C185" s="37" t="s">
        <v>41</v>
      </c>
      <c r="D185" s="33" t="s">
        <v>193</v>
      </c>
      <c r="E185" s="33">
        <v>240</v>
      </c>
      <c r="F185" s="33">
        <v>1</v>
      </c>
      <c r="G185" s="40">
        <v>1</v>
      </c>
      <c r="H185" s="40"/>
      <c r="I185" s="40"/>
      <c r="J185" s="40"/>
      <c r="K185" s="191" t="e">
        <f t="shared" si="35"/>
        <v>#DIV/0!</v>
      </c>
    </row>
    <row r="186" spans="1:11" ht="30" hidden="1">
      <c r="A186" s="28" t="s">
        <v>550</v>
      </c>
      <c r="B186" s="37" t="s">
        <v>13</v>
      </c>
      <c r="C186" s="37" t="s">
        <v>41</v>
      </c>
      <c r="D186" s="33" t="s">
        <v>194</v>
      </c>
      <c r="E186" s="32"/>
      <c r="F186" s="32"/>
      <c r="G186" s="40">
        <f t="shared" si="39"/>
        <v>2</v>
      </c>
      <c r="H186" s="40">
        <f t="shared" si="39"/>
        <v>0</v>
      </c>
      <c r="I186" s="40">
        <f t="shared" si="39"/>
        <v>0</v>
      </c>
      <c r="J186" s="40">
        <f t="shared" si="39"/>
        <v>0</v>
      </c>
      <c r="K186" s="191" t="e">
        <f t="shared" si="35"/>
        <v>#DIV/0!</v>
      </c>
    </row>
    <row r="187" spans="1:11" ht="90" hidden="1">
      <c r="A187" s="30" t="s">
        <v>551</v>
      </c>
      <c r="B187" s="37" t="s">
        <v>13</v>
      </c>
      <c r="C187" s="37" t="s">
        <v>41</v>
      </c>
      <c r="D187" s="33" t="s">
        <v>197</v>
      </c>
      <c r="E187" s="32"/>
      <c r="F187" s="32"/>
      <c r="G187" s="40">
        <f>G188+G192</f>
        <v>2</v>
      </c>
      <c r="H187" s="40">
        <f t="shared" si="39"/>
        <v>0</v>
      </c>
      <c r="I187" s="40">
        <f>I188+I192</f>
        <v>0</v>
      </c>
      <c r="J187" s="40">
        <f>J188+J192</f>
        <v>0</v>
      </c>
      <c r="K187" s="191" t="e">
        <f t="shared" si="35"/>
        <v>#DIV/0!</v>
      </c>
    </row>
    <row r="188" spans="1:11" ht="30" hidden="1">
      <c r="A188" s="27" t="s">
        <v>210</v>
      </c>
      <c r="B188" s="37" t="s">
        <v>13</v>
      </c>
      <c r="C188" s="37" t="s">
        <v>41</v>
      </c>
      <c r="D188" s="33" t="s">
        <v>195</v>
      </c>
      <c r="E188" s="32"/>
      <c r="F188" s="32"/>
      <c r="G188" s="40">
        <f t="shared" si="39"/>
        <v>1</v>
      </c>
      <c r="H188" s="40">
        <f t="shared" si="39"/>
        <v>0</v>
      </c>
      <c r="I188" s="40">
        <f t="shared" si="39"/>
        <v>0</v>
      </c>
      <c r="J188" s="40">
        <f t="shared" si="39"/>
        <v>0</v>
      </c>
      <c r="K188" s="191" t="e">
        <f t="shared" si="35"/>
        <v>#DIV/0!</v>
      </c>
    </row>
    <row r="189" spans="1:11" ht="30" hidden="1">
      <c r="A189" s="5" t="s">
        <v>20</v>
      </c>
      <c r="B189" s="37" t="s">
        <v>13</v>
      </c>
      <c r="C189" s="37" t="s">
        <v>41</v>
      </c>
      <c r="D189" s="33" t="s">
        <v>195</v>
      </c>
      <c r="E189" s="33">
        <v>200</v>
      </c>
      <c r="F189" s="32"/>
      <c r="G189" s="40">
        <f t="shared" si="39"/>
        <v>1</v>
      </c>
      <c r="H189" s="40">
        <f t="shared" si="39"/>
        <v>0</v>
      </c>
      <c r="I189" s="40">
        <f t="shared" si="39"/>
        <v>0</v>
      </c>
      <c r="J189" s="40">
        <f t="shared" si="39"/>
        <v>0</v>
      </c>
      <c r="K189" s="191" t="e">
        <f t="shared" si="35"/>
        <v>#DIV/0!</v>
      </c>
    </row>
    <row r="190" spans="1:11" ht="15" hidden="1">
      <c r="A190" s="6" t="s">
        <v>8</v>
      </c>
      <c r="B190" s="37" t="s">
        <v>13</v>
      </c>
      <c r="C190" s="37" t="s">
        <v>41</v>
      </c>
      <c r="D190" s="33" t="s">
        <v>195</v>
      </c>
      <c r="E190" s="33">
        <v>240</v>
      </c>
      <c r="F190" s="32">
        <v>1</v>
      </c>
      <c r="G190" s="40">
        <f t="shared" si="39"/>
        <v>1</v>
      </c>
      <c r="H190" s="40">
        <f t="shared" si="39"/>
        <v>0</v>
      </c>
      <c r="I190" s="40"/>
      <c r="J190" s="40"/>
      <c r="K190" s="191" t="e">
        <f t="shared" si="35"/>
        <v>#DIV/0!</v>
      </c>
    </row>
    <row r="191" spans="1:11" ht="15" hidden="1">
      <c r="A191" s="6"/>
      <c r="B191" s="37" t="s">
        <v>13</v>
      </c>
      <c r="C191" s="37" t="s">
        <v>41</v>
      </c>
      <c r="D191" s="33" t="s">
        <v>195</v>
      </c>
      <c r="E191" s="33">
        <v>240</v>
      </c>
      <c r="F191" s="33">
        <v>1</v>
      </c>
      <c r="G191" s="40">
        <v>1</v>
      </c>
      <c r="H191" s="40"/>
      <c r="I191" s="40"/>
      <c r="J191" s="40"/>
      <c r="K191" s="191" t="e">
        <f t="shared" si="35"/>
        <v>#DIV/0!</v>
      </c>
    </row>
    <row r="192" spans="1:11" ht="94.5" customHeight="1" hidden="1">
      <c r="A192" s="30" t="s">
        <v>552</v>
      </c>
      <c r="B192" s="37" t="s">
        <v>13</v>
      </c>
      <c r="C192" s="37" t="s">
        <v>41</v>
      </c>
      <c r="D192" s="33" t="s">
        <v>196</v>
      </c>
      <c r="E192" s="32"/>
      <c r="F192" s="32"/>
      <c r="G192" s="40">
        <f t="shared" si="39"/>
        <v>1</v>
      </c>
      <c r="H192" s="40">
        <f t="shared" si="39"/>
        <v>0</v>
      </c>
      <c r="I192" s="40">
        <f t="shared" si="39"/>
        <v>0</v>
      </c>
      <c r="J192" s="40">
        <f t="shared" si="39"/>
        <v>0</v>
      </c>
      <c r="K192" s="191" t="e">
        <f t="shared" si="35"/>
        <v>#DIV/0!</v>
      </c>
    </row>
    <row r="193" spans="1:11" ht="30" customHeight="1" hidden="1">
      <c r="A193" s="27" t="s">
        <v>210</v>
      </c>
      <c r="B193" s="37" t="s">
        <v>13</v>
      </c>
      <c r="C193" s="37" t="s">
        <v>41</v>
      </c>
      <c r="D193" s="33" t="s">
        <v>196</v>
      </c>
      <c r="E193" s="33">
        <v>200</v>
      </c>
      <c r="F193" s="32"/>
      <c r="G193" s="40">
        <f t="shared" si="39"/>
        <v>1</v>
      </c>
      <c r="H193" s="40">
        <f t="shared" si="39"/>
        <v>0</v>
      </c>
      <c r="I193" s="40">
        <f t="shared" si="39"/>
        <v>0</v>
      </c>
      <c r="J193" s="40">
        <f t="shared" si="39"/>
        <v>0</v>
      </c>
      <c r="K193" s="191" t="e">
        <f t="shared" si="35"/>
        <v>#DIV/0!</v>
      </c>
    </row>
    <row r="194" spans="1:11" ht="30" customHeight="1" hidden="1">
      <c r="A194" s="5" t="s">
        <v>20</v>
      </c>
      <c r="B194" s="37" t="s">
        <v>13</v>
      </c>
      <c r="C194" s="37" t="s">
        <v>41</v>
      </c>
      <c r="D194" s="33" t="s">
        <v>196</v>
      </c>
      <c r="E194" s="33">
        <v>240</v>
      </c>
      <c r="F194" s="32"/>
      <c r="G194" s="40">
        <f t="shared" si="39"/>
        <v>1</v>
      </c>
      <c r="H194" s="40">
        <f t="shared" si="39"/>
        <v>0</v>
      </c>
      <c r="I194" s="40">
        <f t="shared" si="39"/>
        <v>0</v>
      </c>
      <c r="J194" s="40">
        <f t="shared" si="39"/>
        <v>0</v>
      </c>
      <c r="K194" s="191" t="e">
        <f t="shared" si="35"/>
        <v>#DIV/0!</v>
      </c>
    </row>
    <row r="195" spans="1:11" ht="15" customHeight="1" hidden="1">
      <c r="A195" s="6" t="s">
        <v>8</v>
      </c>
      <c r="B195" s="37" t="s">
        <v>13</v>
      </c>
      <c r="C195" s="37" t="s">
        <v>41</v>
      </c>
      <c r="D195" s="33" t="s">
        <v>196</v>
      </c>
      <c r="E195" s="33">
        <v>240</v>
      </c>
      <c r="F195" s="33">
        <v>1</v>
      </c>
      <c r="G195" s="40">
        <v>1</v>
      </c>
      <c r="H195" s="40"/>
      <c r="I195" s="40"/>
      <c r="J195" s="40"/>
      <c r="K195" s="191" t="e">
        <f t="shared" si="35"/>
        <v>#DIV/0!</v>
      </c>
    </row>
    <row r="196" spans="1:12" ht="45" hidden="1">
      <c r="A196" s="28" t="s">
        <v>230</v>
      </c>
      <c r="B196" s="37" t="s">
        <v>13</v>
      </c>
      <c r="C196" s="37" t="s">
        <v>41</v>
      </c>
      <c r="D196" s="33" t="s">
        <v>232</v>
      </c>
      <c r="E196" s="32"/>
      <c r="F196" s="32"/>
      <c r="G196" s="40">
        <f aca="true" t="shared" si="40" ref="G196:J200">G197</f>
        <v>46.3</v>
      </c>
      <c r="H196" s="40">
        <f t="shared" si="40"/>
        <v>0</v>
      </c>
      <c r="I196" s="40">
        <f t="shared" si="40"/>
        <v>0</v>
      </c>
      <c r="J196" s="40">
        <f t="shared" si="40"/>
        <v>0</v>
      </c>
      <c r="K196" s="191" t="e">
        <f t="shared" si="35"/>
        <v>#DIV/0!</v>
      </c>
      <c r="L196" s="42"/>
    </row>
    <row r="197" spans="1:12" ht="30" hidden="1">
      <c r="A197" s="28" t="s">
        <v>231</v>
      </c>
      <c r="B197" s="37" t="s">
        <v>13</v>
      </c>
      <c r="C197" s="37" t="s">
        <v>41</v>
      </c>
      <c r="D197" s="33" t="s">
        <v>233</v>
      </c>
      <c r="E197" s="32"/>
      <c r="F197" s="32"/>
      <c r="G197" s="40">
        <f t="shared" si="40"/>
        <v>46.3</v>
      </c>
      <c r="H197" s="40">
        <f t="shared" si="40"/>
        <v>0</v>
      </c>
      <c r="I197" s="40">
        <f t="shared" si="40"/>
        <v>0</v>
      </c>
      <c r="J197" s="40">
        <f t="shared" si="40"/>
        <v>0</v>
      </c>
      <c r="K197" s="191" t="e">
        <f t="shared" si="35"/>
        <v>#DIV/0!</v>
      </c>
      <c r="L197" s="42"/>
    </row>
    <row r="198" spans="1:12" ht="30" customHeight="1" hidden="1">
      <c r="A198" s="28" t="s">
        <v>231</v>
      </c>
      <c r="B198" s="37" t="s">
        <v>13</v>
      </c>
      <c r="C198" s="37" t="s">
        <v>41</v>
      </c>
      <c r="D198" s="33" t="s">
        <v>234</v>
      </c>
      <c r="E198" s="32"/>
      <c r="F198" s="32"/>
      <c r="G198" s="40">
        <f t="shared" si="40"/>
        <v>46.3</v>
      </c>
      <c r="H198" s="40">
        <f t="shared" si="40"/>
        <v>0</v>
      </c>
      <c r="I198" s="40">
        <f t="shared" si="40"/>
        <v>0</v>
      </c>
      <c r="J198" s="40">
        <f t="shared" si="40"/>
        <v>0</v>
      </c>
      <c r="K198" s="191" t="e">
        <f t="shared" si="35"/>
        <v>#DIV/0!</v>
      </c>
      <c r="L198" s="42"/>
    </row>
    <row r="199" spans="1:12" ht="30" hidden="1">
      <c r="A199" s="27" t="s">
        <v>210</v>
      </c>
      <c r="B199" s="37" t="s">
        <v>13</v>
      </c>
      <c r="C199" s="37" t="s">
        <v>41</v>
      </c>
      <c r="D199" s="33" t="s">
        <v>234</v>
      </c>
      <c r="E199" s="33">
        <v>200</v>
      </c>
      <c r="F199" s="32"/>
      <c r="G199" s="40">
        <f t="shared" si="40"/>
        <v>46.3</v>
      </c>
      <c r="H199" s="40">
        <f t="shared" si="40"/>
        <v>0</v>
      </c>
      <c r="I199" s="40">
        <f t="shared" si="40"/>
        <v>0</v>
      </c>
      <c r="J199" s="40">
        <f t="shared" si="40"/>
        <v>0</v>
      </c>
      <c r="K199" s="191" t="e">
        <f t="shared" si="35"/>
        <v>#DIV/0!</v>
      </c>
      <c r="L199" s="42"/>
    </row>
    <row r="200" spans="1:12" ht="30" hidden="1">
      <c r="A200" s="5" t="s">
        <v>20</v>
      </c>
      <c r="B200" s="37" t="s">
        <v>13</v>
      </c>
      <c r="C200" s="37" t="s">
        <v>41</v>
      </c>
      <c r="D200" s="33" t="s">
        <v>234</v>
      </c>
      <c r="E200" s="33">
        <v>240</v>
      </c>
      <c r="F200" s="32"/>
      <c r="G200" s="40">
        <f t="shared" si="40"/>
        <v>46.3</v>
      </c>
      <c r="H200" s="40">
        <f t="shared" si="40"/>
        <v>0</v>
      </c>
      <c r="I200" s="40">
        <f t="shared" si="40"/>
        <v>0</v>
      </c>
      <c r="J200" s="40">
        <f t="shared" si="40"/>
        <v>0</v>
      </c>
      <c r="K200" s="191" t="e">
        <f t="shared" si="35"/>
        <v>#DIV/0!</v>
      </c>
      <c r="L200" s="42"/>
    </row>
    <row r="201" spans="1:12" ht="15" hidden="1">
      <c r="A201" s="6" t="s">
        <v>8</v>
      </c>
      <c r="B201" s="37" t="s">
        <v>13</v>
      </c>
      <c r="C201" s="37" t="s">
        <v>41</v>
      </c>
      <c r="D201" s="33" t="s">
        <v>234</v>
      </c>
      <c r="E201" s="33">
        <v>240</v>
      </c>
      <c r="F201" s="33">
        <v>1</v>
      </c>
      <c r="G201" s="40">
        <v>46.3</v>
      </c>
      <c r="H201" s="40"/>
      <c r="I201" s="40"/>
      <c r="J201" s="40"/>
      <c r="K201" s="191" t="e">
        <f t="shared" si="35"/>
        <v>#DIV/0!</v>
      </c>
      <c r="L201" s="42"/>
    </row>
    <row r="202" spans="1:14" ht="30">
      <c r="A202" s="29" t="s">
        <v>537</v>
      </c>
      <c r="B202" s="37" t="s">
        <v>13</v>
      </c>
      <c r="C202" s="37" t="s">
        <v>41</v>
      </c>
      <c r="D202" s="33">
        <v>5600000000</v>
      </c>
      <c r="E202" s="32"/>
      <c r="F202" s="32"/>
      <c r="G202" s="40" t="e">
        <f>#REF!</f>
        <v>#REF!</v>
      </c>
      <c r="H202" s="214">
        <f aca="true" t="shared" si="41" ref="H202:H219">I202-J202</f>
        <v>3</v>
      </c>
      <c r="I202" s="40">
        <f>I203+I207+I211</f>
        <v>3</v>
      </c>
      <c r="J202" s="40">
        <f>J203+J207+J211</f>
        <v>0</v>
      </c>
      <c r="K202" s="191">
        <f t="shared" si="35"/>
        <v>0</v>
      </c>
      <c r="M202" s="42"/>
      <c r="N202" s="42"/>
    </row>
    <row r="203" spans="1:14" ht="30">
      <c r="A203" s="29" t="s">
        <v>455</v>
      </c>
      <c r="B203" s="37" t="s">
        <v>13</v>
      </c>
      <c r="C203" s="37" t="s">
        <v>41</v>
      </c>
      <c r="D203" s="33">
        <v>5600191050</v>
      </c>
      <c r="E203" s="32"/>
      <c r="F203" s="32"/>
      <c r="G203" s="40">
        <f>G204</f>
        <v>8</v>
      </c>
      <c r="H203" s="214">
        <f t="shared" si="41"/>
        <v>1</v>
      </c>
      <c r="I203" s="40">
        <f aca="true" t="shared" si="42" ref="I203:J205">I204</f>
        <v>1</v>
      </c>
      <c r="J203" s="40">
        <f t="shared" si="42"/>
        <v>0</v>
      </c>
      <c r="K203" s="191">
        <f t="shared" si="35"/>
        <v>0</v>
      </c>
      <c r="M203" s="42"/>
      <c r="N203" s="42"/>
    </row>
    <row r="204" spans="1:14" ht="30">
      <c r="A204" s="27" t="s">
        <v>210</v>
      </c>
      <c r="B204" s="37" t="s">
        <v>13</v>
      </c>
      <c r="C204" s="37" t="s">
        <v>41</v>
      </c>
      <c r="D204" s="33">
        <v>5600191050</v>
      </c>
      <c r="E204" s="33">
        <v>200</v>
      </c>
      <c r="F204" s="32"/>
      <c r="G204" s="40">
        <f>G205</f>
        <v>8</v>
      </c>
      <c r="H204" s="214">
        <f t="shared" si="41"/>
        <v>1</v>
      </c>
      <c r="I204" s="40">
        <f t="shared" si="42"/>
        <v>1</v>
      </c>
      <c r="J204" s="40">
        <f t="shared" si="42"/>
        <v>0</v>
      </c>
      <c r="K204" s="191">
        <f t="shared" si="35"/>
        <v>0</v>
      </c>
      <c r="M204" s="42"/>
      <c r="N204" s="42"/>
    </row>
    <row r="205" spans="1:14" ht="30">
      <c r="A205" s="5" t="s">
        <v>20</v>
      </c>
      <c r="B205" s="37" t="s">
        <v>13</v>
      </c>
      <c r="C205" s="37" t="s">
        <v>41</v>
      </c>
      <c r="D205" s="33">
        <v>5600191050</v>
      </c>
      <c r="E205" s="33">
        <v>240</v>
      </c>
      <c r="F205" s="32"/>
      <c r="G205" s="40">
        <f>G206</f>
        <v>8</v>
      </c>
      <c r="H205" s="214">
        <f t="shared" si="41"/>
        <v>1</v>
      </c>
      <c r="I205" s="40">
        <f t="shared" si="42"/>
        <v>1</v>
      </c>
      <c r="J205" s="40">
        <f t="shared" si="42"/>
        <v>0</v>
      </c>
      <c r="K205" s="191">
        <f t="shared" si="35"/>
        <v>0</v>
      </c>
      <c r="M205" s="42"/>
      <c r="N205" s="42"/>
    </row>
    <row r="206" spans="1:14" ht="15">
      <c r="A206" s="6" t="s">
        <v>8</v>
      </c>
      <c r="B206" s="37" t="s">
        <v>13</v>
      </c>
      <c r="C206" s="37" t="s">
        <v>41</v>
      </c>
      <c r="D206" s="33">
        <v>5600191050</v>
      </c>
      <c r="E206" s="33">
        <v>240</v>
      </c>
      <c r="F206" s="33">
        <v>1</v>
      </c>
      <c r="G206" s="40">
        <v>8</v>
      </c>
      <c r="H206" s="214">
        <f t="shared" si="41"/>
        <v>1</v>
      </c>
      <c r="I206" s="40">
        <v>1</v>
      </c>
      <c r="J206" s="40"/>
      <c r="K206" s="191">
        <f t="shared" si="35"/>
        <v>0</v>
      </c>
      <c r="M206" s="42"/>
      <c r="N206" s="42"/>
    </row>
    <row r="207" spans="1:14" ht="94.5" customHeight="1">
      <c r="A207" s="29" t="s">
        <v>456</v>
      </c>
      <c r="B207" s="37" t="s">
        <v>13</v>
      </c>
      <c r="C207" s="37" t="s">
        <v>41</v>
      </c>
      <c r="D207" s="33">
        <v>5600291050</v>
      </c>
      <c r="E207" s="32"/>
      <c r="F207" s="32"/>
      <c r="G207" s="40">
        <f aca="true" t="shared" si="43" ref="G207:J213">G208</f>
        <v>8</v>
      </c>
      <c r="H207" s="214">
        <f t="shared" si="41"/>
        <v>1</v>
      </c>
      <c r="I207" s="40">
        <f t="shared" si="43"/>
        <v>1</v>
      </c>
      <c r="J207" s="40">
        <f t="shared" si="43"/>
        <v>0</v>
      </c>
      <c r="K207" s="191">
        <f t="shared" si="35"/>
        <v>0</v>
      </c>
      <c r="M207" s="42"/>
      <c r="N207" s="42"/>
    </row>
    <row r="208" spans="1:14" ht="30">
      <c r="A208" s="27" t="s">
        <v>210</v>
      </c>
      <c r="B208" s="37" t="s">
        <v>13</v>
      </c>
      <c r="C208" s="37" t="s">
        <v>41</v>
      </c>
      <c r="D208" s="33">
        <v>5600291050</v>
      </c>
      <c r="E208" s="33">
        <v>200</v>
      </c>
      <c r="F208" s="32"/>
      <c r="G208" s="40">
        <f t="shared" si="43"/>
        <v>8</v>
      </c>
      <c r="H208" s="214">
        <f t="shared" si="41"/>
        <v>1</v>
      </c>
      <c r="I208" s="40">
        <f t="shared" si="43"/>
        <v>1</v>
      </c>
      <c r="J208" s="40">
        <f t="shared" si="43"/>
        <v>0</v>
      </c>
      <c r="K208" s="191">
        <f t="shared" si="35"/>
        <v>0</v>
      </c>
      <c r="M208" s="42"/>
      <c r="N208" s="42"/>
    </row>
    <row r="209" spans="1:14" ht="30">
      <c r="A209" s="5" t="s">
        <v>20</v>
      </c>
      <c r="B209" s="37" t="s">
        <v>13</v>
      </c>
      <c r="C209" s="37" t="s">
        <v>41</v>
      </c>
      <c r="D209" s="33">
        <v>5600291050</v>
      </c>
      <c r="E209" s="33">
        <v>240</v>
      </c>
      <c r="F209" s="32"/>
      <c r="G209" s="40">
        <f t="shared" si="43"/>
        <v>8</v>
      </c>
      <c r="H209" s="214">
        <f t="shared" si="41"/>
        <v>1</v>
      </c>
      <c r="I209" s="40">
        <f t="shared" si="43"/>
        <v>1</v>
      </c>
      <c r="J209" s="40">
        <f t="shared" si="43"/>
        <v>0</v>
      </c>
      <c r="K209" s="191">
        <f t="shared" si="35"/>
        <v>0</v>
      </c>
      <c r="M209" s="42"/>
      <c r="N209" s="42"/>
    </row>
    <row r="210" spans="1:14" ht="15.75" customHeight="1">
      <c r="A210" s="6" t="s">
        <v>8</v>
      </c>
      <c r="B210" s="37" t="s">
        <v>13</v>
      </c>
      <c r="C210" s="37" t="s">
        <v>41</v>
      </c>
      <c r="D210" s="33">
        <v>5600291050</v>
      </c>
      <c r="E210" s="33">
        <v>240</v>
      </c>
      <c r="F210" s="33">
        <v>1</v>
      </c>
      <c r="G210" s="40">
        <v>8</v>
      </c>
      <c r="H210" s="214">
        <f t="shared" si="41"/>
        <v>1</v>
      </c>
      <c r="I210" s="40">
        <v>1</v>
      </c>
      <c r="J210" s="40"/>
      <c r="K210" s="191">
        <f t="shared" si="35"/>
        <v>0</v>
      </c>
      <c r="M210" s="42"/>
      <c r="N210" s="42"/>
    </row>
    <row r="211" spans="1:14" ht="45">
      <c r="A211" s="117" t="s">
        <v>538</v>
      </c>
      <c r="B211" s="37" t="s">
        <v>13</v>
      </c>
      <c r="C211" s="37" t="s">
        <v>41</v>
      </c>
      <c r="D211" s="33">
        <v>5600391050</v>
      </c>
      <c r="E211" s="32"/>
      <c r="F211" s="32"/>
      <c r="G211" s="40">
        <f t="shared" si="43"/>
        <v>8</v>
      </c>
      <c r="H211" s="214">
        <f>I211-J211</f>
        <v>1</v>
      </c>
      <c r="I211" s="40">
        <f t="shared" si="43"/>
        <v>1</v>
      </c>
      <c r="J211" s="40">
        <f t="shared" si="43"/>
        <v>0</v>
      </c>
      <c r="K211" s="191">
        <f t="shared" si="35"/>
        <v>0</v>
      </c>
      <c r="M211" s="42"/>
      <c r="N211" s="42"/>
    </row>
    <row r="212" spans="1:14" ht="30">
      <c r="A212" s="27" t="s">
        <v>210</v>
      </c>
      <c r="B212" s="37" t="s">
        <v>13</v>
      </c>
      <c r="C212" s="37" t="s">
        <v>41</v>
      </c>
      <c r="D212" s="33">
        <v>5600391050</v>
      </c>
      <c r="E212" s="33">
        <v>200</v>
      </c>
      <c r="F212" s="32"/>
      <c r="G212" s="40">
        <f t="shared" si="43"/>
        <v>8</v>
      </c>
      <c r="H212" s="214">
        <f>I212-J212</f>
        <v>1</v>
      </c>
      <c r="I212" s="40">
        <f t="shared" si="43"/>
        <v>1</v>
      </c>
      <c r="J212" s="40">
        <f t="shared" si="43"/>
        <v>0</v>
      </c>
      <c r="K212" s="191">
        <f t="shared" si="35"/>
        <v>0</v>
      </c>
      <c r="M212" s="42"/>
      <c r="N212" s="42"/>
    </row>
    <row r="213" spans="1:14" ht="30">
      <c r="A213" s="5" t="s">
        <v>20</v>
      </c>
      <c r="B213" s="37" t="s">
        <v>13</v>
      </c>
      <c r="C213" s="37" t="s">
        <v>41</v>
      </c>
      <c r="D213" s="33">
        <v>5600391050</v>
      </c>
      <c r="E213" s="33">
        <v>240</v>
      </c>
      <c r="F213" s="32"/>
      <c r="G213" s="40">
        <f t="shared" si="43"/>
        <v>8</v>
      </c>
      <c r="H213" s="214">
        <f>I213-J213</f>
        <v>1</v>
      </c>
      <c r="I213" s="40">
        <f t="shared" si="43"/>
        <v>1</v>
      </c>
      <c r="J213" s="40">
        <f t="shared" si="43"/>
        <v>0</v>
      </c>
      <c r="K213" s="191">
        <f t="shared" si="35"/>
        <v>0</v>
      </c>
      <c r="M213" s="42"/>
      <c r="N213" s="42"/>
    </row>
    <row r="214" spans="1:14" ht="15.75" customHeight="1">
      <c r="A214" s="6" t="s">
        <v>8</v>
      </c>
      <c r="B214" s="37" t="s">
        <v>13</v>
      </c>
      <c r="C214" s="37" t="s">
        <v>41</v>
      </c>
      <c r="D214" s="33">
        <v>5600391050</v>
      </c>
      <c r="E214" s="33">
        <v>240</v>
      </c>
      <c r="F214" s="33">
        <v>1</v>
      </c>
      <c r="G214" s="40">
        <v>8</v>
      </c>
      <c r="H214" s="214">
        <f>I214-J214</f>
        <v>1</v>
      </c>
      <c r="I214" s="40">
        <v>1</v>
      </c>
      <c r="J214" s="40"/>
      <c r="K214" s="191">
        <f t="shared" si="35"/>
        <v>0</v>
      </c>
      <c r="M214" s="42"/>
      <c r="N214" s="42"/>
    </row>
    <row r="215" spans="1:14" ht="75">
      <c r="A215" s="109" t="s">
        <v>462</v>
      </c>
      <c r="B215" s="37" t="s">
        <v>13</v>
      </c>
      <c r="C215" s="37" t="s">
        <v>41</v>
      </c>
      <c r="D215" s="33">
        <v>6000000000</v>
      </c>
      <c r="E215" s="32"/>
      <c r="F215" s="32"/>
      <c r="G215" s="40" t="e">
        <f>#REF!</f>
        <v>#REF!</v>
      </c>
      <c r="H215" s="214">
        <f t="shared" si="41"/>
        <v>5</v>
      </c>
      <c r="I215" s="40">
        <f>I216</f>
        <v>5</v>
      </c>
      <c r="J215" s="40">
        <f>J216</f>
        <v>0</v>
      </c>
      <c r="K215" s="191">
        <f t="shared" si="35"/>
        <v>0</v>
      </c>
      <c r="M215" s="42"/>
      <c r="N215" s="42"/>
    </row>
    <row r="216" spans="1:14" ht="60">
      <c r="A216" s="108" t="s">
        <v>488</v>
      </c>
      <c r="B216" s="37" t="s">
        <v>13</v>
      </c>
      <c r="C216" s="37" t="s">
        <v>41</v>
      </c>
      <c r="D216" s="33">
        <v>6000191060</v>
      </c>
      <c r="E216" s="32"/>
      <c r="F216" s="32"/>
      <c r="G216" s="40">
        <f>G217</f>
        <v>8</v>
      </c>
      <c r="H216" s="214">
        <f t="shared" si="41"/>
        <v>5</v>
      </c>
      <c r="I216" s="40">
        <f aca="true" t="shared" si="44" ref="I216:J218">I217</f>
        <v>5</v>
      </c>
      <c r="J216" s="40">
        <f t="shared" si="44"/>
        <v>0</v>
      </c>
      <c r="K216" s="191">
        <f t="shared" si="35"/>
        <v>0</v>
      </c>
      <c r="M216" s="42"/>
      <c r="N216" s="42"/>
    </row>
    <row r="217" spans="1:14" ht="30">
      <c r="A217" s="27" t="s">
        <v>210</v>
      </c>
      <c r="B217" s="37" t="s">
        <v>13</v>
      </c>
      <c r="C217" s="37" t="s">
        <v>41</v>
      </c>
      <c r="D217" s="33">
        <v>6000191060</v>
      </c>
      <c r="E217" s="33">
        <v>200</v>
      </c>
      <c r="F217" s="32"/>
      <c r="G217" s="40">
        <f>G218</f>
        <v>8</v>
      </c>
      <c r="H217" s="214">
        <f t="shared" si="41"/>
        <v>5</v>
      </c>
      <c r="I217" s="40">
        <f t="shared" si="44"/>
        <v>5</v>
      </c>
      <c r="J217" s="40">
        <f t="shared" si="44"/>
        <v>0</v>
      </c>
      <c r="K217" s="191">
        <f t="shared" si="35"/>
        <v>0</v>
      </c>
      <c r="M217" s="42"/>
      <c r="N217" s="42"/>
    </row>
    <row r="218" spans="1:14" ht="30">
      <c r="A218" s="5" t="s">
        <v>20</v>
      </c>
      <c r="B218" s="37" t="s">
        <v>13</v>
      </c>
      <c r="C218" s="37" t="s">
        <v>41</v>
      </c>
      <c r="D218" s="33">
        <v>6000191060</v>
      </c>
      <c r="E218" s="33">
        <v>240</v>
      </c>
      <c r="F218" s="32"/>
      <c r="G218" s="40">
        <f>G219</f>
        <v>8</v>
      </c>
      <c r="H218" s="214">
        <f t="shared" si="41"/>
        <v>5</v>
      </c>
      <c r="I218" s="40">
        <f t="shared" si="44"/>
        <v>5</v>
      </c>
      <c r="J218" s="40">
        <f t="shared" si="44"/>
        <v>0</v>
      </c>
      <c r="K218" s="191">
        <f t="shared" si="35"/>
        <v>0</v>
      </c>
      <c r="M218" s="42"/>
      <c r="N218" s="42"/>
    </row>
    <row r="219" spans="1:14" ht="15">
      <c r="A219" s="6" t="s">
        <v>8</v>
      </c>
      <c r="B219" s="37" t="s">
        <v>13</v>
      </c>
      <c r="C219" s="37" t="s">
        <v>41</v>
      </c>
      <c r="D219" s="33">
        <v>6000191060</v>
      </c>
      <c r="E219" s="33">
        <v>240</v>
      </c>
      <c r="F219" s="33">
        <v>1</v>
      </c>
      <c r="G219" s="40">
        <v>8</v>
      </c>
      <c r="H219" s="214">
        <f t="shared" si="41"/>
        <v>5</v>
      </c>
      <c r="I219" s="40">
        <v>5</v>
      </c>
      <c r="J219" s="40"/>
      <c r="K219" s="191">
        <f t="shared" si="35"/>
        <v>0</v>
      </c>
      <c r="M219" s="42"/>
      <c r="N219" s="42"/>
    </row>
    <row r="220" spans="1:14" ht="30">
      <c r="A220" s="117" t="s">
        <v>465</v>
      </c>
      <c r="B220" s="37" t="s">
        <v>13</v>
      </c>
      <c r="C220" s="37" t="s">
        <v>41</v>
      </c>
      <c r="D220" s="33">
        <v>6200000000</v>
      </c>
      <c r="E220" s="32"/>
      <c r="F220" s="32"/>
      <c r="G220" s="40">
        <f>G221</f>
        <v>11</v>
      </c>
      <c r="H220" s="214">
        <f aca="true" t="shared" si="45" ref="H220:H230">I220-J220</f>
        <v>20</v>
      </c>
      <c r="I220" s="40">
        <f>I221+I226</f>
        <v>20</v>
      </c>
      <c r="J220" s="40">
        <f>J221+J226</f>
        <v>0</v>
      </c>
      <c r="K220" s="191">
        <f aca="true" t="shared" si="46" ref="K220:K283">J220/I220*100</f>
        <v>0</v>
      </c>
      <c r="M220" s="42"/>
      <c r="N220" s="42"/>
    </row>
    <row r="221" spans="1:14" ht="30">
      <c r="A221" s="118" t="s">
        <v>476</v>
      </c>
      <c r="B221" s="37" t="s">
        <v>13</v>
      </c>
      <c r="C221" s="37" t="s">
        <v>41</v>
      </c>
      <c r="D221" s="33">
        <v>6210000000</v>
      </c>
      <c r="E221" s="32"/>
      <c r="F221" s="32"/>
      <c r="G221" s="40">
        <f aca="true" t="shared" si="47" ref="G221:J224">G222</f>
        <v>11</v>
      </c>
      <c r="H221" s="214">
        <f t="shared" si="45"/>
        <v>10</v>
      </c>
      <c r="I221" s="40">
        <f t="shared" si="47"/>
        <v>10</v>
      </c>
      <c r="J221" s="40">
        <f t="shared" si="47"/>
        <v>0</v>
      </c>
      <c r="K221" s="191">
        <f t="shared" si="46"/>
        <v>0</v>
      </c>
      <c r="M221" s="42"/>
      <c r="N221" s="42"/>
    </row>
    <row r="222" spans="1:14" ht="30">
      <c r="A222" s="118" t="s">
        <v>466</v>
      </c>
      <c r="B222" s="37" t="s">
        <v>13</v>
      </c>
      <c r="C222" s="37" t="s">
        <v>41</v>
      </c>
      <c r="D222" s="33">
        <v>6210191010</v>
      </c>
      <c r="E222" s="32"/>
      <c r="F222" s="32"/>
      <c r="G222" s="40">
        <f t="shared" si="47"/>
        <v>11</v>
      </c>
      <c r="H222" s="214">
        <f t="shared" si="45"/>
        <v>10</v>
      </c>
      <c r="I222" s="40">
        <f t="shared" si="47"/>
        <v>10</v>
      </c>
      <c r="J222" s="40">
        <f t="shared" si="47"/>
        <v>0</v>
      </c>
      <c r="K222" s="191">
        <f t="shared" si="46"/>
        <v>0</v>
      </c>
      <c r="M222" s="42"/>
      <c r="N222" s="42"/>
    </row>
    <row r="223" spans="1:14" ht="30">
      <c r="A223" s="27" t="s">
        <v>210</v>
      </c>
      <c r="B223" s="37" t="s">
        <v>13</v>
      </c>
      <c r="C223" s="37" t="s">
        <v>41</v>
      </c>
      <c r="D223" s="33">
        <v>6210191010</v>
      </c>
      <c r="E223" s="33">
        <v>200</v>
      </c>
      <c r="F223" s="32"/>
      <c r="G223" s="40">
        <f t="shared" si="47"/>
        <v>11</v>
      </c>
      <c r="H223" s="214">
        <f t="shared" si="45"/>
        <v>10</v>
      </c>
      <c r="I223" s="40">
        <f t="shared" si="47"/>
        <v>10</v>
      </c>
      <c r="J223" s="40">
        <f t="shared" si="47"/>
        <v>0</v>
      </c>
      <c r="K223" s="191">
        <f t="shared" si="46"/>
        <v>0</v>
      </c>
      <c r="M223" s="42"/>
      <c r="N223" s="42"/>
    </row>
    <row r="224" spans="1:14" ht="30">
      <c r="A224" s="5" t="s">
        <v>20</v>
      </c>
      <c r="B224" s="37" t="s">
        <v>13</v>
      </c>
      <c r="C224" s="37" t="s">
        <v>41</v>
      </c>
      <c r="D224" s="33">
        <v>6210191010</v>
      </c>
      <c r="E224" s="33">
        <v>240</v>
      </c>
      <c r="F224" s="32"/>
      <c r="G224" s="40">
        <f t="shared" si="47"/>
        <v>11</v>
      </c>
      <c r="H224" s="214">
        <f t="shared" si="45"/>
        <v>10</v>
      </c>
      <c r="I224" s="40">
        <f t="shared" si="47"/>
        <v>10</v>
      </c>
      <c r="J224" s="40">
        <f t="shared" si="47"/>
        <v>0</v>
      </c>
      <c r="K224" s="191">
        <f t="shared" si="46"/>
        <v>0</v>
      </c>
      <c r="M224" s="42"/>
      <c r="N224" s="42"/>
    </row>
    <row r="225" spans="1:14" ht="15">
      <c r="A225" s="6" t="s">
        <v>8</v>
      </c>
      <c r="B225" s="37" t="s">
        <v>13</v>
      </c>
      <c r="C225" s="37" t="s">
        <v>41</v>
      </c>
      <c r="D225" s="33">
        <v>6210191010</v>
      </c>
      <c r="E225" s="33">
        <v>240</v>
      </c>
      <c r="F225" s="33">
        <v>1</v>
      </c>
      <c r="G225" s="40">
        <v>11</v>
      </c>
      <c r="H225" s="214">
        <f t="shared" si="45"/>
        <v>10</v>
      </c>
      <c r="I225" s="40">
        <v>10</v>
      </c>
      <c r="J225" s="40"/>
      <c r="K225" s="191">
        <f t="shared" si="46"/>
        <v>0</v>
      </c>
      <c r="M225" s="42"/>
      <c r="N225" s="42"/>
    </row>
    <row r="226" spans="1:14" ht="30">
      <c r="A226" s="118" t="s">
        <v>467</v>
      </c>
      <c r="B226" s="37" t="s">
        <v>13</v>
      </c>
      <c r="C226" s="37" t="s">
        <v>41</v>
      </c>
      <c r="D226" s="33">
        <v>6220000000</v>
      </c>
      <c r="E226" s="32"/>
      <c r="F226" s="32"/>
      <c r="G226" s="40">
        <f>G227</f>
        <v>8</v>
      </c>
      <c r="H226" s="214">
        <f t="shared" si="45"/>
        <v>10</v>
      </c>
      <c r="I226" s="40">
        <f aca="true" t="shared" si="48" ref="I226:J229">I227</f>
        <v>10</v>
      </c>
      <c r="J226" s="40">
        <f t="shared" si="48"/>
        <v>0</v>
      </c>
      <c r="K226" s="191">
        <f t="shared" si="46"/>
        <v>0</v>
      </c>
      <c r="M226" s="42"/>
      <c r="N226" s="42"/>
    </row>
    <row r="227" spans="1:14" ht="30">
      <c r="A227" s="118" t="s">
        <v>468</v>
      </c>
      <c r="B227" s="37" t="s">
        <v>13</v>
      </c>
      <c r="C227" s="37" t="s">
        <v>41</v>
      </c>
      <c r="D227" s="33">
        <v>6220191010</v>
      </c>
      <c r="E227" s="32"/>
      <c r="F227" s="32"/>
      <c r="G227" s="40">
        <f>G228</f>
        <v>8</v>
      </c>
      <c r="H227" s="214">
        <f t="shared" si="45"/>
        <v>10</v>
      </c>
      <c r="I227" s="40">
        <f t="shared" si="48"/>
        <v>10</v>
      </c>
      <c r="J227" s="40">
        <f t="shared" si="48"/>
        <v>0</v>
      </c>
      <c r="K227" s="191">
        <f t="shared" si="46"/>
        <v>0</v>
      </c>
      <c r="M227" s="42"/>
      <c r="N227" s="42"/>
    </row>
    <row r="228" spans="1:14" ht="30">
      <c r="A228" s="27" t="s">
        <v>210</v>
      </c>
      <c r="B228" s="37" t="s">
        <v>13</v>
      </c>
      <c r="C228" s="37" t="s">
        <v>41</v>
      </c>
      <c r="D228" s="33">
        <v>6220191010</v>
      </c>
      <c r="E228" s="33">
        <v>200</v>
      </c>
      <c r="F228" s="32"/>
      <c r="G228" s="40">
        <f>G229</f>
        <v>8</v>
      </c>
      <c r="H228" s="214">
        <f t="shared" si="45"/>
        <v>10</v>
      </c>
      <c r="I228" s="40">
        <f t="shared" si="48"/>
        <v>10</v>
      </c>
      <c r="J228" s="40">
        <f t="shared" si="48"/>
        <v>0</v>
      </c>
      <c r="K228" s="191">
        <f t="shared" si="46"/>
        <v>0</v>
      </c>
      <c r="M228" s="42"/>
      <c r="N228" s="42"/>
    </row>
    <row r="229" spans="1:14" ht="30">
      <c r="A229" s="5" t="s">
        <v>20</v>
      </c>
      <c r="B229" s="37" t="s">
        <v>13</v>
      </c>
      <c r="C229" s="37" t="s">
        <v>41</v>
      </c>
      <c r="D229" s="33">
        <v>6220191010</v>
      </c>
      <c r="E229" s="33">
        <v>240</v>
      </c>
      <c r="F229" s="32"/>
      <c r="G229" s="40">
        <f>G230</f>
        <v>8</v>
      </c>
      <c r="H229" s="214">
        <f t="shared" si="45"/>
        <v>10</v>
      </c>
      <c r="I229" s="40">
        <f t="shared" si="48"/>
        <v>10</v>
      </c>
      <c r="J229" s="40">
        <f t="shared" si="48"/>
        <v>0</v>
      </c>
      <c r="K229" s="191">
        <f t="shared" si="46"/>
        <v>0</v>
      </c>
      <c r="M229" s="42"/>
      <c r="N229" s="42"/>
    </row>
    <row r="230" spans="1:14" ht="15">
      <c r="A230" s="6" t="s">
        <v>8</v>
      </c>
      <c r="B230" s="37" t="s">
        <v>13</v>
      </c>
      <c r="C230" s="37" t="s">
        <v>41</v>
      </c>
      <c r="D230" s="33">
        <v>6220191010</v>
      </c>
      <c r="E230" s="33">
        <v>240</v>
      </c>
      <c r="F230" s="33">
        <v>1</v>
      </c>
      <c r="G230" s="40">
        <v>8</v>
      </c>
      <c r="H230" s="214">
        <f t="shared" si="45"/>
        <v>10</v>
      </c>
      <c r="I230" s="40">
        <v>10</v>
      </c>
      <c r="J230" s="40"/>
      <c r="K230" s="191">
        <f t="shared" si="46"/>
        <v>0</v>
      </c>
      <c r="M230" s="42"/>
      <c r="N230" s="42"/>
    </row>
    <row r="231" spans="1:14" ht="30">
      <c r="A231" s="117" t="s">
        <v>490</v>
      </c>
      <c r="B231" s="37" t="s">
        <v>13</v>
      </c>
      <c r="C231" s="37" t="s">
        <v>41</v>
      </c>
      <c r="D231" s="33">
        <v>6300000000</v>
      </c>
      <c r="E231" s="32"/>
      <c r="F231" s="32"/>
      <c r="G231" s="40" t="e">
        <f>#REF!</f>
        <v>#REF!</v>
      </c>
      <c r="H231" s="214">
        <f aca="true" t="shared" si="49" ref="H231:H239">I231-J231</f>
        <v>3</v>
      </c>
      <c r="I231" s="40">
        <f>I232+I236</f>
        <v>3</v>
      </c>
      <c r="J231" s="40">
        <f>J232+J236</f>
        <v>0</v>
      </c>
      <c r="K231" s="191">
        <f t="shared" si="46"/>
        <v>0</v>
      </c>
      <c r="M231" s="42"/>
      <c r="N231" s="42"/>
    </row>
    <row r="232" spans="1:14" ht="60">
      <c r="A232" s="118" t="s">
        <v>491</v>
      </c>
      <c r="B232" s="37" t="s">
        <v>13</v>
      </c>
      <c r="C232" s="37" t="s">
        <v>41</v>
      </c>
      <c r="D232" s="33">
        <v>6300191100</v>
      </c>
      <c r="E232" s="32"/>
      <c r="F232" s="32"/>
      <c r="G232" s="40">
        <f aca="true" t="shared" si="50" ref="G232:J238">G233</f>
        <v>11</v>
      </c>
      <c r="H232" s="214">
        <f t="shared" si="49"/>
        <v>1.5</v>
      </c>
      <c r="I232" s="40">
        <f t="shared" si="50"/>
        <v>1.5</v>
      </c>
      <c r="J232" s="40">
        <f t="shared" si="50"/>
        <v>0</v>
      </c>
      <c r="K232" s="191">
        <f t="shared" si="46"/>
        <v>0</v>
      </c>
      <c r="M232" s="42"/>
      <c r="N232" s="42"/>
    </row>
    <row r="233" spans="1:14" ht="30">
      <c r="A233" s="27" t="s">
        <v>210</v>
      </c>
      <c r="B233" s="37" t="s">
        <v>13</v>
      </c>
      <c r="C233" s="37" t="s">
        <v>41</v>
      </c>
      <c r="D233" s="33">
        <v>6300191100</v>
      </c>
      <c r="E233" s="33">
        <v>200</v>
      </c>
      <c r="F233" s="32"/>
      <c r="G233" s="40">
        <f t="shared" si="50"/>
        <v>11</v>
      </c>
      <c r="H233" s="214">
        <f t="shared" si="49"/>
        <v>1.5</v>
      </c>
      <c r="I233" s="40">
        <f t="shared" si="50"/>
        <v>1.5</v>
      </c>
      <c r="J233" s="40">
        <f t="shared" si="50"/>
        <v>0</v>
      </c>
      <c r="K233" s="191">
        <f t="shared" si="46"/>
        <v>0</v>
      </c>
      <c r="M233" s="42"/>
      <c r="N233" s="42"/>
    </row>
    <row r="234" spans="1:14" ht="30">
      <c r="A234" s="5" t="s">
        <v>20</v>
      </c>
      <c r="B234" s="37" t="s">
        <v>13</v>
      </c>
      <c r="C234" s="37" t="s">
        <v>41</v>
      </c>
      <c r="D234" s="33">
        <v>6300191100</v>
      </c>
      <c r="E234" s="33">
        <v>240</v>
      </c>
      <c r="F234" s="32"/>
      <c r="G234" s="40">
        <f t="shared" si="50"/>
        <v>11</v>
      </c>
      <c r="H234" s="214">
        <f t="shared" si="49"/>
        <v>1.5</v>
      </c>
      <c r="I234" s="40">
        <f t="shared" si="50"/>
        <v>1.5</v>
      </c>
      <c r="J234" s="40">
        <f t="shared" si="50"/>
        <v>0</v>
      </c>
      <c r="K234" s="191">
        <f t="shared" si="46"/>
        <v>0</v>
      </c>
      <c r="M234" s="42"/>
      <c r="N234" s="42"/>
    </row>
    <row r="235" spans="1:14" ht="15">
      <c r="A235" s="6" t="s">
        <v>8</v>
      </c>
      <c r="B235" s="37" t="s">
        <v>13</v>
      </c>
      <c r="C235" s="37" t="s">
        <v>41</v>
      </c>
      <c r="D235" s="33">
        <v>6300191100</v>
      </c>
      <c r="E235" s="33">
        <v>240</v>
      </c>
      <c r="F235" s="33">
        <v>1</v>
      </c>
      <c r="G235" s="40">
        <v>11</v>
      </c>
      <c r="H235" s="214">
        <f t="shared" si="49"/>
        <v>1.5</v>
      </c>
      <c r="I235" s="40">
        <v>1.5</v>
      </c>
      <c r="J235" s="40"/>
      <c r="K235" s="191">
        <f t="shared" si="46"/>
        <v>0</v>
      </c>
      <c r="M235" s="42"/>
      <c r="N235" s="42"/>
    </row>
    <row r="236" spans="1:14" ht="75">
      <c r="A236" s="118" t="s">
        <v>492</v>
      </c>
      <c r="B236" s="37" t="s">
        <v>13</v>
      </c>
      <c r="C236" s="37" t="s">
        <v>41</v>
      </c>
      <c r="D236" s="33">
        <v>6300291100</v>
      </c>
      <c r="E236" s="32"/>
      <c r="F236" s="32"/>
      <c r="G236" s="40">
        <f t="shared" si="50"/>
        <v>11</v>
      </c>
      <c r="H236" s="214">
        <f t="shared" si="49"/>
        <v>1.5</v>
      </c>
      <c r="I236" s="40">
        <f t="shared" si="50"/>
        <v>1.5</v>
      </c>
      <c r="J236" s="40">
        <f t="shared" si="50"/>
        <v>0</v>
      </c>
      <c r="K236" s="191">
        <f t="shared" si="46"/>
        <v>0</v>
      </c>
      <c r="M236" s="42"/>
      <c r="N236" s="42"/>
    </row>
    <row r="237" spans="1:14" ht="30">
      <c r="A237" s="27" t="s">
        <v>210</v>
      </c>
      <c r="B237" s="37" t="s">
        <v>13</v>
      </c>
      <c r="C237" s="37" t="s">
        <v>41</v>
      </c>
      <c r="D237" s="33">
        <v>6300291100</v>
      </c>
      <c r="E237" s="33">
        <v>200</v>
      </c>
      <c r="F237" s="32"/>
      <c r="G237" s="40">
        <f t="shared" si="50"/>
        <v>11</v>
      </c>
      <c r="H237" s="214">
        <f t="shared" si="49"/>
        <v>1.5</v>
      </c>
      <c r="I237" s="40">
        <f t="shared" si="50"/>
        <v>1.5</v>
      </c>
      <c r="J237" s="40">
        <f t="shared" si="50"/>
        <v>0</v>
      </c>
      <c r="K237" s="191">
        <f t="shared" si="46"/>
        <v>0</v>
      </c>
      <c r="M237" s="42"/>
      <c r="N237" s="42"/>
    </row>
    <row r="238" spans="1:14" ht="30">
      <c r="A238" s="5" t="s">
        <v>20</v>
      </c>
      <c r="B238" s="37" t="s">
        <v>13</v>
      </c>
      <c r="C238" s="37" t="s">
        <v>41</v>
      </c>
      <c r="D238" s="33">
        <v>6300291100</v>
      </c>
      <c r="E238" s="33">
        <v>240</v>
      </c>
      <c r="F238" s="32"/>
      <c r="G238" s="40">
        <f t="shared" si="50"/>
        <v>11</v>
      </c>
      <c r="H238" s="214">
        <f t="shared" si="49"/>
        <v>1.5</v>
      </c>
      <c r="I238" s="40">
        <f t="shared" si="50"/>
        <v>1.5</v>
      </c>
      <c r="J238" s="40">
        <f t="shared" si="50"/>
        <v>0</v>
      </c>
      <c r="K238" s="191">
        <f t="shared" si="46"/>
        <v>0</v>
      </c>
      <c r="M238" s="42"/>
      <c r="N238" s="42"/>
    </row>
    <row r="239" spans="1:14" ht="15">
      <c r="A239" s="6" t="s">
        <v>8</v>
      </c>
      <c r="B239" s="37" t="s">
        <v>13</v>
      </c>
      <c r="C239" s="37" t="s">
        <v>41</v>
      </c>
      <c r="D239" s="33">
        <v>6300291100</v>
      </c>
      <c r="E239" s="33">
        <v>240</v>
      </c>
      <c r="F239" s="33">
        <v>1</v>
      </c>
      <c r="G239" s="40">
        <v>11</v>
      </c>
      <c r="H239" s="214">
        <f t="shared" si="49"/>
        <v>1.5</v>
      </c>
      <c r="I239" s="40">
        <v>1.5</v>
      </c>
      <c r="J239" s="40"/>
      <c r="K239" s="191">
        <f t="shared" si="46"/>
        <v>0</v>
      </c>
      <c r="M239" s="42"/>
      <c r="N239" s="42"/>
    </row>
    <row r="240" spans="1:11" ht="15">
      <c r="A240" s="4" t="s">
        <v>23</v>
      </c>
      <c r="B240" s="238" t="s">
        <v>24</v>
      </c>
      <c r="C240" s="245"/>
      <c r="D240" s="102"/>
      <c r="E240" s="102"/>
      <c r="F240" s="102"/>
      <c r="G240" s="237">
        <f>G243</f>
        <v>608.7</v>
      </c>
      <c r="H240" s="237">
        <f>H243</f>
        <v>489.1</v>
      </c>
      <c r="I240" s="237">
        <f>I243</f>
        <v>1283.9</v>
      </c>
      <c r="J240" s="237">
        <f>J243</f>
        <v>962.925</v>
      </c>
      <c r="K240" s="191">
        <f t="shared" si="46"/>
        <v>74.99999999999999</v>
      </c>
    </row>
    <row r="241" spans="1:14" ht="15">
      <c r="A241" s="4" t="s">
        <v>8</v>
      </c>
      <c r="B241" s="90" t="s">
        <v>115</v>
      </c>
      <c r="C241" s="36"/>
      <c r="D241" s="32"/>
      <c r="E241" s="32"/>
      <c r="F241" s="32"/>
      <c r="G241" s="214">
        <v>0</v>
      </c>
      <c r="H241" s="214" t="e">
        <f>H356+#REF!+#REF!+#REF!</f>
        <v>#REF!</v>
      </c>
      <c r="I241" s="214">
        <v>0</v>
      </c>
      <c r="J241" s="214">
        <v>0</v>
      </c>
      <c r="K241" s="191"/>
      <c r="N241" s="42"/>
    </row>
    <row r="242" spans="1:11" ht="15">
      <c r="A242" s="4" t="s">
        <v>9</v>
      </c>
      <c r="B242" s="90" t="s">
        <v>116</v>
      </c>
      <c r="C242" s="36"/>
      <c r="D242" s="32"/>
      <c r="E242" s="32"/>
      <c r="F242" s="32"/>
      <c r="G242" s="214">
        <f>G248</f>
        <v>608.7</v>
      </c>
      <c r="H242" s="214" t="e">
        <f>#REF!+H1024+#REF!+#REF!</f>
        <v>#REF!</v>
      </c>
      <c r="I242" s="214">
        <f>I248</f>
        <v>1283.9</v>
      </c>
      <c r="J242" s="214">
        <f>J248</f>
        <v>962.925</v>
      </c>
      <c r="K242" s="191">
        <f t="shared" si="46"/>
        <v>74.99999999999999</v>
      </c>
    </row>
    <row r="243" spans="1:11" ht="15">
      <c r="A243" s="4" t="s">
        <v>25</v>
      </c>
      <c r="B243" s="90" t="s">
        <v>24</v>
      </c>
      <c r="C243" s="90" t="s">
        <v>26</v>
      </c>
      <c r="D243" s="239"/>
      <c r="E243" s="239"/>
      <c r="F243" s="239"/>
      <c r="G243" s="214">
        <f aca="true" t="shared" si="51" ref="G243:J247">G244</f>
        <v>608.7</v>
      </c>
      <c r="H243" s="214">
        <f t="shared" si="51"/>
        <v>489.1</v>
      </c>
      <c r="I243" s="214">
        <f t="shared" si="51"/>
        <v>1283.9</v>
      </c>
      <c r="J243" s="214">
        <f t="shared" si="51"/>
        <v>962.925</v>
      </c>
      <c r="K243" s="191">
        <f t="shared" si="46"/>
        <v>74.99999999999999</v>
      </c>
    </row>
    <row r="244" spans="1:11" ht="15">
      <c r="A244" s="5" t="s">
        <v>16</v>
      </c>
      <c r="B244" s="37" t="s">
        <v>24</v>
      </c>
      <c r="C244" s="37" t="s">
        <v>26</v>
      </c>
      <c r="D244" s="33">
        <v>9000000000</v>
      </c>
      <c r="E244" s="32"/>
      <c r="F244" s="32"/>
      <c r="G244" s="40">
        <f t="shared" si="51"/>
        <v>608.7</v>
      </c>
      <c r="H244" s="40">
        <f t="shared" si="51"/>
        <v>489.1</v>
      </c>
      <c r="I244" s="40">
        <f t="shared" si="51"/>
        <v>1283.9</v>
      </c>
      <c r="J244" s="40">
        <f t="shared" si="51"/>
        <v>962.925</v>
      </c>
      <c r="K244" s="191">
        <f t="shared" si="46"/>
        <v>74.99999999999999</v>
      </c>
    </row>
    <row r="245" spans="1:11" ht="30">
      <c r="A245" s="27" t="s">
        <v>418</v>
      </c>
      <c r="B245" s="37" t="s">
        <v>24</v>
      </c>
      <c r="C245" s="37" t="s">
        <v>26</v>
      </c>
      <c r="D245" s="33">
        <v>9000051180</v>
      </c>
      <c r="E245" s="32"/>
      <c r="F245" s="32"/>
      <c r="G245" s="40">
        <f t="shared" si="51"/>
        <v>608.7</v>
      </c>
      <c r="H245" s="40">
        <f t="shared" si="51"/>
        <v>489.1</v>
      </c>
      <c r="I245" s="40">
        <f t="shared" si="51"/>
        <v>1283.9</v>
      </c>
      <c r="J245" s="40">
        <f t="shared" si="51"/>
        <v>962.925</v>
      </c>
      <c r="K245" s="191">
        <f t="shared" si="46"/>
        <v>74.99999999999999</v>
      </c>
    </row>
    <row r="246" spans="1:11" ht="18.75" customHeight="1">
      <c r="A246" s="5" t="s">
        <v>27</v>
      </c>
      <c r="B246" s="37" t="s">
        <v>24</v>
      </c>
      <c r="C246" s="37" t="s">
        <v>26</v>
      </c>
      <c r="D246" s="33">
        <v>9000051180</v>
      </c>
      <c r="E246" s="33">
        <v>500</v>
      </c>
      <c r="F246" s="32"/>
      <c r="G246" s="40">
        <f t="shared" si="51"/>
        <v>608.7</v>
      </c>
      <c r="H246" s="40">
        <f t="shared" si="51"/>
        <v>489.1</v>
      </c>
      <c r="I246" s="40">
        <f t="shared" si="51"/>
        <v>1283.9</v>
      </c>
      <c r="J246" s="40">
        <f t="shared" si="51"/>
        <v>962.925</v>
      </c>
      <c r="K246" s="191">
        <f t="shared" si="46"/>
        <v>74.99999999999999</v>
      </c>
    </row>
    <row r="247" spans="1:11" ht="15">
      <c r="A247" s="5" t="s">
        <v>28</v>
      </c>
      <c r="B247" s="37" t="s">
        <v>24</v>
      </c>
      <c r="C247" s="37" t="s">
        <v>26</v>
      </c>
      <c r="D247" s="33">
        <v>9000051180</v>
      </c>
      <c r="E247" s="33">
        <v>530</v>
      </c>
      <c r="F247" s="32"/>
      <c r="G247" s="40">
        <f t="shared" si="51"/>
        <v>608.7</v>
      </c>
      <c r="H247" s="40">
        <f t="shared" si="51"/>
        <v>489.1</v>
      </c>
      <c r="I247" s="40">
        <f t="shared" si="51"/>
        <v>1283.9</v>
      </c>
      <c r="J247" s="40">
        <f t="shared" si="51"/>
        <v>962.925</v>
      </c>
      <c r="K247" s="191">
        <f t="shared" si="46"/>
        <v>74.99999999999999</v>
      </c>
    </row>
    <row r="248" spans="1:11" ht="15">
      <c r="A248" s="6" t="s">
        <v>9</v>
      </c>
      <c r="B248" s="37" t="s">
        <v>24</v>
      </c>
      <c r="C248" s="37" t="s">
        <v>26</v>
      </c>
      <c r="D248" s="33">
        <v>9000051180</v>
      </c>
      <c r="E248" s="33">
        <v>530</v>
      </c>
      <c r="F248" s="33">
        <v>2</v>
      </c>
      <c r="G248" s="40">
        <v>608.7</v>
      </c>
      <c r="H248" s="40">
        <v>489.1</v>
      </c>
      <c r="I248" s="40">
        <v>1283.9</v>
      </c>
      <c r="J248" s="40">
        <v>962.925</v>
      </c>
      <c r="K248" s="191">
        <f t="shared" si="46"/>
        <v>74.99999999999999</v>
      </c>
    </row>
    <row r="249" spans="1:11" ht="28.5">
      <c r="A249" s="4" t="s">
        <v>123</v>
      </c>
      <c r="B249" s="90" t="s">
        <v>124</v>
      </c>
      <c r="C249" s="36"/>
      <c r="D249" s="32"/>
      <c r="E249" s="32"/>
      <c r="F249" s="32"/>
      <c r="G249" s="214" t="e">
        <f>G252</f>
        <v>#REF!</v>
      </c>
      <c r="H249" s="214" t="e">
        <f>H252+#REF!+H305</f>
        <v>#REF!</v>
      </c>
      <c r="I249" s="214">
        <f>I252</f>
        <v>147</v>
      </c>
      <c r="J249" s="214">
        <f>J252</f>
        <v>19.69017</v>
      </c>
      <c r="K249" s="191">
        <f t="shared" si="46"/>
        <v>13.394673469387754</v>
      </c>
    </row>
    <row r="250" spans="1:14" ht="15">
      <c r="A250" s="4" t="s">
        <v>8</v>
      </c>
      <c r="B250" s="90" t="s">
        <v>115</v>
      </c>
      <c r="C250" s="36"/>
      <c r="D250" s="32"/>
      <c r="E250" s="32"/>
      <c r="F250" s="32"/>
      <c r="G250" s="214" t="e">
        <f>#REF!</f>
        <v>#REF!</v>
      </c>
      <c r="H250" s="214" t="e">
        <f>H366+H369+H372+#REF!</f>
        <v>#REF!</v>
      </c>
      <c r="I250" s="214">
        <f>I257+I263+I267+I271+I275+I279</f>
        <v>147</v>
      </c>
      <c r="J250" s="214">
        <f>J257+J263+J267+J271+J275+J279</f>
        <v>19.69017</v>
      </c>
      <c r="K250" s="191">
        <f t="shared" si="46"/>
        <v>13.394673469387754</v>
      </c>
      <c r="N250" s="42"/>
    </row>
    <row r="251" spans="1:11" ht="15">
      <c r="A251" s="4" t="s">
        <v>9</v>
      </c>
      <c r="B251" s="90" t="s">
        <v>116</v>
      </c>
      <c r="C251" s="36"/>
      <c r="D251" s="32"/>
      <c r="E251" s="32"/>
      <c r="F251" s="32"/>
      <c r="G251" s="214">
        <v>0</v>
      </c>
      <c r="H251" s="214" t="e">
        <f>#REF!+H1033+#REF!+#REF!</f>
        <v>#REF!</v>
      </c>
      <c r="I251" s="214">
        <f>I286</f>
        <v>406.18053</v>
      </c>
      <c r="J251" s="214">
        <v>0</v>
      </c>
      <c r="K251" s="191"/>
    </row>
    <row r="252" spans="1:11" ht="34.5" customHeight="1">
      <c r="A252" s="4" t="s">
        <v>152</v>
      </c>
      <c r="B252" s="90" t="s">
        <v>124</v>
      </c>
      <c r="C252" s="90" t="s">
        <v>128</v>
      </c>
      <c r="D252" s="239"/>
      <c r="E252" s="239"/>
      <c r="F252" s="239"/>
      <c r="G252" s="214" t="e">
        <f>#REF!</f>
        <v>#REF!</v>
      </c>
      <c r="H252" s="214" t="e">
        <f>#REF!</f>
        <v>#REF!</v>
      </c>
      <c r="I252" s="214">
        <f>I253+I259</f>
        <v>147</v>
      </c>
      <c r="J252" s="214">
        <f>J253+J259</f>
        <v>19.69017</v>
      </c>
      <c r="K252" s="191">
        <f t="shared" si="46"/>
        <v>13.394673469387754</v>
      </c>
    </row>
    <row r="253" spans="1:12" ht="15">
      <c r="A253" s="5" t="s">
        <v>16</v>
      </c>
      <c r="B253" s="37" t="s">
        <v>124</v>
      </c>
      <c r="C253" s="37" t="s">
        <v>128</v>
      </c>
      <c r="D253" s="33">
        <v>9000000000</v>
      </c>
      <c r="E253" s="32"/>
      <c r="F253" s="32"/>
      <c r="G253" s="40" t="e">
        <f>G254</f>
        <v>#REF!</v>
      </c>
      <c r="H253" s="214">
        <f aca="true" t="shared" si="52" ref="H253:H258">I253-J253</f>
        <v>100</v>
      </c>
      <c r="I253" s="40">
        <f>I254</f>
        <v>100</v>
      </c>
      <c r="J253" s="40">
        <f>J254</f>
        <v>0</v>
      </c>
      <c r="K253" s="191">
        <f t="shared" si="46"/>
        <v>0</v>
      </c>
      <c r="L253" s="21"/>
    </row>
    <row r="254" spans="1:12" ht="51" customHeight="1">
      <c r="A254" s="5" t="s">
        <v>411</v>
      </c>
      <c r="B254" s="37" t="s">
        <v>124</v>
      </c>
      <c r="C254" s="37" t="s">
        <v>128</v>
      </c>
      <c r="D254" s="33">
        <v>9000090310</v>
      </c>
      <c r="E254" s="32"/>
      <c r="F254" s="32"/>
      <c r="G254" s="40" t="e">
        <f>#REF!+G255+#REF!+#REF!</f>
        <v>#REF!</v>
      </c>
      <c r="H254" s="214">
        <f t="shared" si="52"/>
        <v>100</v>
      </c>
      <c r="I254" s="40">
        <f>I255</f>
        <v>100</v>
      </c>
      <c r="J254" s="40">
        <f>J255</f>
        <v>0</v>
      </c>
      <c r="K254" s="191">
        <f t="shared" si="46"/>
        <v>0</v>
      </c>
      <c r="L254" s="21"/>
    </row>
    <row r="255" spans="1:12" ht="30" customHeight="1">
      <c r="A255" s="27" t="s">
        <v>210</v>
      </c>
      <c r="B255" s="37" t="s">
        <v>124</v>
      </c>
      <c r="C255" s="37" t="s">
        <v>128</v>
      </c>
      <c r="D255" s="33">
        <v>9000090310</v>
      </c>
      <c r="E255" s="33">
        <v>200</v>
      </c>
      <c r="F255" s="32"/>
      <c r="G255" s="40">
        <f aca="true" t="shared" si="53" ref="G255:J256">G256</f>
        <v>4860</v>
      </c>
      <c r="H255" s="214">
        <f t="shared" si="52"/>
        <v>100</v>
      </c>
      <c r="I255" s="40">
        <f t="shared" si="53"/>
        <v>100</v>
      </c>
      <c r="J255" s="40">
        <f t="shared" si="53"/>
        <v>0</v>
      </c>
      <c r="K255" s="191">
        <f t="shared" si="46"/>
        <v>0</v>
      </c>
      <c r="L255" s="21"/>
    </row>
    <row r="256" spans="1:12" ht="30">
      <c r="A256" s="5" t="s">
        <v>20</v>
      </c>
      <c r="B256" s="37" t="s">
        <v>124</v>
      </c>
      <c r="C256" s="37" t="s">
        <v>128</v>
      </c>
      <c r="D256" s="33">
        <v>9000090310</v>
      </c>
      <c r="E256" s="33">
        <v>240</v>
      </c>
      <c r="F256" s="32"/>
      <c r="G256" s="40">
        <f t="shared" si="53"/>
        <v>4860</v>
      </c>
      <c r="H256" s="214">
        <f t="shared" si="52"/>
        <v>100</v>
      </c>
      <c r="I256" s="40">
        <f t="shared" si="53"/>
        <v>100</v>
      </c>
      <c r="J256" s="40">
        <f t="shared" si="53"/>
        <v>0</v>
      </c>
      <c r="K256" s="191">
        <f t="shared" si="46"/>
        <v>0</v>
      </c>
      <c r="L256" s="21"/>
    </row>
    <row r="257" spans="1:12" ht="15">
      <c r="A257" s="6" t="s">
        <v>8</v>
      </c>
      <c r="B257" s="37" t="s">
        <v>124</v>
      </c>
      <c r="C257" s="37" t="s">
        <v>128</v>
      </c>
      <c r="D257" s="33">
        <v>9000090310</v>
      </c>
      <c r="E257" s="33">
        <v>240</v>
      </c>
      <c r="F257" s="33">
        <v>1</v>
      </c>
      <c r="G257" s="40">
        <v>4860</v>
      </c>
      <c r="H257" s="214">
        <f t="shared" si="52"/>
        <v>100</v>
      </c>
      <c r="I257" s="40">
        <v>100</v>
      </c>
      <c r="J257" s="40">
        <v>0</v>
      </c>
      <c r="K257" s="191">
        <f t="shared" si="46"/>
        <v>0</v>
      </c>
      <c r="L257" s="17"/>
    </row>
    <row r="258" spans="1:12" ht="15" hidden="1">
      <c r="A258" s="6"/>
      <c r="B258" s="37" t="s">
        <v>124</v>
      </c>
      <c r="C258" s="37" t="s">
        <v>128</v>
      </c>
      <c r="D258" s="33"/>
      <c r="E258" s="33">
        <v>244</v>
      </c>
      <c r="F258" s="33"/>
      <c r="G258" s="40"/>
      <c r="H258" s="214">
        <f t="shared" si="52"/>
        <v>0</v>
      </c>
      <c r="I258" s="40">
        <v>100</v>
      </c>
      <c r="J258" s="40">
        <v>100</v>
      </c>
      <c r="K258" s="191">
        <f t="shared" si="46"/>
        <v>100</v>
      </c>
      <c r="L258" s="17"/>
    </row>
    <row r="259" spans="1:14" ht="30">
      <c r="A259" s="27" t="s">
        <v>536</v>
      </c>
      <c r="B259" s="37" t="s">
        <v>124</v>
      </c>
      <c r="C259" s="37" t="s">
        <v>128</v>
      </c>
      <c r="D259" s="33">
        <v>5500000000</v>
      </c>
      <c r="E259" s="32"/>
      <c r="F259" s="32"/>
      <c r="G259" s="40" t="e">
        <f>#REF!</f>
        <v>#REF!</v>
      </c>
      <c r="H259" s="214">
        <f aca="true" t="shared" si="54" ref="H259:H279">I259-J259</f>
        <v>27.30983</v>
      </c>
      <c r="I259" s="40">
        <f>I260+I268+I272+I276+I264</f>
        <v>47</v>
      </c>
      <c r="J259" s="40">
        <f>J260+J268+J272+J276+J264</f>
        <v>19.69017</v>
      </c>
      <c r="K259" s="191">
        <f t="shared" si="46"/>
        <v>41.89397872340425</v>
      </c>
      <c r="M259" s="42"/>
      <c r="N259" s="42"/>
    </row>
    <row r="260" spans="1:14" ht="45">
      <c r="A260" s="27" t="s">
        <v>450</v>
      </c>
      <c r="B260" s="37" t="s">
        <v>124</v>
      </c>
      <c r="C260" s="37" t="s">
        <v>128</v>
      </c>
      <c r="D260" s="33">
        <v>5500191040</v>
      </c>
      <c r="E260" s="32"/>
      <c r="F260" s="32"/>
      <c r="G260" s="40">
        <f aca="true" t="shared" si="55" ref="G260:J278">G261</f>
        <v>8</v>
      </c>
      <c r="H260" s="214">
        <f t="shared" si="54"/>
        <v>6</v>
      </c>
      <c r="I260" s="40">
        <f t="shared" si="55"/>
        <v>6</v>
      </c>
      <c r="J260" s="40">
        <f t="shared" si="55"/>
        <v>0</v>
      </c>
      <c r="K260" s="191">
        <f t="shared" si="46"/>
        <v>0</v>
      </c>
      <c r="M260" s="42"/>
      <c r="N260" s="42"/>
    </row>
    <row r="261" spans="1:14" ht="30">
      <c r="A261" s="27" t="s">
        <v>210</v>
      </c>
      <c r="B261" s="37" t="s">
        <v>124</v>
      </c>
      <c r="C261" s="37" t="s">
        <v>128</v>
      </c>
      <c r="D261" s="33">
        <v>5500191040</v>
      </c>
      <c r="E261" s="33">
        <v>200</v>
      </c>
      <c r="F261" s="32"/>
      <c r="G261" s="40">
        <f t="shared" si="55"/>
        <v>8</v>
      </c>
      <c r="H261" s="214">
        <f t="shared" si="54"/>
        <v>6</v>
      </c>
      <c r="I261" s="40">
        <f t="shared" si="55"/>
        <v>6</v>
      </c>
      <c r="J261" s="40">
        <f t="shared" si="55"/>
        <v>0</v>
      </c>
      <c r="K261" s="191">
        <f t="shared" si="46"/>
        <v>0</v>
      </c>
      <c r="M261" s="42"/>
      <c r="N261" s="42"/>
    </row>
    <row r="262" spans="1:14" ht="30">
      <c r="A262" s="5" t="s">
        <v>20</v>
      </c>
      <c r="B262" s="37" t="s">
        <v>124</v>
      </c>
      <c r="C262" s="37" t="s">
        <v>128</v>
      </c>
      <c r="D262" s="33">
        <v>5500191040</v>
      </c>
      <c r="E262" s="33">
        <v>240</v>
      </c>
      <c r="F262" s="32"/>
      <c r="G262" s="40">
        <f t="shared" si="55"/>
        <v>8</v>
      </c>
      <c r="H262" s="214">
        <f t="shared" si="54"/>
        <v>6</v>
      </c>
      <c r="I262" s="40">
        <f t="shared" si="55"/>
        <v>6</v>
      </c>
      <c r="J262" s="40">
        <f t="shared" si="55"/>
        <v>0</v>
      </c>
      <c r="K262" s="191">
        <f t="shared" si="46"/>
        <v>0</v>
      </c>
      <c r="M262" s="42"/>
      <c r="N262" s="42"/>
    </row>
    <row r="263" spans="1:14" ht="15">
      <c r="A263" s="6" t="s">
        <v>8</v>
      </c>
      <c r="B263" s="37" t="s">
        <v>124</v>
      </c>
      <c r="C263" s="37" t="s">
        <v>128</v>
      </c>
      <c r="D263" s="33">
        <v>5500191040</v>
      </c>
      <c r="E263" s="33">
        <v>240</v>
      </c>
      <c r="F263" s="33">
        <v>1</v>
      </c>
      <c r="G263" s="40">
        <v>8</v>
      </c>
      <c r="H263" s="214">
        <f t="shared" si="54"/>
        <v>6</v>
      </c>
      <c r="I263" s="40">
        <v>6</v>
      </c>
      <c r="J263" s="40">
        <v>0</v>
      </c>
      <c r="K263" s="191">
        <f t="shared" si="46"/>
        <v>0</v>
      </c>
      <c r="M263" s="42"/>
      <c r="N263" s="42"/>
    </row>
    <row r="264" spans="1:14" ht="45">
      <c r="A264" s="27" t="s">
        <v>451</v>
      </c>
      <c r="B264" s="37" t="s">
        <v>124</v>
      </c>
      <c r="C264" s="37" t="s">
        <v>128</v>
      </c>
      <c r="D264" s="33">
        <v>5500291040</v>
      </c>
      <c r="E264" s="32"/>
      <c r="F264" s="32"/>
      <c r="G264" s="40">
        <f t="shared" si="55"/>
        <v>8</v>
      </c>
      <c r="H264" s="214">
        <f>I264-J264</f>
        <v>5</v>
      </c>
      <c r="I264" s="40">
        <f t="shared" si="55"/>
        <v>5</v>
      </c>
      <c r="J264" s="40">
        <f t="shared" si="55"/>
        <v>0</v>
      </c>
      <c r="K264" s="191">
        <f t="shared" si="46"/>
        <v>0</v>
      </c>
      <c r="M264" s="42"/>
      <c r="N264" s="42"/>
    </row>
    <row r="265" spans="1:14" ht="30">
      <c r="A265" s="27" t="s">
        <v>210</v>
      </c>
      <c r="B265" s="37" t="s">
        <v>124</v>
      </c>
      <c r="C265" s="37" t="s">
        <v>128</v>
      </c>
      <c r="D265" s="33">
        <v>5500291040</v>
      </c>
      <c r="E265" s="33">
        <v>200</v>
      </c>
      <c r="F265" s="32"/>
      <c r="G265" s="40">
        <f t="shared" si="55"/>
        <v>8</v>
      </c>
      <c r="H265" s="214">
        <f>I265-J265</f>
        <v>5</v>
      </c>
      <c r="I265" s="40">
        <f t="shared" si="55"/>
        <v>5</v>
      </c>
      <c r="J265" s="40">
        <f t="shared" si="55"/>
        <v>0</v>
      </c>
      <c r="K265" s="191">
        <f t="shared" si="46"/>
        <v>0</v>
      </c>
      <c r="M265" s="42"/>
      <c r="N265" s="42"/>
    </row>
    <row r="266" spans="1:14" ht="30">
      <c r="A266" s="5" t="s">
        <v>20</v>
      </c>
      <c r="B266" s="37" t="s">
        <v>124</v>
      </c>
      <c r="C266" s="37" t="s">
        <v>128</v>
      </c>
      <c r="D266" s="33">
        <v>5500291040</v>
      </c>
      <c r="E266" s="33">
        <v>240</v>
      </c>
      <c r="F266" s="32"/>
      <c r="G266" s="40">
        <f t="shared" si="55"/>
        <v>8</v>
      </c>
      <c r="H266" s="214">
        <f>I266-J266</f>
        <v>5</v>
      </c>
      <c r="I266" s="40">
        <f t="shared" si="55"/>
        <v>5</v>
      </c>
      <c r="J266" s="40">
        <f t="shared" si="55"/>
        <v>0</v>
      </c>
      <c r="K266" s="191">
        <f t="shared" si="46"/>
        <v>0</v>
      </c>
      <c r="M266" s="42"/>
      <c r="N266" s="42"/>
    </row>
    <row r="267" spans="1:14" ht="15">
      <c r="A267" s="6" t="s">
        <v>8</v>
      </c>
      <c r="B267" s="37" t="s">
        <v>124</v>
      </c>
      <c r="C267" s="37" t="s">
        <v>128</v>
      </c>
      <c r="D267" s="33">
        <v>5500291040</v>
      </c>
      <c r="E267" s="33">
        <v>240</v>
      </c>
      <c r="F267" s="33">
        <v>1</v>
      </c>
      <c r="G267" s="40">
        <v>8</v>
      </c>
      <c r="H267" s="214">
        <f>I267-J267</f>
        <v>5</v>
      </c>
      <c r="I267" s="40">
        <v>5</v>
      </c>
      <c r="J267" s="40">
        <v>0</v>
      </c>
      <c r="K267" s="191">
        <f t="shared" si="46"/>
        <v>0</v>
      </c>
      <c r="M267" s="42"/>
      <c r="N267" s="42"/>
    </row>
    <row r="268" spans="1:14" ht="45">
      <c r="A268" s="27" t="s">
        <v>452</v>
      </c>
      <c r="B268" s="37" t="s">
        <v>124</v>
      </c>
      <c r="C268" s="37" t="s">
        <v>128</v>
      </c>
      <c r="D268" s="33">
        <v>5500391040</v>
      </c>
      <c r="E268" s="32"/>
      <c r="F268" s="32"/>
      <c r="G268" s="40">
        <f t="shared" si="55"/>
        <v>8</v>
      </c>
      <c r="H268" s="214">
        <f t="shared" si="54"/>
        <v>10.309830000000002</v>
      </c>
      <c r="I268" s="40">
        <f t="shared" si="55"/>
        <v>30</v>
      </c>
      <c r="J268" s="40">
        <f t="shared" si="55"/>
        <v>19.69017</v>
      </c>
      <c r="K268" s="191">
        <f t="shared" si="46"/>
        <v>65.63389999999998</v>
      </c>
      <c r="M268" s="42"/>
      <c r="N268" s="42"/>
    </row>
    <row r="269" spans="1:14" ht="30">
      <c r="A269" s="27" t="s">
        <v>210</v>
      </c>
      <c r="B269" s="37" t="s">
        <v>124</v>
      </c>
      <c r="C269" s="37" t="s">
        <v>128</v>
      </c>
      <c r="D269" s="33">
        <v>5500391040</v>
      </c>
      <c r="E269" s="33">
        <v>200</v>
      </c>
      <c r="F269" s="32"/>
      <c r="G269" s="40">
        <f t="shared" si="55"/>
        <v>8</v>
      </c>
      <c r="H269" s="214">
        <f t="shared" si="54"/>
        <v>10.309830000000002</v>
      </c>
      <c r="I269" s="40">
        <f t="shared" si="55"/>
        <v>30</v>
      </c>
      <c r="J269" s="40">
        <f t="shared" si="55"/>
        <v>19.69017</v>
      </c>
      <c r="K269" s="191">
        <f t="shared" si="46"/>
        <v>65.63389999999998</v>
      </c>
      <c r="M269" s="42"/>
      <c r="N269" s="42"/>
    </row>
    <row r="270" spans="1:14" ht="30">
      <c r="A270" s="5" t="s">
        <v>20</v>
      </c>
      <c r="B270" s="37" t="s">
        <v>124</v>
      </c>
      <c r="C270" s="37" t="s">
        <v>128</v>
      </c>
      <c r="D270" s="33">
        <v>5500391040</v>
      </c>
      <c r="E270" s="33">
        <v>240</v>
      </c>
      <c r="F270" s="32"/>
      <c r="G270" s="40">
        <f t="shared" si="55"/>
        <v>8</v>
      </c>
      <c r="H270" s="214">
        <f t="shared" si="54"/>
        <v>10.309830000000002</v>
      </c>
      <c r="I270" s="40">
        <f t="shared" si="55"/>
        <v>30</v>
      </c>
      <c r="J270" s="40">
        <f t="shared" si="55"/>
        <v>19.69017</v>
      </c>
      <c r="K270" s="191">
        <f t="shared" si="46"/>
        <v>65.63389999999998</v>
      </c>
      <c r="M270" s="42"/>
      <c r="N270" s="42"/>
    </row>
    <row r="271" spans="1:14" ht="15">
      <c r="A271" s="6" t="s">
        <v>8</v>
      </c>
      <c r="B271" s="37" t="s">
        <v>124</v>
      </c>
      <c r="C271" s="37" t="s">
        <v>128</v>
      </c>
      <c r="D271" s="33">
        <v>5500391040</v>
      </c>
      <c r="E271" s="33">
        <v>240</v>
      </c>
      <c r="F271" s="33">
        <v>1</v>
      </c>
      <c r="G271" s="40">
        <v>8</v>
      </c>
      <c r="H271" s="214">
        <f t="shared" si="54"/>
        <v>10.309830000000002</v>
      </c>
      <c r="I271" s="40">
        <v>30</v>
      </c>
      <c r="J271" s="40">
        <v>19.69017</v>
      </c>
      <c r="K271" s="191">
        <f t="shared" si="46"/>
        <v>65.63389999999998</v>
      </c>
      <c r="M271" s="42"/>
      <c r="N271" s="42"/>
    </row>
    <row r="272" spans="1:14" ht="30">
      <c r="A272" s="27" t="s">
        <v>453</v>
      </c>
      <c r="B272" s="37" t="s">
        <v>124</v>
      </c>
      <c r="C272" s="37" t="s">
        <v>128</v>
      </c>
      <c r="D272" s="33">
        <v>5500491040</v>
      </c>
      <c r="E272" s="32"/>
      <c r="F272" s="32"/>
      <c r="G272" s="40">
        <f t="shared" si="55"/>
        <v>8</v>
      </c>
      <c r="H272" s="214">
        <f t="shared" si="54"/>
        <v>3</v>
      </c>
      <c r="I272" s="40">
        <f t="shared" si="55"/>
        <v>3</v>
      </c>
      <c r="J272" s="40">
        <f t="shared" si="55"/>
        <v>0</v>
      </c>
      <c r="K272" s="191">
        <f t="shared" si="46"/>
        <v>0</v>
      </c>
      <c r="M272" s="42"/>
      <c r="N272" s="42"/>
    </row>
    <row r="273" spans="1:14" ht="30">
      <c r="A273" s="27" t="s">
        <v>210</v>
      </c>
      <c r="B273" s="37" t="s">
        <v>124</v>
      </c>
      <c r="C273" s="37" t="s">
        <v>128</v>
      </c>
      <c r="D273" s="33">
        <v>5500491040</v>
      </c>
      <c r="E273" s="33">
        <v>200</v>
      </c>
      <c r="F273" s="32"/>
      <c r="G273" s="40">
        <f t="shared" si="55"/>
        <v>8</v>
      </c>
      <c r="H273" s="214">
        <f t="shared" si="54"/>
        <v>3</v>
      </c>
      <c r="I273" s="40">
        <f t="shared" si="55"/>
        <v>3</v>
      </c>
      <c r="J273" s="40">
        <f t="shared" si="55"/>
        <v>0</v>
      </c>
      <c r="K273" s="191">
        <f t="shared" si="46"/>
        <v>0</v>
      </c>
      <c r="M273" s="42"/>
      <c r="N273" s="42"/>
    </row>
    <row r="274" spans="1:14" ht="30">
      <c r="A274" s="5" t="s">
        <v>20</v>
      </c>
      <c r="B274" s="37" t="s">
        <v>124</v>
      </c>
      <c r="C274" s="37" t="s">
        <v>128</v>
      </c>
      <c r="D274" s="33">
        <v>5500491040</v>
      </c>
      <c r="E274" s="33">
        <v>240</v>
      </c>
      <c r="F274" s="32"/>
      <c r="G274" s="40">
        <f t="shared" si="55"/>
        <v>8</v>
      </c>
      <c r="H274" s="214">
        <f t="shared" si="54"/>
        <v>3</v>
      </c>
      <c r="I274" s="40">
        <f t="shared" si="55"/>
        <v>3</v>
      </c>
      <c r="J274" s="40">
        <f t="shared" si="55"/>
        <v>0</v>
      </c>
      <c r="K274" s="191">
        <f t="shared" si="46"/>
        <v>0</v>
      </c>
      <c r="M274" s="42"/>
      <c r="N274" s="42"/>
    </row>
    <row r="275" spans="1:14" ht="15">
      <c r="A275" s="6" t="s">
        <v>8</v>
      </c>
      <c r="B275" s="37" t="s">
        <v>124</v>
      </c>
      <c r="C275" s="37" t="s">
        <v>128</v>
      </c>
      <c r="D275" s="33">
        <v>5500491040</v>
      </c>
      <c r="E275" s="33">
        <v>240</v>
      </c>
      <c r="F275" s="33">
        <v>1</v>
      </c>
      <c r="G275" s="40">
        <v>8</v>
      </c>
      <c r="H275" s="214">
        <f t="shared" si="54"/>
        <v>3</v>
      </c>
      <c r="I275" s="40">
        <v>3</v>
      </c>
      <c r="J275" s="40">
        <v>0</v>
      </c>
      <c r="K275" s="191">
        <f t="shared" si="46"/>
        <v>0</v>
      </c>
      <c r="M275" s="42"/>
      <c r="N275" s="42"/>
    </row>
    <row r="276" spans="1:14" ht="45">
      <c r="A276" s="27" t="s">
        <v>454</v>
      </c>
      <c r="B276" s="37" t="s">
        <v>124</v>
      </c>
      <c r="C276" s="37" t="s">
        <v>128</v>
      </c>
      <c r="D276" s="33">
        <v>5500591040</v>
      </c>
      <c r="E276" s="32"/>
      <c r="F276" s="32"/>
      <c r="G276" s="40">
        <f t="shared" si="55"/>
        <v>8</v>
      </c>
      <c r="H276" s="214">
        <f t="shared" si="54"/>
        <v>3</v>
      </c>
      <c r="I276" s="40">
        <f t="shared" si="55"/>
        <v>3</v>
      </c>
      <c r="J276" s="40">
        <f t="shared" si="55"/>
        <v>0</v>
      </c>
      <c r="K276" s="191">
        <f t="shared" si="46"/>
        <v>0</v>
      </c>
      <c r="M276" s="42"/>
      <c r="N276" s="42"/>
    </row>
    <row r="277" spans="1:14" ht="30">
      <c r="A277" s="27" t="s">
        <v>210</v>
      </c>
      <c r="B277" s="37" t="s">
        <v>124</v>
      </c>
      <c r="C277" s="37" t="s">
        <v>128</v>
      </c>
      <c r="D277" s="33">
        <v>5500591040</v>
      </c>
      <c r="E277" s="33">
        <v>200</v>
      </c>
      <c r="F277" s="32"/>
      <c r="G277" s="40">
        <f t="shared" si="55"/>
        <v>8</v>
      </c>
      <c r="H277" s="214">
        <f t="shared" si="54"/>
        <v>3</v>
      </c>
      <c r="I277" s="40">
        <f t="shared" si="55"/>
        <v>3</v>
      </c>
      <c r="J277" s="40">
        <f t="shared" si="55"/>
        <v>0</v>
      </c>
      <c r="K277" s="191">
        <f t="shared" si="46"/>
        <v>0</v>
      </c>
      <c r="M277" s="42"/>
      <c r="N277" s="42"/>
    </row>
    <row r="278" spans="1:14" ht="30">
      <c r="A278" s="5" t="s">
        <v>20</v>
      </c>
      <c r="B278" s="37" t="s">
        <v>124</v>
      </c>
      <c r="C278" s="37" t="s">
        <v>128</v>
      </c>
      <c r="D278" s="33">
        <v>5500591040</v>
      </c>
      <c r="E278" s="33">
        <v>240</v>
      </c>
      <c r="F278" s="32"/>
      <c r="G278" s="40">
        <f t="shared" si="55"/>
        <v>8</v>
      </c>
      <c r="H278" s="214">
        <f t="shared" si="54"/>
        <v>3</v>
      </c>
      <c r="I278" s="40">
        <f t="shared" si="55"/>
        <v>3</v>
      </c>
      <c r="J278" s="40">
        <f t="shared" si="55"/>
        <v>0</v>
      </c>
      <c r="K278" s="191">
        <f t="shared" si="46"/>
        <v>0</v>
      </c>
      <c r="M278" s="42"/>
      <c r="N278" s="42"/>
    </row>
    <row r="279" spans="1:14" ht="15">
      <c r="A279" s="6" t="s">
        <v>8</v>
      </c>
      <c r="B279" s="37" t="s">
        <v>124</v>
      </c>
      <c r="C279" s="37" t="s">
        <v>128</v>
      </c>
      <c r="D279" s="33">
        <v>5500591040</v>
      </c>
      <c r="E279" s="33">
        <v>240</v>
      </c>
      <c r="F279" s="33">
        <v>1</v>
      </c>
      <c r="G279" s="40">
        <v>8</v>
      </c>
      <c r="H279" s="214">
        <f t="shared" si="54"/>
        <v>3</v>
      </c>
      <c r="I279" s="40">
        <v>3</v>
      </c>
      <c r="J279" s="40">
        <v>0</v>
      </c>
      <c r="K279" s="191">
        <f t="shared" si="46"/>
        <v>0</v>
      </c>
      <c r="M279" s="42"/>
      <c r="N279" s="42"/>
    </row>
    <row r="280" spans="1:11" ht="15">
      <c r="A280" s="4" t="s">
        <v>77</v>
      </c>
      <c r="B280" s="90" t="s">
        <v>78</v>
      </c>
      <c r="C280" s="36"/>
      <c r="D280" s="32"/>
      <c r="E280" s="32"/>
      <c r="F280" s="32"/>
      <c r="G280" s="214" t="e">
        <f>G301+G307+G281+G356+G289</f>
        <v>#REF!</v>
      </c>
      <c r="H280" s="214" t="e">
        <f>H301+H307+H281+H356</f>
        <v>#REF!</v>
      </c>
      <c r="I280" s="214">
        <f>I301+I307+I281+I356+I289+I295</f>
        <v>16352.78053</v>
      </c>
      <c r="J280" s="214">
        <f>J301+J307+J281+J356+J289+J295</f>
        <v>13650.72745</v>
      </c>
      <c r="K280" s="191">
        <f t="shared" si="46"/>
        <v>83.47649150526452</v>
      </c>
    </row>
    <row r="281" spans="1:11" ht="15" customHeight="1">
      <c r="A281" s="4" t="s">
        <v>79</v>
      </c>
      <c r="B281" s="90" t="s">
        <v>78</v>
      </c>
      <c r="C281" s="90" t="s">
        <v>80</v>
      </c>
      <c r="D281" s="239"/>
      <c r="E281" s="239"/>
      <c r="F281" s="239"/>
      <c r="G281" s="214" t="e">
        <f aca="true" t="shared" si="56" ref="G281:J284">G282</f>
        <v>#REF!</v>
      </c>
      <c r="H281" s="214" t="e">
        <f t="shared" si="56"/>
        <v>#REF!</v>
      </c>
      <c r="I281" s="214">
        <f t="shared" si="56"/>
        <v>406.18053</v>
      </c>
      <c r="J281" s="214">
        <f t="shared" si="56"/>
        <v>0</v>
      </c>
      <c r="K281" s="191">
        <f t="shared" si="46"/>
        <v>0</v>
      </c>
    </row>
    <row r="282" spans="1:11" ht="18.75" customHeight="1">
      <c r="A282" s="5" t="s">
        <v>16</v>
      </c>
      <c r="B282" s="37" t="s">
        <v>78</v>
      </c>
      <c r="C282" s="37" t="s">
        <v>80</v>
      </c>
      <c r="D282" s="33">
        <v>900000000</v>
      </c>
      <c r="E282" s="32"/>
      <c r="F282" s="32"/>
      <c r="G282" s="214" t="e">
        <f t="shared" si="56"/>
        <v>#REF!</v>
      </c>
      <c r="H282" s="40" t="e">
        <f t="shared" si="56"/>
        <v>#REF!</v>
      </c>
      <c r="I282" s="214">
        <f t="shared" si="56"/>
        <v>406.18053</v>
      </c>
      <c r="J282" s="214">
        <f t="shared" si="56"/>
        <v>0</v>
      </c>
      <c r="K282" s="191">
        <f t="shared" si="46"/>
        <v>0</v>
      </c>
    </row>
    <row r="283" spans="1:11" ht="34.5" customHeight="1">
      <c r="A283" s="5" t="s">
        <v>637</v>
      </c>
      <c r="B283" s="37" t="s">
        <v>78</v>
      </c>
      <c r="C283" s="37" t="s">
        <v>80</v>
      </c>
      <c r="D283" s="33">
        <v>9000074780</v>
      </c>
      <c r="E283" s="32"/>
      <c r="F283" s="32"/>
      <c r="G283" s="214" t="e">
        <f t="shared" si="56"/>
        <v>#REF!</v>
      </c>
      <c r="H283" s="40" t="e">
        <f t="shared" si="56"/>
        <v>#REF!</v>
      </c>
      <c r="I283" s="214">
        <f>I286</f>
        <v>406.18053</v>
      </c>
      <c r="J283" s="214">
        <f t="shared" si="56"/>
        <v>0</v>
      </c>
      <c r="K283" s="191">
        <f t="shared" si="46"/>
        <v>0</v>
      </c>
    </row>
    <row r="284" spans="1:11" ht="33.75" customHeight="1">
      <c r="A284" s="5" t="s">
        <v>210</v>
      </c>
      <c r="B284" s="37" t="s">
        <v>78</v>
      </c>
      <c r="C284" s="37" t="s">
        <v>80</v>
      </c>
      <c r="D284" s="33">
        <v>9000074780</v>
      </c>
      <c r="E284" s="32">
        <v>200</v>
      </c>
      <c r="F284" s="32"/>
      <c r="G284" s="214" t="e">
        <f t="shared" si="56"/>
        <v>#REF!</v>
      </c>
      <c r="H284" s="40" t="e">
        <f t="shared" si="56"/>
        <v>#REF!</v>
      </c>
      <c r="I284" s="214">
        <f>I286</f>
        <v>406.18053</v>
      </c>
      <c r="J284" s="214">
        <f t="shared" si="56"/>
        <v>0</v>
      </c>
      <c r="K284" s="191">
        <f aca="true" t="shared" si="57" ref="K284:K346">J284/I284*100</f>
        <v>0</v>
      </c>
    </row>
    <row r="285" spans="1:11" ht="27" customHeight="1">
      <c r="A285" s="5" t="s">
        <v>20</v>
      </c>
      <c r="B285" s="37" t="s">
        <v>78</v>
      </c>
      <c r="C285" s="37" t="s">
        <v>80</v>
      </c>
      <c r="D285" s="33">
        <v>9000074780</v>
      </c>
      <c r="E285" s="33">
        <v>240</v>
      </c>
      <c r="F285" s="32"/>
      <c r="G285" s="214" t="e">
        <f>#REF!</f>
        <v>#REF!</v>
      </c>
      <c r="H285" s="40" t="e">
        <f>#REF!</f>
        <v>#REF!</v>
      </c>
      <c r="I285" s="214">
        <f>I286</f>
        <v>406.18053</v>
      </c>
      <c r="J285" s="214">
        <f>J286</f>
        <v>0</v>
      </c>
      <c r="K285" s="191">
        <f t="shared" si="57"/>
        <v>0</v>
      </c>
    </row>
    <row r="286" spans="1:11" ht="15" customHeight="1">
      <c r="A286" s="6" t="s">
        <v>9</v>
      </c>
      <c r="B286" s="37" t="s">
        <v>78</v>
      </c>
      <c r="C286" s="37" t="s">
        <v>80</v>
      </c>
      <c r="D286" s="33">
        <v>9000074780</v>
      </c>
      <c r="E286" s="33">
        <v>240</v>
      </c>
      <c r="F286" s="33">
        <v>2</v>
      </c>
      <c r="G286" s="214"/>
      <c r="H286" s="40">
        <v>91</v>
      </c>
      <c r="I286" s="214">
        <v>406.18053</v>
      </c>
      <c r="J286" s="214">
        <v>0</v>
      </c>
      <c r="K286" s="191">
        <f t="shared" si="57"/>
        <v>0</v>
      </c>
    </row>
    <row r="287" spans="1:14" ht="15">
      <c r="A287" s="4" t="s">
        <v>8</v>
      </c>
      <c r="B287" s="90" t="s">
        <v>115</v>
      </c>
      <c r="C287" s="36"/>
      <c r="D287" s="32"/>
      <c r="E287" s="32"/>
      <c r="F287" s="32"/>
      <c r="G287" s="214" t="e">
        <f>G294+G306+G320+G323+#REF!+#REF!</f>
        <v>#REF!</v>
      </c>
      <c r="H287" s="214" t="e">
        <f>H382+H385+H396+#REF!</f>
        <v>#REF!</v>
      </c>
      <c r="I287" s="214">
        <f>I306+I320+I327+I351+I355+I361+I339+I342</f>
        <v>5546.6</v>
      </c>
      <c r="J287" s="214">
        <f>J306+J320+J327+J351+J355+J361</f>
        <v>3250.7274500000003</v>
      </c>
      <c r="K287" s="191">
        <f t="shared" si="57"/>
        <v>58.60756950203728</v>
      </c>
      <c r="N287" s="42"/>
    </row>
    <row r="288" spans="1:11" ht="15">
      <c r="A288" s="4" t="s">
        <v>9</v>
      </c>
      <c r="B288" s="90" t="s">
        <v>116</v>
      </c>
      <c r="C288" s="36"/>
      <c r="D288" s="32"/>
      <c r="E288" s="32"/>
      <c r="F288" s="32"/>
      <c r="G288" s="214" t="e">
        <f>G316+#REF!</f>
        <v>#REF!</v>
      </c>
      <c r="H288" s="214" t="e">
        <f>#REF!+H1049+#REF!+#REF!</f>
        <v>#REF!</v>
      </c>
      <c r="I288" s="214">
        <f>I347+I300</f>
        <v>10400</v>
      </c>
      <c r="J288" s="214">
        <f>J347</f>
        <v>10400</v>
      </c>
      <c r="K288" s="191">
        <f t="shared" si="57"/>
        <v>100</v>
      </c>
    </row>
    <row r="289" spans="1:11" ht="15" customHeight="1" hidden="1">
      <c r="A289" s="4" t="s">
        <v>79</v>
      </c>
      <c r="B289" s="90" t="s">
        <v>78</v>
      </c>
      <c r="C289" s="90" t="s">
        <v>80</v>
      </c>
      <c r="D289" s="239"/>
      <c r="E289" s="239"/>
      <c r="F289" s="239"/>
      <c r="G289" s="214">
        <f aca="true" t="shared" si="58" ref="G289:J293">G290</f>
        <v>0</v>
      </c>
      <c r="H289" s="214" t="e">
        <f t="shared" si="58"/>
        <v>#REF!</v>
      </c>
      <c r="I289" s="214">
        <f t="shared" si="58"/>
        <v>0</v>
      </c>
      <c r="J289" s="214">
        <f t="shared" si="58"/>
        <v>0</v>
      </c>
      <c r="K289" s="191" t="e">
        <f t="shared" si="57"/>
        <v>#DIV/0!</v>
      </c>
    </row>
    <row r="290" spans="1:11" ht="15" customHeight="1" hidden="1">
      <c r="A290" s="5" t="s">
        <v>16</v>
      </c>
      <c r="B290" s="37" t="s">
        <v>78</v>
      </c>
      <c r="C290" s="37" t="s">
        <v>80</v>
      </c>
      <c r="D290" s="33">
        <v>9000000000</v>
      </c>
      <c r="E290" s="32"/>
      <c r="F290" s="32"/>
      <c r="G290" s="40">
        <f>G291</f>
        <v>0</v>
      </c>
      <c r="H290" s="40" t="e">
        <f>#REF!</f>
        <v>#REF!</v>
      </c>
      <c r="I290" s="40">
        <f>I291</f>
        <v>0</v>
      </c>
      <c r="J290" s="40">
        <f>J291</f>
        <v>0</v>
      </c>
      <c r="K290" s="191" t="e">
        <f t="shared" si="57"/>
        <v>#DIV/0!</v>
      </c>
    </row>
    <row r="291" spans="1:11" ht="60" customHeight="1" hidden="1">
      <c r="A291" s="5" t="s">
        <v>212</v>
      </c>
      <c r="B291" s="37" t="s">
        <v>78</v>
      </c>
      <c r="C291" s="37" t="s">
        <v>80</v>
      </c>
      <c r="D291" s="33">
        <v>9000090440</v>
      </c>
      <c r="E291" s="32"/>
      <c r="F291" s="32"/>
      <c r="G291" s="40">
        <f t="shared" si="58"/>
        <v>0</v>
      </c>
      <c r="H291" s="40">
        <f t="shared" si="58"/>
        <v>91</v>
      </c>
      <c r="I291" s="40">
        <f t="shared" si="58"/>
        <v>0</v>
      </c>
      <c r="J291" s="40">
        <f t="shared" si="58"/>
        <v>0</v>
      </c>
      <c r="K291" s="191" t="e">
        <f t="shared" si="57"/>
        <v>#DIV/0!</v>
      </c>
    </row>
    <row r="292" spans="1:11" ht="15" customHeight="1" hidden="1">
      <c r="A292" s="5" t="s">
        <v>21</v>
      </c>
      <c r="B292" s="37" t="s">
        <v>78</v>
      </c>
      <c r="C292" s="37" t="s">
        <v>80</v>
      </c>
      <c r="D292" s="33">
        <v>9000090440</v>
      </c>
      <c r="E292" s="33">
        <v>800</v>
      </c>
      <c r="F292" s="32"/>
      <c r="G292" s="40">
        <f t="shared" si="58"/>
        <v>0</v>
      </c>
      <c r="H292" s="40">
        <f t="shared" si="58"/>
        <v>91</v>
      </c>
      <c r="I292" s="40">
        <f t="shared" si="58"/>
        <v>0</v>
      </c>
      <c r="J292" s="40">
        <f t="shared" si="58"/>
        <v>0</v>
      </c>
      <c r="K292" s="191" t="e">
        <f t="shared" si="57"/>
        <v>#DIV/0!</v>
      </c>
    </row>
    <row r="293" spans="1:11" ht="45" customHeight="1" hidden="1">
      <c r="A293" s="5" t="s">
        <v>81</v>
      </c>
      <c r="B293" s="37" t="s">
        <v>78</v>
      </c>
      <c r="C293" s="37" t="s">
        <v>80</v>
      </c>
      <c r="D293" s="33">
        <v>9000090440</v>
      </c>
      <c r="E293" s="33">
        <v>810</v>
      </c>
      <c r="F293" s="32"/>
      <c r="G293" s="40">
        <f t="shared" si="58"/>
        <v>0</v>
      </c>
      <c r="H293" s="40">
        <f t="shared" si="58"/>
        <v>91</v>
      </c>
      <c r="I293" s="40">
        <f t="shared" si="58"/>
        <v>0</v>
      </c>
      <c r="J293" s="40">
        <f t="shared" si="58"/>
        <v>0</v>
      </c>
      <c r="K293" s="191" t="e">
        <f t="shared" si="57"/>
        <v>#DIV/0!</v>
      </c>
    </row>
    <row r="294" spans="1:11" ht="15" customHeight="1" hidden="1">
      <c r="A294" s="6" t="s">
        <v>8</v>
      </c>
      <c r="B294" s="37" t="s">
        <v>78</v>
      </c>
      <c r="C294" s="37" t="s">
        <v>80</v>
      </c>
      <c r="D294" s="33">
        <v>9000090440</v>
      </c>
      <c r="E294" s="33">
        <v>810</v>
      </c>
      <c r="F294" s="33">
        <v>1</v>
      </c>
      <c r="G294" s="40"/>
      <c r="H294" s="40">
        <v>91</v>
      </c>
      <c r="I294" s="40"/>
      <c r="J294" s="40"/>
      <c r="K294" s="191" t="e">
        <f t="shared" si="57"/>
        <v>#DIV/0!</v>
      </c>
    </row>
    <row r="295" spans="1:14" ht="17.25" customHeight="1" hidden="1">
      <c r="A295" s="158" t="s">
        <v>79</v>
      </c>
      <c r="B295" s="90" t="s">
        <v>78</v>
      </c>
      <c r="C295" s="90" t="s">
        <v>80</v>
      </c>
      <c r="D295" s="239"/>
      <c r="E295" s="239"/>
      <c r="F295" s="239"/>
      <c r="G295" s="214" t="e">
        <f>#REF!+G296</f>
        <v>#REF!</v>
      </c>
      <c r="H295" s="214">
        <f aca="true" t="shared" si="59" ref="H295:H300">I295-J295</f>
        <v>0</v>
      </c>
      <c r="I295" s="214">
        <f aca="true" t="shared" si="60" ref="I295:J299">I296</f>
        <v>0</v>
      </c>
      <c r="J295" s="214">
        <f t="shared" si="60"/>
        <v>0</v>
      </c>
      <c r="K295" s="191" t="e">
        <f t="shared" si="57"/>
        <v>#DIV/0!</v>
      </c>
      <c r="M295" s="42"/>
      <c r="N295" s="42"/>
    </row>
    <row r="296" spans="1:14" ht="15" hidden="1">
      <c r="A296" s="5" t="s">
        <v>16</v>
      </c>
      <c r="B296" s="37" t="s">
        <v>78</v>
      </c>
      <c r="C296" s="37" t="s">
        <v>80</v>
      </c>
      <c r="D296" s="33">
        <v>9000000000</v>
      </c>
      <c r="E296" s="33"/>
      <c r="F296" s="33"/>
      <c r="G296" s="40">
        <f>G297</f>
        <v>15</v>
      </c>
      <c r="H296" s="214">
        <f t="shared" si="59"/>
        <v>0</v>
      </c>
      <c r="I296" s="40">
        <f t="shared" si="60"/>
        <v>0</v>
      </c>
      <c r="J296" s="40">
        <f t="shared" si="60"/>
        <v>0</v>
      </c>
      <c r="K296" s="191" t="e">
        <f t="shared" si="57"/>
        <v>#DIV/0!</v>
      </c>
      <c r="M296" s="42"/>
      <c r="N296" s="42"/>
    </row>
    <row r="297" spans="1:14" ht="45" hidden="1">
      <c r="A297" s="159" t="s">
        <v>503</v>
      </c>
      <c r="B297" s="37" t="s">
        <v>78</v>
      </c>
      <c r="C297" s="37" t="s">
        <v>80</v>
      </c>
      <c r="D297" s="160" t="s">
        <v>504</v>
      </c>
      <c r="E297" s="33"/>
      <c r="F297" s="33"/>
      <c r="G297" s="40">
        <f>G298</f>
        <v>15</v>
      </c>
      <c r="H297" s="214">
        <f t="shared" si="59"/>
        <v>0</v>
      </c>
      <c r="I297" s="40">
        <f t="shared" si="60"/>
        <v>0</v>
      </c>
      <c r="J297" s="40">
        <f t="shared" si="60"/>
        <v>0</v>
      </c>
      <c r="K297" s="191" t="e">
        <f t="shared" si="57"/>
        <v>#DIV/0!</v>
      </c>
      <c r="M297" s="42"/>
      <c r="N297" s="42"/>
    </row>
    <row r="298" spans="1:14" ht="30" hidden="1">
      <c r="A298" s="27" t="s">
        <v>210</v>
      </c>
      <c r="B298" s="37" t="s">
        <v>78</v>
      </c>
      <c r="C298" s="37" t="s">
        <v>80</v>
      </c>
      <c r="D298" s="160" t="s">
        <v>504</v>
      </c>
      <c r="E298" s="33">
        <v>200</v>
      </c>
      <c r="F298" s="33"/>
      <c r="G298" s="40">
        <f>G299</f>
        <v>15</v>
      </c>
      <c r="H298" s="214">
        <f t="shared" si="59"/>
        <v>0</v>
      </c>
      <c r="I298" s="40">
        <f t="shared" si="60"/>
        <v>0</v>
      </c>
      <c r="J298" s="40">
        <f t="shared" si="60"/>
        <v>0</v>
      </c>
      <c r="K298" s="191" t="e">
        <f t="shared" si="57"/>
        <v>#DIV/0!</v>
      </c>
      <c r="M298" s="42"/>
      <c r="N298" s="42"/>
    </row>
    <row r="299" spans="1:14" ht="30" hidden="1">
      <c r="A299" s="5" t="s">
        <v>20</v>
      </c>
      <c r="B299" s="37" t="s">
        <v>78</v>
      </c>
      <c r="C299" s="37" t="s">
        <v>80</v>
      </c>
      <c r="D299" s="160" t="s">
        <v>504</v>
      </c>
      <c r="E299" s="33">
        <v>240</v>
      </c>
      <c r="F299" s="33"/>
      <c r="G299" s="40">
        <f>G300</f>
        <v>15</v>
      </c>
      <c r="H299" s="214">
        <f t="shared" si="59"/>
        <v>0</v>
      </c>
      <c r="I299" s="40">
        <f t="shared" si="60"/>
        <v>0</v>
      </c>
      <c r="J299" s="40">
        <f t="shared" si="60"/>
        <v>0</v>
      </c>
      <c r="K299" s="191" t="e">
        <f t="shared" si="57"/>
        <v>#DIV/0!</v>
      </c>
      <c r="M299" s="42"/>
      <c r="N299" s="42"/>
    </row>
    <row r="300" spans="1:14" ht="15" hidden="1">
      <c r="A300" s="6" t="s">
        <v>9</v>
      </c>
      <c r="B300" s="37" t="s">
        <v>78</v>
      </c>
      <c r="C300" s="37" t="s">
        <v>80</v>
      </c>
      <c r="D300" s="160" t="s">
        <v>504</v>
      </c>
      <c r="E300" s="33">
        <v>240</v>
      </c>
      <c r="F300" s="33">
        <v>2</v>
      </c>
      <c r="G300" s="40">
        <v>15</v>
      </c>
      <c r="H300" s="214">
        <f t="shared" si="59"/>
        <v>0</v>
      </c>
      <c r="I300" s="40"/>
      <c r="J300" s="40"/>
      <c r="K300" s="191" t="e">
        <f t="shared" si="57"/>
        <v>#DIV/0!</v>
      </c>
      <c r="M300" s="52"/>
      <c r="N300" s="52"/>
    </row>
    <row r="301" spans="1:11" ht="15">
      <c r="A301" s="4" t="s">
        <v>82</v>
      </c>
      <c r="B301" s="90" t="s">
        <v>78</v>
      </c>
      <c r="C301" s="90" t="s">
        <v>83</v>
      </c>
      <c r="D301" s="239"/>
      <c r="E301" s="239"/>
      <c r="F301" s="239"/>
      <c r="G301" s="214">
        <f aca="true" t="shared" si="61" ref="G301:J305">G302</f>
        <v>2670</v>
      </c>
      <c r="H301" s="214">
        <f t="shared" si="61"/>
        <v>1036.2</v>
      </c>
      <c r="I301" s="214">
        <f t="shared" si="61"/>
        <v>3600</v>
      </c>
      <c r="J301" s="214">
        <f t="shared" si="61"/>
        <v>2673.627</v>
      </c>
      <c r="K301" s="191">
        <f t="shared" si="57"/>
        <v>74.26741666666666</v>
      </c>
    </row>
    <row r="302" spans="1:11" ht="15">
      <c r="A302" s="5" t="s">
        <v>16</v>
      </c>
      <c r="B302" s="37" t="s">
        <v>78</v>
      </c>
      <c r="C302" s="37" t="s">
        <v>83</v>
      </c>
      <c r="D302" s="33">
        <v>9000000000</v>
      </c>
      <c r="E302" s="32"/>
      <c r="F302" s="32"/>
      <c r="G302" s="40">
        <f t="shared" si="61"/>
        <v>2670</v>
      </c>
      <c r="H302" s="40">
        <f t="shared" si="61"/>
        <v>1036.2</v>
      </c>
      <c r="I302" s="40">
        <f t="shared" si="61"/>
        <v>3600</v>
      </c>
      <c r="J302" s="40">
        <f t="shared" si="61"/>
        <v>2673.627</v>
      </c>
      <c r="K302" s="191">
        <f t="shared" si="57"/>
        <v>74.26741666666666</v>
      </c>
    </row>
    <row r="303" spans="1:11" ht="15">
      <c r="A303" s="5" t="s">
        <v>428</v>
      </c>
      <c r="B303" s="37" t="s">
        <v>78</v>
      </c>
      <c r="C303" s="37" t="s">
        <v>83</v>
      </c>
      <c r="D303" s="33">
        <v>9000090410</v>
      </c>
      <c r="E303" s="32"/>
      <c r="F303" s="32"/>
      <c r="G303" s="40">
        <f t="shared" si="61"/>
        <v>2670</v>
      </c>
      <c r="H303" s="40">
        <f t="shared" si="61"/>
        <v>1036.2</v>
      </c>
      <c r="I303" s="40">
        <f t="shared" si="61"/>
        <v>3600</v>
      </c>
      <c r="J303" s="40">
        <f t="shared" si="61"/>
        <v>2673.627</v>
      </c>
      <c r="K303" s="191">
        <f t="shared" si="57"/>
        <v>74.26741666666666</v>
      </c>
    </row>
    <row r="304" spans="1:11" ht="15">
      <c r="A304" s="5" t="s">
        <v>21</v>
      </c>
      <c r="B304" s="37" t="s">
        <v>78</v>
      </c>
      <c r="C304" s="37" t="s">
        <v>83</v>
      </c>
      <c r="D304" s="33">
        <v>9000090410</v>
      </c>
      <c r="E304" s="33">
        <v>200</v>
      </c>
      <c r="F304" s="32"/>
      <c r="G304" s="40">
        <f t="shared" si="61"/>
        <v>2670</v>
      </c>
      <c r="H304" s="40">
        <f t="shared" si="61"/>
        <v>1036.2</v>
      </c>
      <c r="I304" s="40">
        <f t="shared" si="61"/>
        <v>3600</v>
      </c>
      <c r="J304" s="40">
        <f>J305</f>
        <v>2673.627</v>
      </c>
      <c r="K304" s="191">
        <f t="shared" si="57"/>
        <v>74.26741666666666</v>
      </c>
    </row>
    <row r="305" spans="1:11" ht="45">
      <c r="A305" s="5" t="s">
        <v>81</v>
      </c>
      <c r="B305" s="37" t="s">
        <v>78</v>
      </c>
      <c r="C305" s="37" t="s">
        <v>83</v>
      </c>
      <c r="D305" s="33">
        <v>9000090410</v>
      </c>
      <c r="E305" s="33">
        <v>240</v>
      </c>
      <c r="F305" s="32"/>
      <c r="G305" s="40">
        <f t="shared" si="61"/>
        <v>2670</v>
      </c>
      <c r="H305" s="40">
        <f t="shared" si="61"/>
        <v>1036.2</v>
      </c>
      <c r="I305" s="40">
        <f t="shared" si="61"/>
        <v>3600</v>
      </c>
      <c r="J305" s="40">
        <f t="shared" si="61"/>
        <v>2673.627</v>
      </c>
      <c r="K305" s="191">
        <f t="shared" si="57"/>
        <v>74.26741666666666</v>
      </c>
    </row>
    <row r="306" spans="1:11" ht="15">
      <c r="A306" s="6" t="s">
        <v>8</v>
      </c>
      <c r="B306" s="37" t="s">
        <v>78</v>
      </c>
      <c r="C306" s="37" t="s">
        <v>83</v>
      </c>
      <c r="D306" s="33">
        <v>9000090410</v>
      </c>
      <c r="E306" s="33">
        <v>240</v>
      </c>
      <c r="F306" s="33">
        <v>1</v>
      </c>
      <c r="G306" s="40">
        <v>2670</v>
      </c>
      <c r="H306" s="40">
        <v>1036.2</v>
      </c>
      <c r="I306" s="40">
        <v>3600</v>
      </c>
      <c r="J306" s="40">
        <v>2673.627</v>
      </c>
      <c r="K306" s="191">
        <f t="shared" si="57"/>
        <v>74.26741666666666</v>
      </c>
    </row>
    <row r="307" spans="1:11" s="48" customFormat="1" ht="14.25">
      <c r="A307" s="4" t="s">
        <v>84</v>
      </c>
      <c r="B307" s="90" t="s">
        <v>78</v>
      </c>
      <c r="C307" s="90" t="s">
        <v>85</v>
      </c>
      <c r="D307" s="91"/>
      <c r="E307" s="91"/>
      <c r="F307" s="91"/>
      <c r="G307" s="214" t="e">
        <f>G312+G308+#REF!</f>
        <v>#REF!</v>
      </c>
      <c r="H307" s="214" t="e">
        <f>H312+#REF!</f>
        <v>#REF!</v>
      </c>
      <c r="I307" s="214">
        <f>I312+I343</f>
        <v>12341.6</v>
      </c>
      <c r="J307" s="214">
        <f>J312+J343</f>
        <v>10977.10045</v>
      </c>
      <c r="K307" s="191">
        <f t="shared" si="57"/>
        <v>88.9439007097945</v>
      </c>
    </row>
    <row r="308" spans="1:11" ht="30" customHeight="1" hidden="1">
      <c r="A308" s="5" t="s">
        <v>86</v>
      </c>
      <c r="B308" s="37" t="s">
        <v>78</v>
      </c>
      <c r="C308" s="37" t="s">
        <v>85</v>
      </c>
      <c r="D308" s="33" t="s">
        <v>87</v>
      </c>
      <c r="E308" s="33"/>
      <c r="F308" s="246"/>
      <c r="G308" s="40">
        <f aca="true" t="shared" si="62" ref="G308:J310">G309</f>
        <v>0</v>
      </c>
      <c r="H308" s="40">
        <f t="shared" si="62"/>
        <v>20106.03943</v>
      </c>
      <c r="I308" s="40">
        <f t="shared" si="62"/>
        <v>0</v>
      </c>
      <c r="J308" s="40">
        <f t="shared" si="62"/>
        <v>0</v>
      </c>
      <c r="K308" s="191" t="e">
        <f t="shared" si="57"/>
        <v>#DIV/0!</v>
      </c>
    </row>
    <row r="309" spans="1:11" ht="75" customHeight="1" hidden="1">
      <c r="A309" s="5" t="s">
        <v>88</v>
      </c>
      <c r="B309" s="37" t="s">
        <v>78</v>
      </c>
      <c r="C309" s="37" t="s">
        <v>85</v>
      </c>
      <c r="D309" s="33" t="s">
        <v>87</v>
      </c>
      <c r="E309" s="33">
        <v>200</v>
      </c>
      <c r="F309" s="246"/>
      <c r="G309" s="40">
        <f t="shared" si="62"/>
        <v>0</v>
      </c>
      <c r="H309" s="40">
        <f t="shared" si="62"/>
        <v>20106.03943</v>
      </c>
      <c r="I309" s="40">
        <f t="shared" si="62"/>
        <v>0</v>
      </c>
      <c r="J309" s="40">
        <f t="shared" si="62"/>
        <v>0</v>
      </c>
      <c r="K309" s="191" t="e">
        <f t="shared" si="57"/>
        <v>#DIV/0!</v>
      </c>
    </row>
    <row r="310" spans="1:11" ht="75" customHeight="1" hidden="1">
      <c r="A310" s="5" t="s">
        <v>89</v>
      </c>
      <c r="B310" s="37" t="s">
        <v>78</v>
      </c>
      <c r="C310" s="37" t="s">
        <v>85</v>
      </c>
      <c r="D310" s="33" t="s">
        <v>87</v>
      </c>
      <c r="E310" s="33">
        <v>240</v>
      </c>
      <c r="F310" s="246"/>
      <c r="G310" s="40">
        <f t="shared" si="62"/>
        <v>0</v>
      </c>
      <c r="H310" s="40">
        <f t="shared" si="62"/>
        <v>20106.03943</v>
      </c>
      <c r="I310" s="40">
        <f t="shared" si="62"/>
        <v>0</v>
      </c>
      <c r="J310" s="40">
        <f t="shared" si="62"/>
        <v>0</v>
      </c>
      <c r="K310" s="191" t="e">
        <f t="shared" si="57"/>
        <v>#DIV/0!</v>
      </c>
    </row>
    <row r="311" spans="1:11" ht="15" customHeight="1" hidden="1">
      <c r="A311" s="6" t="s">
        <v>9</v>
      </c>
      <c r="B311" s="37" t="s">
        <v>78</v>
      </c>
      <c r="C311" s="37" t="s">
        <v>85</v>
      </c>
      <c r="D311" s="33" t="s">
        <v>87</v>
      </c>
      <c r="E311" s="33">
        <v>240</v>
      </c>
      <c r="F311" s="246">
        <v>2</v>
      </c>
      <c r="G311" s="40"/>
      <c r="H311" s="247">
        <v>20106.03943</v>
      </c>
      <c r="I311" s="40"/>
      <c r="J311" s="40"/>
      <c r="K311" s="191" t="e">
        <f t="shared" si="57"/>
        <v>#DIV/0!</v>
      </c>
    </row>
    <row r="312" spans="1:11" ht="15">
      <c r="A312" s="5" t="s">
        <v>16</v>
      </c>
      <c r="B312" s="37" t="s">
        <v>78</v>
      </c>
      <c r="C312" s="37" t="s">
        <v>85</v>
      </c>
      <c r="D312" s="33">
        <v>9000000000</v>
      </c>
      <c r="E312" s="33"/>
      <c r="F312" s="33"/>
      <c r="G312" s="40">
        <f>G317+G321+G313</f>
        <v>894.1</v>
      </c>
      <c r="H312" s="40">
        <f>H317</f>
        <v>1736.23365</v>
      </c>
      <c r="I312" s="40">
        <f>I320+I327+I339+I342</f>
        <v>1641.6</v>
      </c>
      <c r="J312" s="40">
        <f>J320+J327+J339+J342</f>
        <v>395.65682</v>
      </c>
      <c r="K312" s="191">
        <f t="shared" si="57"/>
        <v>24.101901803118906</v>
      </c>
    </row>
    <row r="313" spans="1:11" ht="15" customHeight="1" hidden="1">
      <c r="A313" s="248" t="s">
        <v>219</v>
      </c>
      <c r="B313" s="37" t="s">
        <v>78</v>
      </c>
      <c r="C313" s="37" t="s">
        <v>85</v>
      </c>
      <c r="D313" s="33">
        <v>9000070550</v>
      </c>
      <c r="E313" s="33"/>
      <c r="F313" s="33"/>
      <c r="G313" s="40">
        <f aca="true" t="shared" si="63" ref="G313:J315">G314</f>
        <v>0</v>
      </c>
      <c r="H313" s="40">
        <f t="shared" si="63"/>
        <v>1736.23365</v>
      </c>
      <c r="I313" s="40">
        <f t="shared" si="63"/>
        <v>0</v>
      </c>
      <c r="J313" s="40">
        <f t="shared" si="63"/>
        <v>0</v>
      </c>
      <c r="K313" s="191" t="e">
        <f t="shared" si="57"/>
        <v>#DIV/0!</v>
      </c>
    </row>
    <row r="314" spans="1:11" ht="30" customHeight="1" hidden="1">
      <c r="A314" s="27" t="s">
        <v>210</v>
      </c>
      <c r="B314" s="37" t="s">
        <v>78</v>
      </c>
      <c r="C314" s="37" t="s">
        <v>85</v>
      </c>
      <c r="D314" s="33">
        <v>9000070550</v>
      </c>
      <c r="E314" s="33">
        <v>200</v>
      </c>
      <c r="F314" s="33"/>
      <c r="G314" s="40">
        <f t="shared" si="63"/>
        <v>0</v>
      </c>
      <c r="H314" s="40">
        <f t="shared" si="63"/>
        <v>1736.23365</v>
      </c>
      <c r="I314" s="40">
        <f t="shared" si="63"/>
        <v>0</v>
      </c>
      <c r="J314" s="40">
        <f t="shared" si="63"/>
        <v>0</v>
      </c>
      <c r="K314" s="191" t="e">
        <f t="shared" si="57"/>
        <v>#DIV/0!</v>
      </c>
    </row>
    <row r="315" spans="1:11" ht="30" customHeight="1" hidden="1">
      <c r="A315" s="5" t="s">
        <v>20</v>
      </c>
      <c r="B315" s="37" t="s">
        <v>78</v>
      </c>
      <c r="C315" s="37" t="s">
        <v>85</v>
      </c>
      <c r="D315" s="33">
        <v>9000070550</v>
      </c>
      <c r="E315" s="33">
        <v>240</v>
      </c>
      <c r="F315" s="33"/>
      <c r="G315" s="40">
        <f t="shared" si="63"/>
        <v>0</v>
      </c>
      <c r="H315" s="40">
        <f t="shared" si="63"/>
        <v>1736.23365</v>
      </c>
      <c r="I315" s="40">
        <f t="shared" si="63"/>
        <v>0</v>
      </c>
      <c r="J315" s="40">
        <f t="shared" si="63"/>
        <v>0</v>
      </c>
      <c r="K315" s="191" t="e">
        <f t="shared" si="57"/>
        <v>#DIV/0!</v>
      </c>
    </row>
    <row r="316" spans="1:11" ht="15" customHeight="1" hidden="1">
      <c r="A316" s="6" t="s">
        <v>9</v>
      </c>
      <c r="B316" s="37" t="s">
        <v>78</v>
      </c>
      <c r="C316" s="37" t="s">
        <v>85</v>
      </c>
      <c r="D316" s="33">
        <v>9000070550</v>
      </c>
      <c r="E316" s="33">
        <v>240</v>
      </c>
      <c r="F316" s="33">
        <v>2</v>
      </c>
      <c r="G316" s="40"/>
      <c r="H316" s="40">
        <v>1736.23365</v>
      </c>
      <c r="I316" s="40"/>
      <c r="J316" s="40"/>
      <c r="K316" s="191" t="e">
        <f t="shared" si="57"/>
        <v>#DIV/0!</v>
      </c>
    </row>
    <row r="317" spans="1:11" ht="30">
      <c r="A317" s="5" t="s">
        <v>429</v>
      </c>
      <c r="B317" s="37" t="s">
        <v>78</v>
      </c>
      <c r="C317" s="37" t="s">
        <v>85</v>
      </c>
      <c r="D317" s="33">
        <v>9000090420</v>
      </c>
      <c r="E317" s="33"/>
      <c r="F317" s="33"/>
      <c r="G317" s="40">
        <f aca="true" t="shared" si="64" ref="G317:J319">G318</f>
        <v>894.1</v>
      </c>
      <c r="H317" s="40">
        <f t="shared" si="64"/>
        <v>1736.23365</v>
      </c>
      <c r="I317" s="40">
        <f t="shared" si="64"/>
        <v>1641.6</v>
      </c>
      <c r="J317" s="40">
        <f t="shared" si="64"/>
        <v>395.65682</v>
      </c>
      <c r="K317" s="191">
        <f t="shared" si="57"/>
        <v>24.101901803118906</v>
      </c>
    </row>
    <row r="318" spans="1:11" ht="30">
      <c r="A318" s="27" t="s">
        <v>210</v>
      </c>
      <c r="B318" s="37" t="s">
        <v>78</v>
      </c>
      <c r="C318" s="37" t="s">
        <v>85</v>
      </c>
      <c r="D318" s="33">
        <v>9000090420</v>
      </c>
      <c r="E318" s="33">
        <v>200</v>
      </c>
      <c r="F318" s="33"/>
      <c r="G318" s="40">
        <f t="shared" si="64"/>
        <v>894.1</v>
      </c>
      <c r="H318" s="40">
        <f t="shared" si="64"/>
        <v>1736.23365</v>
      </c>
      <c r="I318" s="40">
        <f t="shared" si="64"/>
        <v>1641.6</v>
      </c>
      <c r="J318" s="40">
        <f t="shared" si="64"/>
        <v>395.65682</v>
      </c>
      <c r="K318" s="191">
        <f t="shared" si="57"/>
        <v>24.101901803118906</v>
      </c>
    </row>
    <row r="319" spans="1:11" ht="30">
      <c r="A319" s="5" t="s">
        <v>20</v>
      </c>
      <c r="B319" s="37" t="s">
        <v>78</v>
      </c>
      <c r="C319" s="37" t="s">
        <v>85</v>
      </c>
      <c r="D319" s="33">
        <v>9000090420</v>
      </c>
      <c r="E319" s="33">
        <v>240</v>
      </c>
      <c r="F319" s="33"/>
      <c r="G319" s="40">
        <f t="shared" si="64"/>
        <v>894.1</v>
      </c>
      <c r="H319" s="40">
        <f t="shared" si="64"/>
        <v>1736.23365</v>
      </c>
      <c r="I319" s="40">
        <f t="shared" si="64"/>
        <v>1641.6</v>
      </c>
      <c r="J319" s="40">
        <f t="shared" si="64"/>
        <v>395.65682</v>
      </c>
      <c r="K319" s="191">
        <f t="shared" si="57"/>
        <v>24.101901803118906</v>
      </c>
    </row>
    <row r="320" spans="1:11" ht="15">
      <c r="A320" s="6" t="s">
        <v>8</v>
      </c>
      <c r="B320" s="37" t="s">
        <v>78</v>
      </c>
      <c r="C320" s="37" t="s">
        <v>85</v>
      </c>
      <c r="D320" s="33">
        <v>9000090420</v>
      </c>
      <c r="E320" s="33">
        <v>240</v>
      </c>
      <c r="F320" s="33">
        <v>1</v>
      </c>
      <c r="G320" s="40">
        <v>894.1</v>
      </c>
      <c r="H320" s="40">
        <v>1736.23365</v>
      </c>
      <c r="I320" s="40">
        <v>1641.6</v>
      </c>
      <c r="J320" s="40">
        <v>395.65682</v>
      </c>
      <c r="K320" s="191">
        <f t="shared" si="57"/>
        <v>24.101901803118906</v>
      </c>
    </row>
    <row r="321" spans="1:11" ht="15" customHeight="1" hidden="1">
      <c r="A321" s="5" t="s">
        <v>21</v>
      </c>
      <c r="B321" s="37" t="s">
        <v>78</v>
      </c>
      <c r="C321" s="37" t="s">
        <v>85</v>
      </c>
      <c r="D321" s="33">
        <v>9000090430</v>
      </c>
      <c r="E321" s="33">
        <v>800</v>
      </c>
      <c r="F321" s="33"/>
      <c r="G321" s="40">
        <f aca="true" t="shared" si="65" ref="G321:J322">G322</f>
        <v>0</v>
      </c>
      <c r="H321" s="40">
        <f t="shared" si="65"/>
        <v>1736.23365</v>
      </c>
      <c r="I321" s="40">
        <f t="shared" si="65"/>
        <v>0</v>
      </c>
      <c r="J321" s="40">
        <f t="shared" si="65"/>
        <v>0</v>
      </c>
      <c r="K321" s="191" t="e">
        <f t="shared" si="57"/>
        <v>#DIV/0!</v>
      </c>
    </row>
    <row r="322" spans="1:11" ht="15" customHeight="1" hidden="1">
      <c r="A322" s="5" t="s">
        <v>211</v>
      </c>
      <c r="B322" s="37" t="s">
        <v>78</v>
      </c>
      <c r="C322" s="37" t="s">
        <v>85</v>
      </c>
      <c r="D322" s="33">
        <v>9000090430</v>
      </c>
      <c r="E322" s="33">
        <v>830</v>
      </c>
      <c r="F322" s="33"/>
      <c r="G322" s="40">
        <f t="shared" si="65"/>
        <v>0</v>
      </c>
      <c r="H322" s="40">
        <f t="shared" si="65"/>
        <v>1736.23365</v>
      </c>
      <c r="I322" s="40">
        <f t="shared" si="65"/>
        <v>0</v>
      </c>
      <c r="J322" s="40">
        <f t="shared" si="65"/>
        <v>0</v>
      </c>
      <c r="K322" s="191" t="e">
        <f t="shared" si="57"/>
        <v>#DIV/0!</v>
      </c>
    </row>
    <row r="323" spans="1:11" ht="15" customHeight="1" hidden="1">
      <c r="A323" s="6" t="s">
        <v>8</v>
      </c>
      <c r="B323" s="37" t="s">
        <v>78</v>
      </c>
      <c r="C323" s="37" t="s">
        <v>85</v>
      </c>
      <c r="D323" s="33">
        <v>9000090430</v>
      </c>
      <c r="E323" s="33">
        <v>830</v>
      </c>
      <c r="F323" s="33">
        <v>1</v>
      </c>
      <c r="G323" s="40"/>
      <c r="H323" s="40">
        <v>1736.23365</v>
      </c>
      <c r="I323" s="40"/>
      <c r="J323" s="40"/>
      <c r="K323" s="191" t="e">
        <f t="shared" si="57"/>
        <v>#DIV/0!</v>
      </c>
    </row>
    <row r="324" spans="1:13" ht="75" hidden="1">
      <c r="A324" s="5" t="s">
        <v>430</v>
      </c>
      <c r="B324" s="37" t="s">
        <v>78</v>
      </c>
      <c r="C324" s="37" t="s">
        <v>85</v>
      </c>
      <c r="D324" s="33">
        <v>9000090430</v>
      </c>
      <c r="E324" s="33"/>
      <c r="F324" s="33"/>
      <c r="G324" s="40">
        <f aca="true" t="shared" si="66" ref="G324:J326">G325</f>
        <v>4517</v>
      </c>
      <c r="H324" s="214">
        <f>I324-J324</f>
        <v>0</v>
      </c>
      <c r="I324" s="40">
        <f t="shared" si="66"/>
        <v>0</v>
      </c>
      <c r="J324" s="40">
        <f t="shared" si="66"/>
        <v>0</v>
      </c>
      <c r="K324" s="191" t="e">
        <f t="shared" si="57"/>
        <v>#DIV/0!</v>
      </c>
      <c r="M324" s="42"/>
    </row>
    <row r="325" spans="1:13" ht="30" hidden="1">
      <c r="A325" s="27" t="s">
        <v>210</v>
      </c>
      <c r="B325" s="37" t="s">
        <v>78</v>
      </c>
      <c r="C325" s="37" t="s">
        <v>85</v>
      </c>
      <c r="D325" s="33">
        <v>9000090430</v>
      </c>
      <c r="E325" s="33">
        <v>200</v>
      </c>
      <c r="F325" s="33"/>
      <c r="G325" s="40">
        <f t="shared" si="66"/>
        <v>4517</v>
      </c>
      <c r="H325" s="214">
        <f>I325-J325</f>
        <v>0</v>
      </c>
      <c r="I325" s="40">
        <f t="shared" si="66"/>
        <v>0</v>
      </c>
      <c r="J325" s="40">
        <f t="shared" si="66"/>
        <v>0</v>
      </c>
      <c r="K325" s="191" t="e">
        <f t="shared" si="57"/>
        <v>#DIV/0!</v>
      </c>
      <c r="M325" s="42"/>
    </row>
    <row r="326" spans="1:13" ht="30" hidden="1">
      <c r="A326" s="5" t="s">
        <v>20</v>
      </c>
      <c r="B326" s="37" t="s">
        <v>78</v>
      </c>
      <c r="C326" s="37" t="s">
        <v>85</v>
      </c>
      <c r="D326" s="33">
        <v>9000090430</v>
      </c>
      <c r="E326" s="33">
        <v>240</v>
      </c>
      <c r="F326" s="33"/>
      <c r="G326" s="40">
        <f t="shared" si="66"/>
        <v>4517</v>
      </c>
      <c r="H326" s="214">
        <f>I326-J326</f>
        <v>0</v>
      </c>
      <c r="I326" s="40">
        <f t="shared" si="66"/>
        <v>0</v>
      </c>
      <c r="J326" s="40">
        <f t="shared" si="66"/>
        <v>0</v>
      </c>
      <c r="K326" s="191" t="e">
        <f t="shared" si="57"/>
        <v>#DIV/0!</v>
      </c>
      <c r="M326" s="42"/>
    </row>
    <row r="327" spans="1:13" ht="15" hidden="1">
      <c r="A327" s="6" t="s">
        <v>8</v>
      </c>
      <c r="B327" s="37" t="s">
        <v>78</v>
      </c>
      <c r="C327" s="37" t="s">
        <v>85</v>
      </c>
      <c r="D327" s="33">
        <v>9000090430</v>
      </c>
      <c r="E327" s="33">
        <v>240</v>
      </c>
      <c r="F327" s="33">
        <v>1</v>
      </c>
      <c r="G327" s="40">
        <v>4517</v>
      </c>
      <c r="H327" s="214">
        <f>I327-J327</f>
        <v>0</v>
      </c>
      <c r="I327" s="40"/>
      <c r="J327" s="40"/>
      <c r="K327" s="191" t="e">
        <f t="shared" si="57"/>
        <v>#DIV/0!</v>
      </c>
      <c r="M327" s="42"/>
    </row>
    <row r="328" spans="1:13" ht="30" hidden="1">
      <c r="A328" s="28" t="s">
        <v>372</v>
      </c>
      <c r="B328" s="37" t="s">
        <v>78</v>
      </c>
      <c r="C328" s="37" t="s">
        <v>85</v>
      </c>
      <c r="D328" s="33" t="s">
        <v>387</v>
      </c>
      <c r="E328" s="33"/>
      <c r="F328" s="33"/>
      <c r="G328" s="40">
        <f aca="true" t="shared" si="67" ref="G328:J330">G329</f>
        <v>4517</v>
      </c>
      <c r="H328" s="214">
        <f aca="true" t="shared" si="68" ref="H328:H335">I328-J328</f>
        <v>0</v>
      </c>
      <c r="I328" s="40">
        <f>I329+I332</f>
        <v>0</v>
      </c>
      <c r="J328" s="40">
        <f>J329+J332</f>
        <v>0</v>
      </c>
      <c r="K328" s="191" t="e">
        <f t="shared" si="57"/>
        <v>#DIV/0!</v>
      </c>
      <c r="M328" s="42"/>
    </row>
    <row r="329" spans="1:13" ht="30" hidden="1">
      <c r="A329" s="27" t="s">
        <v>210</v>
      </c>
      <c r="B329" s="37" t="s">
        <v>78</v>
      </c>
      <c r="C329" s="37" t="s">
        <v>85</v>
      </c>
      <c r="D329" s="33" t="s">
        <v>388</v>
      </c>
      <c r="E329" s="33">
        <v>200</v>
      </c>
      <c r="F329" s="33"/>
      <c r="G329" s="40">
        <f t="shared" si="67"/>
        <v>4517</v>
      </c>
      <c r="H329" s="214">
        <f t="shared" si="68"/>
        <v>0</v>
      </c>
      <c r="I329" s="40">
        <f t="shared" si="67"/>
        <v>0</v>
      </c>
      <c r="J329" s="40">
        <f t="shared" si="67"/>
        <v>0</v>
      </c>
      <c r="K329" s="191" t="e">
        <f t="shared" si="57"/>
        <v>#DIV/0!</v>
      </c>
      <c r="M329" s="42"/>
    </row>
    <row r="330" spans="1:13" ht="30" hidden="1">
      <c r="A330" s="5" t="s">
        <v>20</v>
      </c>
      <c r="B330" s="37" t="s">
        <v>78</v>
      </c>
      <c r="C330" s="37" t="s">
        <v>85</v>
      </c>
      <c r="D330" s="33" t="s">
        <v>388</v>
      </c>
      <c r="E330" s="33">
        <v>240</v>
      </c>
      <c r="F330" s="33"/>
      <c r="G330" s="40">
        <f t="shared" si="67"/>
        <v>4517</v>
      </c>
      <c r="H330" s="214">
        <f t="shared" si="68"/>
        <v>0</v>
      </c>
      <c r="I330" s="40">
        <f t="shared" si="67"/>
        <v>0</v>
      </c>
      <c r="J330" s="40">
        <f t="shared" si="67"/>
        <v>0</v>
      </c>
      <c r="K330" s="191" t="e">
        <f t="shared" si="57"/>
        <v>#DIV/0!</v>
      </c>
      <c r="M330" s="42"/>
    </row>
    <row r="331" spans="1:13" ht="15" hidden="1">
      <c r="A331" s="6" t="s">
        <v>9</v>
      </c>
      <c r="B331" s="37" t="s">
        <v>78</v>
      </c>
      <c r="C331" s="37" t="s">
        <v>85</v>
      </c>
      <c r="D331" s="33" t="s">
        <v>388</v>
      </c>
      <c r="E331" s="33">
        <v>240</v>
      </c>
      <c r="F331" s="33">
        <v>2</v>
      </c>
      <c r="G331" s="40">
        <v>4517</v>
      </c>
      <c r="H331" s="214">
        <f t="shared" si="68"/>
        <v>0</v>
      </c>
      <c r="I331" s="40"/>
      <c r="J331" s="40"/>
      <c r="K331" s="191" t="e">
        <f t="shared" si="57"/>
        <v>#DIV/0!</v>
      </c>
      <c r="M331" s="42"/>
    </row>
    <row r="332" spans="1:13" ht="30" hidden="1">
      <c r="A332" s="28" t="s">
        <v>372</v>
      </c>
      <c r="B332" s="37" t="s">
        <v>78</v>
      </c>
      <c r="C332" s="37" t="s">
        <v>85</v>
      </c>
      <c r="D332" s="33" t="s">
        <v>388</v>
      </c>
      <c r="E332" s="33"/>
      <c r="F332" s="33"/>
      <c r="G332" s="40">
        <f aca="true" t="shared" si="69" ref="G332:J334">G333</f>
        <v>4517</v>
      </c>
      <c r="H332" s="214">
        <f t="shared" si="68"/>
        <v>0</v>
      </c>
      <c r="I332" s="40">
        <f t="shared" si="69"/>
        <v>0</v>
      </c>
      <c r="J332" s="40">
        <f t="shared" si="69"/>
        <v>0</v>
      </c>
      <c r="K332" s="191" t="e">
        <f t="shared" si="57"/>
        <v>#DIV/0!</v>
      </c>
      <c r="M332" s="42"/>
    </row>
    <row r="333" spans="1:13" ht="30" hidden="1">
      <c r="A333" s="27" t="s">
        <v>210</v>
      </c>
      <c r="B333" s="37" t="s">
        <v>78</v>
      </c>
      <c r="C333" s="37" t="s">
        <v>85</v>
      </c>
      <c r="D333" s="33" t="s">
        <v>388</v>
      </c>
      <c r="E333" s="33">
        <v>200</v>
      </c>
      <c r="F333" s="33"/>
      <c r="G333" s="40">
        <f t="shared" si="69"/>
        <v>4517</v>
      </c>
      <c r="H333" s="214">
        <f t="shared" si="68"/>
        <v>0</v>
      </c>
      <c r="I333" s="40">
        <f t="shared" si="69"/>
        <v>0</v>
      </c>
      <c r="J333" s="40">
        <f t="shared" si="69"/>
        <v>0</v>
      </c>
      <c r="K333" s="191" t="e">
        <f t="shared" si="57"/>
        <v>#DIV/0!</v>
      </c>
      <c r="M333" s="42"/>
    </row>
    <row r="334" spans="1:13" ht="30" hidden="1">
      <c r="A334" s="5" t="s">
        <v>20</v>
      </c>
      <c r="B334" s="37" t="s">
        <v>78</v>
      </c>
      <c r="C334" s="37" t="s">
        <v>85</v>
      </c>
      <c r="D334" s="33" t="s">
        <v>388</v>
      </c>
      <c r="E334" s="33">
        <v>240</v>
      </c>
      <c r="F334" s="33"/>
      <c r="G334" s="40">
        <f t="shared" si="69"/>
        <v>4517</v>
      </c>
      <c r="H334" s="214">
        <f t="shared" si="68"/>
        <v>0</v>
      </c>
      <c r="I334" s="40">
        <f t="shared" si="69"/>
        <v>0</v>
      </c>
      <c r="J334" s="40">
        <f t="shared" si="69"/>
        <v>0</v>
      </c>
      <c r="K334" s="191" t="e">
        <f t="shared" si="57"/>
        <v>#DIV/0!</v>
      </c>
      <c r="M334" s="42"/>
    </row>
    <row r="335" spans="1:13" ht="15" hidden="1">
      <c r="A335" s="6" t="s">
        <v>8</v>
      </c>
      <c r="B335" s="37" t="s">
        <v>78</v>
      </c>
      <c r="C335" s="37" t="s">
        <v>85</v>
      </c>
      <c r="D335" s="33" t="s">
        <v>388</v>
      </c>
      <c r="E335" s="33">
        <v>240</v>
      </c>
      <c r="F335" s="33">
        <v>1</v>
      </c>
      <c r="G335" s="40">
        <v>4517</v>
      </c>
      <c r="H335" s="214">
        <f t="shared" si="68"/>
        <v>0</v>
      </c>
      <c r="I335" s="40"/>
      <c r="J335" s="40"/>
      <c r="K335" s="191" t="e">
        <f t="shared" si="57"/>
        <v>#DIV/0!</v>
      </c>
      <c r="M335" s="42"/>
    </row>
    <row r="336" spans="1:14" ht="15" hidden="1">
      <c r="A336" s="5" t="s">
        <v>489</v>
      </c>
      <c r="B336" s="37" t="s">
        <v>78</v>
      </c>
      <c r="C336" s="37" t="s">
        <v>85</v>
      </c>
      <c r="D336" s="33">
        <v>9000090440</v>
      </c>
      <c r="E336" s="33"/>
      <c r="F336" s="33"/>
      <c r="G336" s="40">
        <f aca="true" t="shared" si="70" ref="G336:J338">G337</f>
        <v>4517</v>
      </c>
      <c r="H336" s="214">
        <f aca="true" t="shared" si="71" ref="H336:H342">I336-J336</f>
        <v>0</v>
      </c>
      <c r="I336" s="40">
        <f>I337+I340</f>
        <v>0</v>
      </c>
      <c r="J336" s="40">
        <f t="shared" si="70"/>
        <v>0</v>
      </c>
      <c r="K336" s="191" t="e">
        <f t="shared" si="57"/>
        <v>#DIV/0!</v>
      </c>
      <c r="M336" s="42"/>
      <c r="N336" s="42"/>
    </row>
    <row r="337" spans="1:14" ht="30" hidden="1">
      <c r="A337" s="27" t="s">
        <v>210</v>
      </c>
      <c r="B337" s="37" t="s">
        <v>78</v>
      </c>
      <c r="C337" s="37" t="s">
        <v>85</v>
      </c>
      <c r="D337" s="33">
        <v>9000090440</v>
      </c>
      <c r="E337" s="33">
        <v>200</v>
      </c>
      <c r="F337" s="33"/>
      <c r="G337" s="40">
        <f t="shared" si="70"/>
        <v>4517</v>
      </c>
      <c r="H337" s="214">
        <f t="shared" si="71"/>
        <v>0</v>
      </c>
      <c r="I337" s="40">
        <f t="shared" si="70"/>
        <v>0</v>
      </c>
      <c r="J337" s="40">
        <f t="shared" si="70"/>
        <v>0</v>
      </c>
      <c r="K337" s="191" t="e">
        <f t="shared" si="57"/>
        <v>#DIV/0!</v>
      </c>
      <c r="M337" s="42"/>
      <c r="N337" s="42"/>
    </row>
    <row r="338" spans="1:14" ht="30" hidden="1">
      <c r="A338" s="5" t="s">
        <v>20</v>
      </c>
      <c r="B338" s="37" t="s">
        <v>78</v>
      </c>
      <c r="C338" s="37" t="s">
        <v>85</v>
      </c>
      <c r="D338" s="33">
        <v>9000090440</v>
      </c>
      <c r="E338" s="33">
        <v>240</v>
      </c>
      <c r="F338" s="33"/>
      <c r="G338" s="40">
        <f t="shared" si="70"/>
        <v>4517</v>
      </c>
      <c r="H338" s="214">
        <f t="shared" si="71"/>
        <v>0</v>
      </c>
      <c r="I338" s="40">
        <f t="shared" si="70"/>
        <v>0</v>
      </c>
      <c r="J338" s="40">
        <f t="shared" si="70"/>
        <v>0</v>
      </c>
      <c r="K338" s="191" t="e">
        <f t="shared" si="57"/>
        <v>#DIV/0!</v>
      </c>
      <c r="M338" s="42"/>
      <c r="N338" s="42"/>
    </row>
    <row r="339" spans="1:14" ht="15" hidden="1">
      <c r="A339" s="6" t="s">
        <v>8</v>
      </c>
      <c r="B339" s="37" t="s">
        <v>78</v>
      </c>
      <c r="C339" s="37" t="s">
        <v>85</v>
      </c>
      <c r="D339" s="33">
        <v>9000090440</v>
      </c>
      <c r="E339" s="33">
        <v>240</v>
      </c>
      <c r="F339" s="33">
        <v>1</v>
      </c>
      <c r="G339" s="40">
        <v>4517</v>
      </c>
      <c r="H339" s="214">
        <f t="shared" si="71"/>
        <v>0</v>
      </c>
      <c r="I339" s="40"/>
      <c r="J339" s="40"/>
      <c r="K339" s="191" t="e">
        <f t="shared" si="57"/>
        <v>#DIV/0!</v>
      </c>
      <c r="M339" s="42"/>
      <c r="N339" s="42"/>
    </row>
    <row r="340" spans="1:14" ht="15" hidden="1">
      <c r="A340" s="5" t="s">
        <v>21</v>
      </c>
      <c r="B340" s="37" t="s">
        <v>78</v>
      </c>
      <c r="C340" s="37" t="s">
        <v>85</v>
      </c>
      <c r="D340" s="33">
        <v>9000090440</v>
      </c>
      <c r="E340" s="33">
        <v>800</v>
      </c>
      <c r="F340" s="32"/>
      <c r="G340" s="40">
        <f>H343</f>
        <v>118.55637000000024</v>
      </c>
      <c r="H340" s="214">
        <f t="shared" si="71"/>
        <v>0</v>
      </c>
      <c r="I340" s="40">
        <f>I341</f>
        <v>0</v>
      </c>
      <c r="J340" s="40">
        <f>J341</f>
        <v>0</v>
      </c>
      <c r="K340" s="191" t="e">
        <f t="shared" si="57"/>
        <v>#DIV/0!</v>
      </c>
      <c r="M340" s="42"/>
      <c r="N340" s="42"/>
    </row>
    <row r="341" spans="1:14" ht="15" hidden="1">
      <c r="A341" s="5" t="s">
        <v>211</v>
      </c>
      <c r="B341" s="37" t="s">
        <v>78</v>
      </c>
      <c r="C341" s="37" t="s">
        <v>85</v>
      </c>
      <c r="D341" s="33">
        <v>9000090440</v>
      </c>
      <c r="E341" s="33">
        <v>830</v>
      </c>
      <c r="F341" s="33"/>
      <c r="G341" s="40">
        <f>G342</f>
        <v>4517</v>
      </c>
      <c r="H341" s="214">
        <f t="shared" si="71"/>
        <v>0</v>
      </c>
      <c r="I341" s="40">
        <f>I342</f>
        <v>0</v>
      </c>
      <c r="J341" s="40">
        <f>J342</f>
        <v>0</v>
      </c>
      <c r="K341" s="191" t="e">
        <f t="shared" si="57"/>
        <v>#DIV/0!</v>
      </c>
      <c r="M341" s="42"/>
      <c r="N341" s="42"/>
    </row>
    <row r="342" spans="1:14" ht="15" hidden="1">
      <c r="A342" s="6" t="s">
        <v>8</v>
      </c>
      <c r="B342" s="37" t="s">
        <v>78</v>
      </c>
      <c r="C342" s="37" t="s">
        <v>85</v>
      </c>
      <c r="D342" s="33">
        <v>9000090440</v>
      </c>
      <c r="E342" s="33">
        <v>830</v>
      </c>
      <c r="F342" s="33">
        <v>1</v>
      </c>
      <c r="G342" s="40">
        <v>4517</v>
      </c>
      <c r="H342" s="214">
        <f t="shared" si="71"/>
        <v>0</v>
      </c>
      <c r="I342" s="40"/>
      <c r="J342" s="40"/>
      <c r="K342" s="191" t="e">
        <f t="shared" si="57"/>
        <v>#DIV/0!</v>
      </c>
      <c r="M342" s="42"/>
      <c r="N342" s="42"/>
    </row>
    <row r="343" spans="1:14" ht="45">
      <c r="A343" s="108" t="s">
        <v>587</v>
      </c>
      <c r="B343" s="37" t="s">
        <v>78</v>
      </c>
      <c r="C343" s="37" t="s">
        <v>85</v>
      </c>
      <c r="D343" s="33">
        <v>5200000000</v>
      </c>
      <c r="E343" s="33"/>
      <c r="F343" s="33"/>
      <c r="G343" s="40" t="e">
        <f>#REF!</f>
        <v>#REF!</v>
      </c>
      <c r="H343" s="214">
        <f aca="true" t="shared" si="72" ref="H343:H355">I343-J343</f>
        <v>118.55637000000024</v>
      </c>
      <c r="I343" s="40">
        <f>I345+I349+I353</f>
        <v>10700</v>
      </c>
      <c r="J343" s="40">
        <f>J345+J349+J353</f>
        <v>10581.44363</v>
      </c>
      <c r="K343" s="191">
        <f t="shared" si="57"/>
        <v>98.89199654205608</v>
      </c>
      <c r="M343" s="42"/>
      <c r="N343" s="42"/>
    </row>
    <row r="344" spans="1:14" ht="15">
      <c r="A344" s="109" t="s">
        <v>446</v>
      </c>
      <c r="B344" s="37" t="s">
        <v>78</v>
      </c>
      <c r="C344" s="37" t="s">
        <v>85</v>
      </c>
      <c r="D344" s="33">
        <v>5200100000</v>
      </c>
      <c r="E344" s="33"/>
      <c r="F344" s="33"/>
      <c r="G344" s="40">
        <f aca="true" t="shared" si="73" ref="G344:J346">G345</f>
        <v>4517</v>
      </c>
      <c r="H344" s="214">
        <f t="shared" si="72"/>
        <v>18.556370000000243</v>
      </c>
      <c r="I344" s="40">
        <f>I345+I348</f>
        <v>10600</v>
      </c>
      <c r="J344" s="40">
        <f>J345+J348</f>
        <v>10581.44363</v>
      </c>
      <c r="K344" s="191">
        <f t="shared" si="57"/>
        <v>99.82493990566037</v>
      </c>
      <c r="M344" s="42"/>
      <c r="N344" s="42"/>
    </row>
    <row r="345" spans="1:14" ht="30">
      <c r="A345" s="27" t="s">
        <v>210</v>
      </c>
      <c r="B345" s="37" t="s">
        <v>78</v>
      </c>
      <c r="C345" s="37" t="s">
        <v>85</v>
      </c>
      <c r="D345" s="33" t="s">
        <v>478</v>
      </c>
      <c r="E345" s="33">
        <v>200</v>
      </c>
      <c r="F345" s="33"/>
      <c r="G345" s="40">
        <f t="shared" si="73"/>
        <v>4517</v>
      </c>
      <c r="H345" s="214">
        <f t="shared" si="72"/>
        <v>0</v>
      </c>
      <c r="I345" s="40">
        <f t="shared" si="73"/>
        <v>10400</v>
      </c>
      <c r="J345" s="40">
        <f t="shared" si="73"/>
        <v>10400</v>
      </c>
      <c r="K345" s="191">
        <f t="shared" si="57"/>
        <v>100</v>
      </c>
      <c r="M345" s="42"/>
      <c r="N345" s="42"/>
    </row>
    <row r="346" spans="1:14" ht="30">
      <c r="A346" s="5" t="s">
        <v>20</v>
      </c>
      <c r="B346" s="37" t="s">
        <v>78</v>
      </c>
      <c r="C346" s="37" t="s">
        <v>85</v>
      </c>
      <c r="D346" s="33" t="s">
        <v>478</v>
      </c>
      <c r="E346" s="33">
        <v>240</v>
      </c>
      <c r="F346" s="33"/>
      <c r="G346" s="40">
        <f t="shared" si="73"/>
        <v>4517</v>
      </c>
      <c r="H346" s="214">
        <f t="shared" si="72"/>
        <v>0</v>
      </c>
      <c r="I346" s="40">
        <f t="shared" si="73"/>
        <v>10400</v>
      </c>
      <c r="J346" s="40">
        <f t="shared" si="73"/>
        <v>10400</v>
      </c>
      <c r="K346" s="191">
        <f t="shared" si="57"/>
        <v>100</v>
      </c>
      <c r="M346" s="42"/>
      <c r="N346" s="42"/>
    </row>
    <row r="347" spans="1:14" ht="15">
      <c r="A347" s="6" t="s">
        <v>9</v>
      </c>
      <c r="B347" s="37" t="s">
        <v>78</v>
      </c>
      <c r="C347" s="37" t="s">
        <v>85</v>
      </c>
      <c r="D347" s="33" t="s">
        <v>478</v>
      </c>
      <c r="E347" s="33">
        <v>240</v>
      </c>
      <c r="F347" s="33">
        <v>2</v>
      </c>
      <c r="G347" s="40">
        <v>4517</v>
      </c>
      <c r="H347" s="214">
        <f t="shared" si="72"/>
        <v>0</v>
      </c>
      <c r="I347" s="40">
        <v>10400</v>
      </c>
      <c r="J347" s="40">
        <v>10400</v>
      </c>
      <c r="K347" s="191">
        <f aca="true" t="shared" si="74" ref="K347:K410">J347/I347*100</f>
        <v>100</v>
      </c>
      <c r="M347" s="42"/>
      <c r="N347" s="42"/>
    </row>
    <row r="348" spans="1:14" ht="15">
      <c r="A348" s="109" t="s">
        <v>446</v>
      </c>
      <c r="B348" s="37" t="s">
        <v>78</v>
      </c>
      <c r="C348" s="37" t="s">
        <v>85</v>
      </c>
      <c r="D348" s="33" t="s">
        <v>478</v>
      </c>
      <c r="E348" s="33"/>
      <c r="F348" s="33"/>
      <c r="G348" s="40">
        <f aca="true" t="shared" si="75" ref="G348:J354">G349</f>
        <v>4517</v>
      </c>
      <c r="H348" s="214">
        <f>I348-J348</f>
        <v>18.556369999999987</v>
      </c>
      <c r="I348" s="40">
        <f t="shared" si="75"/>
        <v>200</v>
      </c>
      <c r="J348" s="40">
        <f t="shared" si="75"/>
        <v>181.44363</v>
      </c>
      <c r="K348" s="191">
        <f t="shared" si="74"/>
        <v>90.721815</v>
      </c>
      <c r="M348" s="42"/>
      <c r="N348" s="42"/>
    </row>
    <row r="349" spans="1:14" ht="30">
      <c r="A349" s="27" t="s">
        <v>210</v>
      </c>
      <c r="B349" s="37" t="s">
        <v>78</v>
      </c>
      <c r="C349" s="37" t="s">
        <v>85</v>
      </c>
      <c r="D349" s="33" t="s">
        <v>478</v>
      </c>
      <c r="E349" s="33">
        <v>200</v>
      </c>
      <c r="F349" s="33"/>
      <c r="G349" s="40">
        <f t="shared" si="75"/>
        <v>4517</v>
      </c>
      <c r="H349" s="214">
        <f t="shared" si="72"/>
        <v>18.556369999999987</v>
      </c>
      <c r="I349" s="40">
        <f t="shared" si="75"/>
        <v>200</v>
      </c>
      <c r="J349" s="40">
        <f t="shared" si="75"/>
        <v>181.44363</v>
      </c>
      <c r="K349" s="191">
        <f t="shared" si="74"/>
        <v>90.721815</v>
      </c>
      <c r="M349" s="42"/>
      <c r="N349" s="42"/>
    </row>
    <row r="350" spans="1:14" ht="30">
      <c r="A350" s="5" t="s">
        <v>20</v>
      </c>
      <c r="B350" s="37" t="s">
        <v>78</v>
      </c>
      <c r="C350" s="37" t="s">
        <v>85</v>
      </c>
      <c r="D350" s="33" t="s">
        <v>478</v>
      </c>
      <c r="E350" s="33">
        <v>240</v>
      </c>
      <c r="F350" s="33"/>
      <c r="G350" s="40">
        <f t="shared" si="75"/>
        <v>4517</v>
      </c>
      <c r="H350" s="214">
        <f t="shared" si="72"/>
        <v>18.556369999999987</v>
      </c>
      <c r="I350" s="40">
        <f t="shared" si="75"/>
        <v>200</v>
      </c>
      <c r="J350" s="40">
        <f t="shared" si="75"/>
        <v>181.44363</v>
      </c>
      <c r="K350" s="191">
        <f t="shared" si="74"/>
        <v>90.721815</v>
      </c>
      <c r="M350" s="42"/>
      <c r="N350" s="42"/>
    </row>
    <row r="351" spans="1:14" ht="15">
      <c r="A351" s="6" t="s">
        <v>8</v>
      </c>
      <c r="B351" s="37" t="s">
        <v>78</v>
      </c>
      <c r="C351" s="37" t="s">
        <v>85</v>
      </c>
      <c r="D351" s="33" t="s">
        <v>478</v>
      </c>
      <c r="E351" s="33">
        <v>240</v>
      </c>
      <c r="F351" s="33">
        <v>1</v>
      </c>
      <c r="G351" s="40">
        <v>4517</v>
      </c>
      <c r="H351" s="214">
        <f t="shared" si="72"/>
        <v>18.556369999999987</v>
      </c>
      <c r="I351" s="40">
        <v>200</v>
      </c>
      <c r="J351" s="40">
        <v>181.44363</v>
      </c>
      <c r="K351" s="191">
        <f t="shared" si="74"/>
        <v>90.721815</v>
      </c>
      <c r="M351" s="42"/>
      <c r="N351" s="42"/>
    </row>
    <row r="352" spans="1:14" ht="15">
      <c r="A352" s="5" t="s">
        <v>447</v>
      </c>
      <c r="B352" s="37" t="s">
        <v>78</v>
      </c>
      <c r="C352" s="37" t="s">
        <v>85</v>
      </c>
      <c r="D352" s="33">
        <v>5200200000</v>
      </c>
      <c r="E352" s="33"/>
      <c r="F352" s="33"/>
      <c r="G352" s="40">
        <f t="shared" si="75"/>
        <v>4517</v>
      </c>
      <c r="H352" s="214">
        <f t="shared" si="72"/>
        <v>100</v>
      </c>
      <c r="I352" s="40">
        <f t="shared" si="75"/>
        <v>100</v>
      </c>
      <c r="J352" s="40">
        <f t="shared" si="75"/>
        <v>0</v>
      </c>
      <c r="K352" s="191">
        <f t="shared" si="74"/>
        <v>0</v>
      </c>
      <c r="M352" s="42"/>
      <c r="N352" s="42"/>
    </row>
    <row r="353" spans="1:14" ht="30">
      <c r="A353" s="27" t="s">
        <v>210</v>
      </c>
      <c r="B353" s="37" t="s">
        <v>78</v>
      </c>
      <c r="C353" s="37" t="s">
        <v>85</v>
      </c>
      <c r="D353" s="33">
        <v>5200291110</v>
      </c>
      <c r="E353" s="33">
        <v>200</v>
      </c>
      <c r="F353" s="33"/>
      <c r="G353" s="40">
        <f t="shared" si="75"/>
        <v>4517</v>
      </c>
      <c r="H353" s="214">
        <f t="shared" si="72"/>
        <v>100</v>
      </c>
      <c r="I353" s="40">
        <f t="shared" si="75"/>
        <v>100</v>
      </c>
      <c r="J353" s="40">
        <f t="shared" si="75"/>
        <v>0</v>
      </c>
      <c r="K353" s="191">
        <f t="shared" si="74"/>
        <v>0</v>
      </c>
      <c r="M353" s="42"/>
      <c r="N353" s="42"/>
    </row>
    <row r="354" spans="1:14" ht="30">
      <c r="A354" s="5" t="s">
        <v>20</v>
      </c>
      <c r="B354" s="37" t="s">
        <v>78</v>
      </c>
      <c r="C354" s="37" t="s">
        <v>85</v>
      </c>
      <c r="D354" s="33">
        <v>5200291110</v>
      </c>
      <c r="E354" s="33">
        <v>240</v>
      </c>
      <c r="F354" s="33"/>
      <c r="G354" s="40">
        <f t="shared" si="75"/>
        <v>4517</v>
      </c>
      <c r="H354" s="214">
        <f t="shared" si="72"/>
        <v>100</v>
      </c>
      <c r="I354" s="40">
        <f t="shared" si="75"/>
        <v>100</v>
      </c>
      <c r="J354" s="40">
        <f t="shared" si="75"/>
        <v>0</v>
      </c>
      <c r="K354" s="191">
        <f t="shared" si="74"/>
        <v>0</v>
      </c>
      <c r="M354" s="42"/>
      <c r="N354" s="42"/>
    </row>
    <row r="355" spans="1:14" ht="15">
      <c r="A355" s="6" t="s">
        <v>8</v>
      </c>
      <c r="B355" s="37" t="s">
        <v>78</v>
      </c>
      <c r="C355" s="37" t="s">
        <v>85</v>
      </c>
      <c r="D355" s="33">
        <v>5200291110</v>
      </c>
      <c r="E355" s="33">
        <v>240</v>
      </c>
      <c r="F355" s="33">
        <v>1</v>
      </c>
      <c r="G355" s="40">
        <v>4517</v>
      </c>
      <c r="H355" s="214">
        <f t="shared" si="72"/>
        <v>100</v>
      </c>
      <c r="I355" s="40">
        <v>100</v>
      </c>
      <c r="J355" s="40">
        <v>0</v>
      </c>
      <c r="K355" s="191">
        <f t="shared" si="74"/>
        <v>0</v>
      </c>
      <c r="M355" s="42"/>
      <c r="N355" s="42"/>
    </row>
    <row r="356" spans="1:11" s="50" customFormat="1" ht="14.25">
      <c r="A356" s="4" t="s">
        <v>90</v>
      </c>
      <c r="B356" s="90" t="s">
        <v>78</v>
      </c>
      <c r="C356" s="90" t="s">
        <v>91</v>
      </c>
      <c r="D356" s="91"/>
      <c r="E356" s="91"/>
      <c r="F356" s="91"/>
      <c r="G356" s="214" t="e">
        <f>#REF!</f>
        <v>#REF!</v>
      </c>
      <c r="H356" s="214" t="e">
        <f>#REF!</f>
        <v>#REF!</v>
      </c>
      <c r="I356" s="214">
        <f aca="true" t="shared" si="76" ref="I356:J360">I357</f>
        <v>5</v>
      </c>
      <c r="J356" s="214">
        <f t="shared" si="76"/>
        <v>0</v>
      </c>
      <c r="K356" s="191">
        <f t="shared" si="74"/>
        <v>0</v>
      </c>
    </row>
    <row r="357" spans="1:14" ht="45">
      <c r="A357" s="29" t="s">
        <v>539</v>
      </c>
      <c r="B357" s="37" t="s">
        <v>78</v>
      </c>
      <c r="C357" s="37" t="s">
        <v>91</v>
      </c>
      <c r="D357" s="33">
        <v>5700000000</v>
      </c>
      <c r="E357" s="32"/>
      <c r="F357" s="32"/>
      <c r="G357" s="40" t="e">
        <f>#REF!</f>
        <v>#REF!</v>
      </c>
      <c r="H357" s="214">
        <f>I357-J357</f>
        <v>5</v>
      </c>
      <c r="I357" s="40">
        <f t="shared" si="76"/>
        <v>5</v>
      </c>
      <c r="J357" s="40">
        <f t="shared" si="76"/>
        <v>0</v>
      </c>
      <c r="K357" s="191">
        <f t="shared" si="74"/>
        <v>0</v>
      </c>
      <c r="M357" s="42"/>
      <c r="N357" s="42"/>
    </row>
    <row r="358" spans="1:14" s="173" customFormat="1" ht="30">
      <c r="A358" s="117" t="s">
        <v>553</v>
      </c>
      <c r="B358" s="37" t="s">
        <v>78</v>
      </c>
      <c r="C358" s="37" t="s">
        <v>91</v>
      </c>
      <c r="D358" s="33">
        <v>5700191030</v>
      </c>
      <c r="E358" s="32"/>
      <c r="F358" s="32"/>
      <c r="G358" s="40">
        <f>G359</f>
        <v>80</v>
      </c>
      <c r="H358" s="214">
        <f>I358-J358</f>
        <v>5</v>
      </c>
      <c r="I358" s="40">
        <f t="shared" si="76"/>
        <v>5</v>
      </c>
      <c r="J358" s="40">
        <f t="shared" si="76"/>
        <v>0</v>
      </c>
      <c r="K358" s="191">
        <f t="shared" si="74"/>
        <v>0</v>
      </c>
      <c r="M358" s="172"/>
      <c r="N358" s="172"/>
    </row>
    <row r="359" spans="1:14" ht="15">
      <c r="A359" s="5" t="s">
        <v>21</v>
      </c>
      <c r="B359" s="37" t="s">
        <v>78</v>
      </c>
      <c r="C359" s="37" t="s">
        <v>91</v>
      </c>
      <c r="D359" s="33">
        <v>5700191030</v>
      </c>
      <c r="E359" s="33">
        <v>800</v>
      </c>
      <c r="F359" s="32"/>
      <c r="G359" s="40">
        <f>G360</f>
        <v>80</v>
      </c>
      <c r="H359" s="214">
        <f>I359-J359</f>
        <v>5</v>
      </c>
      <c r="I359" s="40">
        <f t="shared" si="76"/>
        <v>5</v>
      </c>
      <c r="J359" s="40">
        <f t="shared" si="76"/>
        <v>0</v>
      </c>
      <c r="K359" s="191">
        <f t="shared" si="74"/>
        <v>0</v>
      </c>
      <c r="M359" s="42"/>
      <c r="N359" s="42"/>
    </row>
    <row r="360" spans="1:14" ht="45">
      <c r="A360" s="5" t="s">
        <v>81</v>
      </c>
      <c r="B360" s="37" t="s">
        <v>78</v>
      </c>
      <c r="C360" s="37" t="s">
        <v>91</v>
      </c>
      <c r="D360" s="33">
        <v>5700191030</v>
      </c>
      <c r="E360" s="33">
        <v>810</v>
      </c>
      <c r="F360" s="32"/>
      <c r="G360" s="40">
        <f>G361</f>
        <v>80</v>
      </c>
      <c r="H360" s="214">
        <f>I360-J360</f>
        <v>5</v>
      </c>
      <c r="I360" s="40">
        <f t="shared" si="76"/>
        <v>5</v>
      </c>
      <c r="J360" s="40">
        <f t="shared" si="76"/>
        <v>0</v>
      </c>
      <c r="K360" s="191">
        <f t="shared" si="74"/>
        <v>0</v>
      </c>
      <c r="M360" s="42"/>
      <c r="N360" s="42"/>
    </row>
    <row r="361" spans="1:14" ht="15">
      <c r="A361" s="6" t="s">
        <v>8</v>
      </c>
      <c r="B361" s="37" t="s">
        <v>78</v>
      </c>
      <c r="C361" s="37" t="s">
        <v>91</v>
      </c>
      <c r="D361" s="33">
        <v>5700191030</v>
      </c>
      <c r="E361" s="33">
        <v>810</v>
      </c>
      <c r="F361" s="33">
        <v>1</v>
      </c>
      <c r="G361" s="40">
        <v>80</v>
      </c>
      <c r="H361" s="214">
        <f>I361-J361</f>
        <v>5</v>
      </c>
      <c r="I361" s="40">
        <v>5</v>
      </c>
      <c r="J361" s="40"/>
      <c r="K361" s="191">
        <f t="shared" si="74"/>
        <v>0</v>
      </c>
      <c r="M361" s="42"/>
      <c r="N361" s="42"/>
    </row>
    <row r="362" spans="1:11" ht="15">
      <c r="A362" s="4" t="s">
        <v>92</v>
      </c>
      <c r="B362" s="90" t="s">
        <v>93</v>
      </c>
      <c r="C362" s="36"/>
      <c r="D362" s="32"/>
      <c r="E362" s="32"/>
      <c r="F362" s="32"/>
      <c r="G362" s="214">
        <f>G365+G410+G453</f>
        <v>5941.00602</v>
      </c>
      <c r="H362" s="214" t="e">
        <f>H365+H410</f>
        <v>#REF!</v>
      </c>
      <c r="I362" s="214">
        <f>I365+I410+I453</f>
        <v>14171.8</v>
      </c>
      <c r="J362" s="214">
        <f>J365+J410+J453</f>
        <v>5064.621549999999</v>
      </c>
      <c r="K362" s="191">
        <f t="shared" si="74"/>
        <v>35.73732024160656</v>
      </c>
    </row>
    <row r="363" spans="1:14" ht="15">
      <c r="A363" s="4" t="s">
        <v>8</v>
      </c>
      <c r="B363" s="90" t="s">
        <v>115</v>
      </c>
      <c r="C363" s="36"/>
      <c r="D363" s="32"/>
      <c r="E363" s="32"/>
      <c r="F363" s="32"/>
      <c r="G363" s="214">
        <f>G370+G399+G429+G433+G458+G438+G442+G448+G409+G426</f>
        <v>1695.4</v>
      </c>
      <c r="H363" s="214" t="e">
        <f>H429+H432+#REF!+#REF!</f>
        <v>#REF!</v>
      </c>
      <c r="I363" s="214">
        <f>I399+I438+I448+I458+I480+I484+I488+I445</f>
        <v>14171.8</v>
      </c>
      <c r="J363" s="214">
        <f>J399+J438+J448+J458+J480+J484+J488+J445</f>
        <v>5064.621549999999</v>
      </c>
      <c r="K363" s="191">
        <f t="shared" si="74"/>
        <v>35.73732024160656</v>
      </c>
      <c r="N363" s="42"/>
    </row>
    <row r="364" spans="1:11" ht="15">
      <c r="A364" s="4" t="s">
        <v>9</v>
      </c>
      <c r="B364" s="90" t="s">
        <v>116</v>
      </c>
      <c r="C364" s="36"/>
      <c r="D364" s="32"/>
      <c r="E364" s="32"/>
      <c r="F364" s="32"/>
      <c r="G364" s="214">
        <f>G390+G394+G404</f>
        <v>4245.60602</v>
      </c>
      <c r="H364" s="214" t="e">
        <f>#REF!+H1075+#REF!+#REF!</f>
        <v>#REF!</v>
      </c>
      <c r="I364" s="214">
        <f>I390+I394+I404</f>
        <v>0</v>
      </c>
      <c r="J364" s="214">
        <f>J390+J394+J404</f>
        <v>0</v>
      </c>
      <c r="K364" s="191"/>
    </row>
    <row r="365" spans="1:11" ht="15">
      <c r="A365" s="4" t="s">
        <v>94</v>
      </c>
      <c r="B365" s="90" t="s">
        <v>93</v>
      </c>
      <c r="C365" s="90" t="s">
        <v>95</v>
      </c>
      <c r="D365" s="239"/>
      <c r="E365" s="239"/>
      <c r="F365" s="239"/>
      <c r="G365" s="214">
        <f>G395+G400</f>
        <v>4709.60602</v>
      </c>
      <c r="H365" s="214" t="e">
        <f>H366+#REF!</f>
        <v>#REF!</v>
      </c>
      <c r="I365" s="214">
        <f>I395+I400</f>
        <v>300</v>
      </c>
      <c r="J365" s="214">
        <f>J395+J400</f>
        <v>177.49051</v>
      </c>
      <c r="K365" s="191">
        <f t="shared" si="74"/>
        <v>59.16350333333333</v>
      </c>
    </row>
    <row r="366" spans="1:11" ht="15" customHeight="1" hidden="1">
      <c r="A366" s="5" t="s">
        <v>16</v>
      </c>
      <c r="B366" s="37" t="s">
        <v>93</v>
      </c>
      <c r="C366" s="37" t="s">
        <v>95</v>
      </c>
      <c r="D366" s="33">
        <v>9000000000</v>
      </c>
      <c r="E366" s="32"/>
      <c r="F366" s="32"/>
      <c r="G366" s="40">
        <f>G367</f>
        <v>0</v>
      </c>
      <c r="H366" s="40" t="e">
        <f>#REF!</f>
        <v>#REF!</v>
      </c>
      <c r="I366" s="40">
        <f>I367</f>
        <v>0</v>
      </c>
      <c r="J366" s="40">
        <f>J367</f>
        <v>0</v>
      </c>
      <c r="K366" s="191" t="e">
        <f t="shared" si="74"/>
        <v>#DIV/0!</v>
      </c>
    </row>
    <row r="367" spans="1:11" ht="30" customHeight="1" hidden="1">
      <c r="A367" s="5" t="s">
        <v>186</v>
      </c>
      <c r="B367" s="37" t="s">
        <v>93</v>
      </c>
      <c r="C367" s="37" t="s">
        <v>95</v>
      </c>
      <c r="D367" s="33" t="s">
        <v>404</v>
      </c>
      <c r="E367" s="32"/>
      <c r="F367" s="32"/>
      <c r="G367" s="40">
        <f aca="true" t="shared" si="77" ref="G367:J368">G368</f>
        <v>0</v>
      </c>
      <c r="H367" s="40" t="e">
        <f t="shared" si="77"/>
        <v>#REF!</v>
      </c>
      <c r="I367" s="40">
        <f t="shared" si="77"/>
        <v>0</v>
      </c>
      <c r="J367" s="40">
        <f t="shared" si="77"/>
        <v>0</v>
      </c>
      <c r="K367" s="191" t="e">
        <f t="shared" si="74"/>
        <v>#DIV/0!</v>
      </c>
    </row>
    <row r="368" spans="1:11" ht="15" customHeight="1" hidden="1">
      <c r="A368" s="5" t="s">
        <v>21</v>
      </c>
      <c r="B368" s="37" t="s">
        <v>93</v>
      </c>
      <c r="C368" s="37" t="s">
        <v>95</v>
      </c>
      <c r="D368" s="33" t="s">
        <v>404</v>
      </c>
      <c r="E368" s="33">
        <v>800</v>
      </c>
      <c r="F368" s="32"/>
      <c r="G368" s="40">
        <f t="shared" si="77"/>
        <v>0</v>
      </c>
      <c r="H368" s="40" t="e">
        <f t="shared" si="77"/>
        <v>#REF!</v>
      </c>
      <c r="I368" s="40">
        <f t="shared" si="77"/>
        <v>0</v>
      </c>
      <c r="J368" s="40">
        <f t="shared" si="77"/>
        <v>0</v>
      </c>
      <c r="K368" s="191" t="e">
        <f t="shared" si="74"/>
        <v>#DIV/0!</v>
      </c>
    </row>
    <row r="369" spans="1:11" ht="45" customHeight="1" hidden="1">
      <c r="A369" s="5" t="s">
        <v>81</v>
      </c>
      <c r="B369" s="37" t="s">
        <v>93</v>
      </c>
      <c r="C369" s="37" t="s">
        <v>95</v>
      </c>
      <c r="D369" s="33" t="s">
        <v>404</v>
      </c>
      <c r="E369" s="33">
        <v>810</v>
      </c>
      <c r="F369" s="32"/>
      <c r="G369" s="40">
        <f>G370</f>
        <v>0</v>
      </c>
      <c r="H369" s="40" t="e">
        <f>#REF!+#REF!+H370</f>
        <v>#REF!</v>
      </c>
      <c r="I369" s="40">
        <f>I370</f>
        <v>0</v>
      </c>
      <c r="J369" s="40">
        <f>J370</f>
        <v>0</v>
      </c>
      <c r="K369" s="191" t="e">
        <f t="shared" si="74"/>
        <v>#DIV/0!</v>
      </c>
    </row>
    <row r="370" spans="1:11" ht="15" customHeight="1" hidden="1">
      <c r="A370" s="6" t="s">
        <v>8</v>
      </c>
      <c r="B370" s="37" t="s">
        <v>93</v>
      </c>
      <c r="C370" s="37" t="s">
        <v>95</v>
      </c>
      <c r="D370" s="33" t="s">
        <v>404</v>
      </c>
      <c r="E370" s="33">
        <v>810</v>
      </c>
      <c r="F370" s="33">
        <v>1</v>
      </c>
      <c r="G370" s="40"/>
      <c r="H370" s="40">
        <v>308.329</v>
      </c>
      <c r="I370" s="40"/>
      <c r="J370" s="40"/>
      <c r="K370" s="191" t="e">
        <f t="shared" si="74"/>
        <v>#DIV/0!</v>
      </c>
    </row>
    <row r="371" spans="1:11" ht="45" customHeight="1" hidden="1">
      <c r="A371" s="22" t="s">
        <v>96</v>
      </c>
      <c r="B371" s="37" t="s">
        <v>93</v>
      </c>
      <c r="C371" s="37" t="s">
        <v>95</v>
      </c>
      <c r="D371" s="33" t="s">
        <v>97</v>
      </c>
      <c r="E371" s="33"/>
      <c r="F371" s="33"/>
      <c r="G371" s="40">
        <f>G372</f>
        <v>0</v>
      </c>
      <c r="H371" s="40"/>
      <c r="I371" s="40">
        <f>I372</f>
        <v>0</v>
      </c>
      <c r="J371" s="40">
        <f>J372</f>
        <v>0</v>
      </c>
      <c r="K371" s="191" t="e">
        <f t="shared" si="74"/>
        <v>#DIV/0!</v>
      </c>
    </row>
    <row r="372" spans="1:11" ht="75" customHeight="1" hidden="1">
      <c r="A372" s="23" t="s">
        <v>161</v>
      </c>
      <c r="B372" s="37" t="s">
        <v>93</v>
      </c>
      <c r="C372" s="37" t="s">
        <v>95</v>
      </c>
      <c r="D372" s="33" t="s">
        <v>162</v>
      </c>
      <c r="E372" s="33"/>
      <c r="F372" s="33"/>
      <c r="G372" s="40">
        <f>G373+G377</f>
        <v>0</v>
      </c>
      <c r="H372" s="40"/>
      <c r="I372" s="40">
        <f>I373+I377</f>
        <v>0</v>
      </c>
      <c r="J372" s="40">
        <f>J373+J377</f>
        <v>0</v>
      </c>
      <c r="K372" s="191" t="e">
        <f t="shared" si="74"/>
        <v>#DIV/0!</v>
      </c>
    </row>
    <row r="373" spans="1:11" ht="135" customHeight="1" hidden="1">
      <c r="A373" s="20" t="s">
        <v>168</v>
      </c>
      <c r="B373" s="37" t="s">
        <v>93</v>
      </c>
      <c r="C373" s="37" t="s">
        <v>95</v>
      </c>
      <c r="D373" s="33" t="s">
        <v>163</v>
      </c>
      <c r="E373" s="33"/>
      <c r="F373" s="33"/>
      <c r="G373" s="40">
        <f>G374</f>
        <v>0</v>
      </c>
      <c r="H373" s="40"/>
      <c r="I373" s="40">
        <f aca="true" t="shared" si="78" ref="I373:J375">I374</f>
        <v>0</v>
      </c>
      <c r="J373" s="40">
        <f t="shared" si="78"/>
        <v>0</v>
      </c>
      <c r="K373" s="191" t="e">
        <f t="shared" si="74"/>
        <v>#DIV/0!</v>
      </c>
    </row>
    <row r="374" spans="1:11" ht="30" customHeight="1" hidden="1">
      <c r="A374" s="5" t="s">
        <v>167</v>
      </c>
      <c r="B374" s="37" t="s">
        <v>93</v>
      </c>
      <c r="C374" s="37" t="s">
        <v>95</v>
      </c>
      <c r="D374" s="33" t="s">
        <v>163</v>
      </c>
      <c r="E374" s="33">
        <v>400</v>
      </c>
      <c r="F374" s="33"/>
      <c r="G374" s="40">
        <f>G375</f>
        <v>0</v>
      </c>
      <c r="H374" s="40"/>
      <c r="I374" s="40">
        <f t="shared" si="78"/>
        <v>0</v>
      </c>
      <c r="J374" s="40">
        <f t="shared" si="78"/>
        <v>0</v>
      </c>
      <c r="K374" s="191" t="e">
        <f t="shared" si="74"/>
        <v>#DIV/0!</v>
      </c>
    </row>
    <row r="375" spans="1:11" ht="15" customHeight="1" hidden="1">
      <c r="A375" s="5" t="s">
        <v>173</v>
      </c>
      <c r="B375" s="37" t="s">
        <v>93</v>
      </c>
      <c r="C375" s="37" t="s">
        <v>95</v>
      </c>
      <c r="D375" s="33" t="s">
        <v>163</v>
      </c>
      <c r="E375" s="33">
        <v>410</v>
      </c>
      <c r="F375" s="33"/>
      <c r="G375" s="40">
        <f>G376</f>
        <v>0</v>
      </c>
      <c r="H375" s="40"/>
      <c r="I375" s="40">
        <f t="shared" si="78"/>
        <v>0</v>
      </c>
      <c r="J375" s="40">
        <f t="shared" si="78"/>
        <v>0</v>
      </c>
      <c r="K375" s="191" t="e">
        <f t="shared" si="74"/>
        <v>#DIV/0!</v>
      </c>
    </row>
    <row r="376" spans="1:11" ht="15" customHeight="1" hidden="1">
      <c r="A376" s="6" t="s">
        <v>9</v>
      </c>
      <c r="B376" s="37" t="s">
        <v>93</v>
      </c>
      <c r="C376" s="37" t="s">
        <v>95</v>
      </c>
      <c r="D376" s="33" t="s">
        <v>163</v>
      </c>
      <c r="E376" s="33">
        <v>410</v>
      </c>
      <c r="F376" s="33">
        <v>2</v>
      </c>
      <c r="G376" s="40"/>
      <c r="H376" s="40"/>
      <c r="I376" s="40"/>
      <c r="J376" s="40"/>
      <c r="K376" s="191" t="e">
        <f t="shared" si="74"/>
        <v>#DIV/0!</v>
      </c>
    </row>
    <row r="377" spans="1:11" ht="105" customHeight="1" hidden="1">
      <c r="A377" s="20" t="s">
        <v>164</v>
      </c>
      <c r="B377" s="37" t="s">
        <v>93</v>
      </c>
      <c r="C377" s="37" t="s">
        <v>95</v>
      </c>
      <c r="D377" s="33" t="s">
        <v>165</v>
      </c>
      <c r="E377" s="33"/>
      <c r="F377" s="33"/>
      <c r="G377" s="40">
        <f>G378</f>
        <v>0</v>
      </c>
      <c r="H377" s="40"/>
      <c r="I377" s="40">
        <f aca="true" t="shared" si="79" ref="I377:J379">I378</f>
        <v>0</v>
      </c>
      <c r="J377" s="40">
        <f t="shared" si="79"/>
        <v>0</v>
      </c>
      <c r="K377" s="191" t="e">
        <f t="shared" si="74"/>
        <v>#DIV/0!</v>
      </c>
    </row>
    <row r="378" spans="1:11" ht="30" customHeight="1" hidden="1">
      <c r="A378" s="5" t="s">
        <v>167</v>
      </c>
      <c r="B378" s="37" t="s">
        <v>93</v>
      </c>
      <c r="C378" s="37" t="s">
        <v>95</v>
      </c>
      <c r="D378" s="33" t="s">
        <v>165</v>
      </c>
      <c r="E378" s="33">
        <v>400</v>
      </c>
      <c r="F378" s="33"/>
      <c r="G378" s="40">
        <f>G379</f>
        <v>0</v>
      </c>
      <c r="H378" s="40"/>
      <c r="I378" s="40">
        <f t="shared" si="79"/>
        <v>0</v>
      </c>
      <c r="J378" s="40">
        <f t="shared" si="79"/>
        <v>0</v>
      </c>
      <c r="K378" s="191" t="e">
        <f t="shared" si="74"/>
        <v>#DIV/0!</v>
      </c>
    </row>
    <row r="379" spans="1:11" ht="15" customHeight="1" hidden="1">
      <c r="A379" s="5" t="s">
        <v>173</v>
      </c>
      <c r="B379" s="37" t="s">
        <v>93</v>
      </c>
      <c r="C379" s="37" t="s">
        <v>95</v>
      </c>
      <c r="D379" s="33" t="s">
        <v>165</v>
      </c>
      <c r="E379" s="33">
        <v>410</v>
      </c>
      <c r="F379" s="33"/>
      <c r="G379" s="40">
        <f>G380</f>
        <v>0</v>
      </c>
      <c r="H379" s="40"/>
      <c r="I379" s="40">
        <f t="shared" si="79"/>
        <v>0</v>
      </c>
      <c r="J379" s="40">
        <f t="shared" si="79"/>
        <v>0</v>
      </c>
      <c r="K379" s="191" t="e">
        <f t="shared" si="74"/>
        <v>#DIV/0!</v>
      </c>
    </row>
    <row r="380" spans="1:11" ht="15" customHeight="1" hidden="1">
      <c r="A380" s="6" t="s">
        <v>9</v>
      </c>
      <c r="B380" s="37" t="s">
        <v>93</v>
      </c>
      <c r="C380" s="37" t="s">
        <v>95</v>
      </c>
      <c r="D380" s="33" t="s">
        <v>165</v>
      </c>
      <c r="E380" s="33">
        <v>410</v>
      </c>
      <c r="F380" s="33">
        <v>2</v>
      </c>
      <c r="G380" s="40"/>
      <c r="H380" s="40"/>
      <c r="I380" s="40"/>
      <c r="J380" s="40"/>
      <c r="K380" s="191" t="e">
        <f t="shared" si="74"/>
        <v>#DIV/0!</v>
      </c>
    </row>
    <row r="381" spans="1:11" ht="45" customHeight="1" hidden="1">
      <c r="A381" s="5" t="s">
        <v>117</v>
      </c>
      <c r="B381" s="37" t="s">
        <v>93</v>
      </c>
      <c r="C381" s="37" t="s">
        <v>95</v>
      </c>
      <c r="D381" s="33" t="s">
        <v>153</v>
      </c>
      <c r="E381" s="32"/>
      <c r="F381" s="32"/>
      <c r="G381" s="40">
        <f aca="true" t="shared" si="80" ref="G381:J384">G382</f>
        <v>0</v>
      </c>
      <c r="H381" s="40" t="e">
        <f t="shared" si="80"/>
        <v>#REF!</v>
      </c>
      <c r="I381" s="40">
        <f t="shared" si="80"/>
        <v>0</v>
      </c>
      <c r="J381" s="40">
        <f t="shared" si="80"/>
        <v>0</v>
      </c>
      <c r="K381" s="191" t="e">
        <f t="shared" si="74"/>
        <v>#DIV/0!</v>
      </c>
    </row>
    <row r="382" spans="1:11" ht="90" customHeight="1" hidden="1">
      <c r="A382" s="5" t="s">
        <v>154</v>
      </c>
      <c r="B382" s="37" t="s">
        <v>93</v>
      </c>
      <c r="C382" s="37" t="s">
        <v>95</v>
      </c>
      <c r="D382" s="33" t="s">
        <v>155</v>
      </c>
      <c r="E382" s="32"/>
      <c r="F382" s="32"/>
      <c r="G382" s="40">
        <f t="shared" si="80"/>
        <v>0</v>
      </c>
      <c r="H382" s="40" t="e">
        <f t="shared" si="80"/>
        <v>#REF!</v>
      </c>
      <c r="I382" s="40">
        <f t="shared" si="80"/>
        <v>0</v>
      </c>
      <c r="J382" s="40">
        <f t="shared" si="80"/>
        <v>0</v>
      </c>
      <c r="K382" s="191" t="e">
        <f t="shared" si="74"/>
        <v>#DIV/0!</v>
      </c>
    </row>
    <row r="383" spans="1:11" ht="90" customHeight="1" hidden="1">
      <c r="A383" s="5" t="s">
        <v>156</v>
      </c>
      <c r="B383" s="37" t="s">
        <v>93</v>
      </c>
      <c r="C383" s="37" t="s">
        <v>95</v>
      </c>
      <c r="D383" s="33" t="s">
        <v>166</v>
      </c>
      <c r="E383" s="32"/>
      <c r="F383" s="32"/>
      <c r="G383" s="40">
        <f t="shared" si="80"/>
        <v>0</v>
      </c>
      <c r="H383" s="40" t="e">
        <f t="shared" si="80"/>
        <v>#REF!</v>
      </c>
      <c r="I383" s="40">
        <f t="shared" si="80"/>
        <v>0</v>
      </c>
      <c r="J383" s="40">
        <f t="shared" si="80"/>
        <v>0</v>
      </c>
      <c r="K383" s="191" t="e">
        <f t="shared" si="74"/>
        <v>#DIV/0!</v>
      </c>
    </row>
    <row r="384" spans="1:11" ht="30" customHeight="1" hidden="1">
      <c r="A384" s="5" t="s">
        <v>167</v>
      </c>
      <c r="B384" s="37" t="s">
        <v>93</v>
      </c>
      <c r="C384" s="37" t="s">
        <v>95</v>
      </c>
      <c r="D384" s="33" t="s">
        <v>166</v>
      </c>
      <c r="E384" s="33">
        <v>400</v>
      </c>
      <c r="F384" s="32"/>
      <c r="G384" s="40">
        <f t="shared" si="80"/>
        <v>0</v>
      </c>
      <c r="H384" s="40" t="e">
        <f t="shared" si="80"/>
        <v>#REF!</v>
      </c>
      <c r="I384" s="40">
        <f t="shared" si="80"/>
        <v>0</v>
      </c>
      <c r="J384" s="40">
        <f t="shared" si="80"/>
        <v>0</v>
      </c>
      <c r="K384" s="191" t="e">
        <f t="shared" si="74"/>
        <v>#DIV/0!</v>
      </c>
    </row>
    <row r="385" spans="1:11" ht="15" customHeight="1" hidden="1">
      <c r="A385" s="5" t="s">
        <v>173</v>
      </c>
      <c r="B385" s="37" t="s">
        <v>93</v>
      </c>
      <c r="C385" s="37" t="s">
        <v>95</v>
      </c>
      <c r="D385" s="33" t="s">
        <v>166</v>
      </c>
      <c r="E385" s="33">
        <v>410</v>
      </c>
      <c r="F385" s="32"/>
      <c r="G385" s="40">
        <f>G386</f>
        <v>0</v>
      </c>
      <c r="H385" s="40" t="e">
        <f>H386+#REF!+H396</f>
        <v>#REF!</v>
      </c>
      <c r="I385" s="40">
        <f>I386</f>
        <v>0</v>
      </c>
      <c r="J385" s="40">
        <f>J386</f>
        <v>0</v>
      </c>
      <c r="K385" s="191" t="e">
        <f t="shared" si="74"/>
        <v>#DIV/0!</v>
      </c>
    </row>
    <row r="386" spans="1:11" ht="15" customHeight="1" hidden="1">
      <c r="A386" s="6" t="s">
        <v>8</v>
      </c>
      <c r="B386" s="37" t="s">
        <v>93</v>
      </c>
      <c r="C386" s="37" t="s">
        <v>95</v>
      </c>
      <c r="D386" s="33" t="s">
        <v>166</v>
      </c>
      <c r="E386" s="33">
        <v>410</v>
      </c>
      <c r="F386" s="33">
        <v>1</v>
      </c>
      <c r="G386" s="40"/>
      <c r="H386" s="40">
        <v>308.329</v>
      </c>
      <c r="I386" s="40"/>
      <c r="J386" s="40"/>
      <c r="K386" s="191" t="e">
        <f t="shared" si="74"/>
        <v>#DIV/0!</v>
      </c>
    </row>
    <row r="387" spans="1:11" ht="63" customHeight="1" hidden="1">
      <c r="A387" s="20" t="s">
        <v>213</v>
      </c>
      <c r="B387" s="37" t="s">
        <v>93</v>
      </c>
      <c r="C387" s="37" t="s">
        <v>95</v>
      </c>
      <c r="D387" s="33">
        <v>9000095020</v>
      </c>
      <c r="E387" s="33"/>
      <c r="F387" s="33"/>
      <c r="G387" s="40">
        <f>G388</f>
        <v>0</v>
      </c>
      <c r="H387" s="40"/>
      <c r="I387" s="40">
        <f aca="true" t="shared" si="81" ref="I387:J389">I388</f>
        <v>0</v>
      </c>
      <c r="J387" s="40">
        <f t="shared" si="81"/>
        <v>0</v>
      </c>
      <c r="K387" s="191" t="e">
        <f t="shared" si="74"/>
        <v>#DIV/0!</v>
      </c>
    </row>
    <row r="388" spans="1:11" ht="30" customHeight="1" hidden="1">
      <c r="A388" s="5" t="s">
        <v>167</v>
      </c>
      <c r="B388" s="37" t="s">
        <v>93</v>
      </c>
      <c r="C388" s="37" t="s">
        <v>95</v>
      </c>
      <c r="D388" s="33">
        <v>9000095020</v>
      </c>
      <c r="E388" s="33">
        <v>400</v>
      </c>
      <c r="F388" s="33"/>
      <c r="G388" s="40">
        <f>G389</f>
        <v>0</v>
      </c>
      <c r="H388" s="40"/>
      <c r="I388" s="40">
        <f t="shared" si="81"/>
        <v>0</v>
      </c>
      <c r="J388" s="40">
        <f t="shared" si="81"/>
        <v>0</v>
      </c>
      <c r="K388" s="191" t="e">
        <f t="shared" si="74"/>
        <v>#DIV/0!</v>
      </c>
    </row>
    <row r="389" spans="1:11" ht="15" customHeight="1" hidden="1">
      <c r="A389" s="5" t="s">
        <v>173</v>
      </c>
      <c r="B389" s="37" t="s">
        <v>93</v>
      </c>
      <c r="C389" s="37" t="s">
        <v>95</v>
      </c>
      <c r="D389" s="33">
        <v>9000095020</v>
      </c>
      <c r="E389" s="33">
        <v>410</v>
      </c>
      <c r="F389" s="33"/>
      <c r="G389" s="40">
        <f>G390</f>
        <v>0</v>
      </c>
      <c r="H389" s="40"/>
      <c r="I389" s="40">
        <f t="shared" si="81"/>
        <v>0</v>
      </c>
      <c r="J389" s="40">
        <f t="shared" si="81"/>
        <v>0</v>
      </c>
      <c r="K389" s="191" t="e">
        <f t="shared" si="74"/>
        <v>#DIV/0!</v>
      </c>
    </row>
    <row r="390" spans="1:11" ht="15" customHeight="1" hidden="1">
      <c r="A390" s="6" t="s">
        <v>9</v>
      </c>
      <c r="B390" s="37" t="s">
        <v>93</v>
      </c>
      <c r="C390" s="37" t="s">
        <v>95</v>
      </c>
      <c r="D390" s="33">
        <v>9000095020</v>
      </c>
      <c r="E390" s="33">
        <v>410</v>
      </c>
      <c r="F390" s="33">
        <v>2</v>
      </c>
      <c r="G390" s="40"/>
      <c r="H390" s="40"/>
      <c r="I390" s="40"/>
      <c r="J390" s="40"/>
      <c r="K390" s="191" t="e">
        <f t="shared" si="74"/>
        <v>#DIV/0!</v>
      </c>
    </row>
    <row r="391" spans="1:11" ht="79.5" customHeight="1" hidden="1">
      <c r="A391" s="23" t="s">
        <v>214</v>
      </c>
      <c r="B391" s="37" t="s">
        <v>93</v>
      </c>
      <c r="C391" s="37" t="s">
        <v>95</v>
      </c>
      <c r="D391" s="33">
        <v>9000096020</v>
      </c>
      <c r="E391" s="33"/>
      <c r="F391" s="33"/>
      <c r="G391" s="40">
        <f>G392</f>
        <v>0</v>
      </c>
      <c r="H391" s="40"/>
      <c r="I391" s="40">
        <f aca="true" t="shared" si="82" ref="I391:J393">I392</f>
        <v>0</v>
      </c>
      <c r="J391" s="40">
        <f t="shared" si="82"/>
        <v>0</v>
      </c>
      <c r="K391" s="191" t="e">
        <f t="shared" si="74"/>
        <v>#DIV/0!</v>
      </c>
    </row>
    <row r="392" spans="1:11" ht="30" customHeight="1" hidden="1">
      <c r="A392" s="5" t="s">
        <v>167</v>
      </c>
      <c r="B392" s="37" t="s">
        <v>93</v>
      </c>
      <c r="C392" s="37" t="s">
        <v>95</v>
      </c>
      <c r="D392" s="33">
        <v>9000096020</v>
      </c>
      <c r="E392" s="33">
        <v>400</v>
      </c>
      <c r="F392" s="33"/>
      <c r="G392" s="40">
        <f>G393</f>
        <v>0</v>
      </c>
      <c r="H392" s="40"/>
      <c r="I392" s="40">
        <f t="shared" si="82"/>
        <v>0</v>
      </c>
      <c r="J392" s="40">
        <f t="shared" si="82"/>
        <v>0</v>
      </c>
      <c r="K392" s="191" t="e">
        <f t="shared" si="74"/>
        <v>#DIV/0!</v>
      </c>
    </row>
    <row r="393" spans="1:11" ht="15" customHeight="1" hidden="1">
      <c r="A393" s="5" t="s">
        <v>173</v>
      </c>
      <c r="B393" s="37" t="s">
        <v>93</v>
      </c>
      <c r="C393" s="37" t="s">
        <v>95</v>
      </c>
      <c r="D393" s="33">
        <v>9000096020</v>
      </c>
      <c r="E393" s="33">
        <v>410</v>
      </c>
      <c r="F393" s="33"/>
      <c r="G393" s="40">
        <f>G394</f>
        <v>0</v>
      </c>
      <c r="H393" s="40"/>
      <c r="I393" s="40">
        <f t="shared" si="82"/>
        <v>0</v>
      </c>
      <c r="J393" s="40">
        <f t="shared" si="82"/>
        <v>0</v>
      </c>
      <c r="K393" s="191" t="e">
        <f t="shared" si="74"/>
        <v>#DIV/0!</v>
      </c>
    </row>
    <row r="394" spans="1:11" ht="15" customHeight="1" hidden="1">
      <c r="A394" s="6" t="s">
        <v>9</v>
      </c>
      <c r="B394" s="37" t="s">
        <v>93</v>
      </c>
      <c r="C394" s="37" t="s">
        <v>95</v>
      </c>
      <c r="D394" s="33">
        <v>9000096020</v>
      </c>
      <c r="E394" s="33">
        <v>410</v>
      </c>
      <c r="F394" s="33">
        <v>2</v>
      </c>
      <c r="G394" s="40"/>
      <c r="H394" s="40"/>
      <c r="I394" s="40"/>
      <c r="J394" s="40"/>
      <c r="K394" s="191" t="e">
        <f t="shared" si="74"/>
        <v>#DIV/0!</v>
      </c>
    </row>
    <row r="395" spans="1:12" ht="15">
      <c r="A395" s="5" t="s">
        <v>16</v>
      </c>
      <c r="B395" s="37" t="s">
        <v>93</v>
      </c>
      <c r="C395" s="37" t="s">
        <v>95</v>
      </c>
      <c r="D395" s="33">
        <v>9000000000</v>
      </c>
      <c r="E395" s="32"/>
      <c r="F395" s="32"/>
      <c r="G395" s="40">
        <f>G396</f>
        <v>200</v>
      </c>
      <c r="H395" s="40" t="e">
        <f>#REF!</f>
        <v>#REF!</v>
      </c>
      <c r="I395" s="40">
        <f>I396</f>
        <v>300</v>
      </c>
      <c r="J395" s="40">
        <f>J396</f>
        <v>177.49051</v>
      </c>
      <c r="K395" s="191">
        <f t="shared" si="74"/>
        <v>59.16350333333333</v>
      </c>
      <c r="L395" s="42"/>
    </row>
    <row r="396" spans="1:11" ht="15">
      <c r="A396" s="5" t="s">
        <v>101</v>
      </c>
      <c r="B396" s="37" t="s">
        <v>93</v>
      </c>
      <c r="C396" s="37" t="s">
        <v>95</v>
      </c>
      <c r="D396" s="33">
        <v>9000090510</v>
      </c>
      <c r="E396" s="32"/>
      <c r="F396" s="32"/>
      <c r="G396" s="40">
        <f aca="true" t="shared" si="83" ref="G396:J398">G397</f>
        <v>200</v>
      </c>
      <c r="H396" s="40">
        <f t="shared" si="83"/>
        <v>17.586</v>
      </c>
      <c r="I396" s="40">
        <f t="shared" si="83"/>
        <v>300</v>
      </c>
      <c r="J396" s="40">
        <f t="shared" si="83"/>
        <v>177.49051</v>
      </c>
      <c r="K396" s="191">
        <f t="shared" si="74"/>
        <v>59.16350333333333</v>
      </c>
    </row>
    <row r="397" spans="1:11" ht="30">
      <c r="A397" s="27" t="s">
        <v>210</v>
      </c>
      <c r="B397" s="37" t="s">
        <v>93</v>
      </c>
      <c r="C397" s="37" t="s">
        <v>95</v>
      </c>
      <c r="D397" s="33">
        <v>9000090510</v>
      </c>
      <c r="E397" s="33">
        <v>200</v>
      </c>
      <c r="F397" s="33"/>
      <c r="G397" s="40">
        <f t="shared" si="83"/>
        <v>200</v>
      </c>
      <c r="H397" s="40">
        <f t="shared" si="83"/>
        <v>17.586</v>
      </c>
      <c r="I397" s="40">
        <f t="shared" si="83"/>
        <v>300</v>
      </c>
      <c r="J397" s="40">
        <f t="shared" si="83"/>
        <v>177.49051</v>
      </c>
      <c r="K397" s="191">
        <f t="shared" si="74"/>
        <v>59.16350333333333</v>
      </c>
    </row>
    <row r="398" spans="1:11" ht="30">
      <c r="A398" s="5" t="s">
        <v>20</v>
      </c>
      <c r="B398" s="37" t="s">
        <v>93</v>
      </c>
      <c r="C398" s="37" t="s">
        <v>95</v>
      </c>
      <c r="D398" s="33">
        <v>9000090510</v>
      </c>
      <c r="E398" s="33">
        <v>240</v>
      </c>
      <c r="F398" s="33"/>
      <c r="G398" s="40">
        <f t="shared" si="83"/>
        <v>200</v>
      </c>
      <c r="H398" s="40">
        <f t="shared" si="83"/>
        <v>17.586</v>
      </c>
      <c r="I398" s="40">
        <f t="shared" si="83"/>
        <v>300</v>
      </c>
      <c r="J398" s="40">
        <f t="shared" si="83"/>
        <v>177.49051</v>
      </c>
      <c r="K398" s="191">
        <f t="shared" si="74"/>
        <v>59.16350333333333</v>
      </c>
    </row>
    <row r="399" spans="1:11" ht="16.5" customHeight="1">
      <c r="A399" s="6" t="s">
        <v>8</v>
      </c>
      <c r="B399" s="37" t="s">
        <v>93</v>
      </c>
      <c r="C399" s="37" t="s">
        <v>95</v>
      </c>
      <c r="D399" s="33">
        <v>9000090510</v>
      </c>
      <c r="E399" s="33">
        <v>240</v>
      </c>
      <c r="F399" s="33">
        <v>1</v>
      </c>
      <c r="G399" s="40">
        <v>200</v>
      </c>
      <c r="H399" s="40">
        <v>17.586</v>
      </c>
      <c r="I399" s="40">
        <v>300</v>
      </c>
      <c r="J399" s="40">
        <v>177.49051</v>
      </c>
      <c r="K399" s="191">
        <f t="shared" si="74"/>
        <v>59.16350333333333</v>
      </c>
    </row>
    <row r="400" spans="1:12" s="107" customFormat="1" ht="45" customHeight="1" hidden="1">
      <c r="A400" s="79" t="s">
        <v>279</v>
      </c>
      <c r="B400" s="36" t="s">
        <v>93</v>
      </c>
      <c r="C400" s="36" t="s">
        <v>95</v>
      </c>
      <c r="D400" s="32" t="s">
        <v>282</v>
      </c>
      <c r="E400" s="32"/>
      <c r="F400" s="32"/>
      <c r="G400" s="105">
        <f>G401+G406</f>
        <v>4509.60602</v>
      </c>
      <c r="H400" s="105">
        <f>H405</f>
        <v>0</v>
      </c>
      <c r="I400" s="105">
        <f>I401+I406</f>
        <v>0</v>
      </c>
      <c r="J400" s="105">
        <f>J401+J406</f>
        <v>0</v>
      </c>
      <c r="K400" s="191" t="e">
        <f t="shared" si="74"/>
        <v>#DIV/0!</v>
      </c>
      <c r="L400" s="106"/>
    </row>
    <row r="401" spans="1:12" ht="79.5" customHeight="1" hidden="1">
      <c r="A401" s="23" t="s">
        <v>280</v>
      </c>
      <c r="B401" s="37" t="s">
        <v>93</v>
      </c>
      <c r="C401" s="37" t="s">
        <v>95</v>
      </c>
      <c r="D401" s="33" t="s">
        <v>281</v>
      </c>
      <c r="E401" s="33"/>
      <c r="F401" s="33"/>
      <c r="G401" s="40">
        <f>G402</f>
        <v>4245.60602</v>
      </c>
      <c r="H401" s="40"/>
      <c r="I401" s="40">
        <f aca="true" t="shared" si="84" ref="I401:J403">I402</f>
        <v>0</v>
      </c>
      <c r="J401" s="40">
        <f t="shared" si="84"/>
        <v>0</v>
      </c>
      <c r="K401" s="191" t="e">
        <f t="shared" si="74"/>
        <v>#DIV/0!</v>
      </c>
      <c r="L401" s="42"/>
    </row>
    <row r="402" spans="1:12" ht="30" customHeight="1" hidden="1">
      <c r="A402" s="5" t="s">
        <v>167</v>
      </c>
      <c r="B402" s="37" t="s">
        <v>93</v>
      </c>
      <c r="C402" s="37" t="s">
        <v>95</v>
      </c>
      <c r="D402" s="33" t="s">
        <v>281</v>
      </c>
      <c r="E402" s="33">
        <v>400</v>
      </c>
      <c r="F402" s="33"/>
      <c r="G402" s="40">
        <f>G403</f>
        <v>4245.60602</v>
      </c>
      <c r="H402" s="40"/>
      <c r="I402" s="40">
        <f t="shared" si="84"/>
        <v>0</v>
      </c>
      <c r="J402" s="40">
        <f t="shared" si="84"/>
        <v>0</v>
      </c>
      <c r="K402" s="191" t="e">
        <f t="shared" si="74"/>
        <v>#DIV/0!</v>
      </c>
      <c r="L402" s="42"/>
    </row>
    <row r="403" spans="1:12" ht="15" customHeight="1" hidden="1">
      <c r="A403" s="5" t="s">
        <v>173</v>
      </c>
      <c r="B403" s="37" t="s">
        <v>93</v>
      </c>
      <c r="C403" s="37" t="s">
        <v>95</v>
      </c>
      <c r="D403" s="33" t="s">
        <v>281</v>
      </c>
      <c r="E403" s="33">
        <v>410</v>
      </c>
      <c r="F403" s="33"/>
      <c r="G403" s="40">
        <f>G404</f>
        <v>4245.60602</v>
      </c>
      <c r="H403" s="40"/>
      <c r="I403" s="40">
        <f t="shared" si="84"/>
        <v>0</v>
      </c>
      <c r="J403" s="40">
        <f t="shared" si="84"/>
        <v>0</v>
      </c>
      <c r="K403" s="191" t="e">
        <f t="shared" si="74"/>
        <v>#DIV/0!</v>
      </c>
      <c r="L403" s="42"/>
    </row>
    <row r="404" spans="1:12" ht="15" customHeight="1" hidden="1">
      <c r="A404" s="6" t="s">
        <v>9</v>
      </c>
      <c r="B404" s="37" t="s">
        <v>93</v>
      </c>
      <c r="C404" s="37" t="s">
        <v>95</v>
      </c>
      <c r="D404" s="33" t="s">
        <v>281</v>
      </c>
      <c r="E404" s="33">
        <v>410</v>
      </c>
      <c r="F404" s="33">
        <v>2</v>
      </c>
      <c r="G404" s="40">
        <v>4245.60602</v>
      </c>
      <c r="H404" s="40"/>
      <c r="I404" s="40"/>
      <c r="J404" s="40"/>
      <c r="K404" s="191" t="e">
        <f t="shared" si="74"/>
        <v>#DIV/0!</v>
      </c>
      <c r="L404" s="42"/>
    </row>
    <row r="405" spans="1:12" ht="15" customHeight="1" hidden="1">
      <c r="A405" s="6"/>
      <c r="B405" s="37"/>
      <c r="C405" s="37"/>
      <c r="D405" s="33"/>
      <c r="E405" s="33">
        <v>412</v>
      </c>
      <c r="F405" s="33"/>
      <c r="G405" s="40">
        <v>1261.5056</v>
      </c>
      <c r="H405" s="40"/>
      <c r="I405" s="40">
        <v>1261.5056</v>
      </c>
      <c r="J405" s="40">
        <v>1261.5056</v>
      </c>
      <c r="K405" s="191">
        <f t="shared" si="74"/>
        <v>100</v>
      </c>
      <c r="L405" s="42"/>
    </row>
    <row r="406" spans="1:12" ht="78.75" customHeight="1" hidden="1">
      <c r="A406" s="23" t="s">
        <v>215</v>
      </c>
      <c r="B406" s="37" t="s">
        <v>93</v>
      </c>
      <c r="C406" s="37" t="s">
        <v>95</v>
      </c>
      <c r="D406" s="33" t="s">
        <v>281</v>
      </c>
      <c r="E406" s="33"/>
      <c r="F406" s="33"/>
      <c r="G406" s="40">
        <f>G407</f>
        <v>264</v>
      </c>
      <c r="H406" s="40"/>
      <c r="I406" s="40">
        <f aca="true" t="shared" si="85" ref="I406:J408">I407</f>
        <v>0</v>
      </c>
      <c r="J406" s="40">
        <f t="shared" si="85"/>
        <v>0</v>
      </c>
      <c r="K406" s="191" t="e">
        <f t="shared" si="74"/>
        <v>#DIV/0!</v>
      </c>
      <c r="L406" s="42"/>
    </row>
    <row r="407" spans="1:12" ht="30" customHeight="1" hidden="1">
      <c r="A407" s="5" t="s">
        <v>167</v>
      </c>
      <c r="B407" s="37" t="s">
        <v>93</v>
      </c>
      <c r="C407" s="37" t="s">
        <v>95</v>
      </c>
      <c r="D407" s="33" t="s">
        <v>281</v>
      </c>
      <c r="E407" s="33">
        <v>400</v>
      </c>
      <c r="F407" s="33"/>
      <c r="G407" s="40">
        <f>G408</f>
        <v>264</v>
      </c>
      <c r="H407" s="40"/>
      <c r="I407" s="40">
        <f t="shared" si="85"/>
        <v>0</v>
      </c>
      <c r="J407" s="40">
        <f t="shared" si="85"/>
        <v>0</v>
      </c>
      <c r="K407" s="191" t="e">
        <f t="shared" si="74"/>
        <v>#DIV/0!</v>
      </c>
      <c r="L407" s="42"/>
    </row>
    <row r="408" spans="1:12" ht="15" customHeight="1" hidden="1">
      <c r="A408" s="5" t="s">
        <v>173</v>
      </c>
      <c r="B408" s="37" t="s">
        <v>93</v>
      </c>
      <c r="C408" s="37" t="s">
        <v>95</v>
      </c>
      <c r="D408" s="33" t="s">
        <v>281</v>
      </c>
      <c r="E408" s="33">
        <v>410</v>
      </c>
      <c r="F408" s="33"/>
      <c r="G408" s="40">
        <f>G409</f>
        <v>264</v>
      </c>
      <c r="H408" s="40"/>
      <c r="I408" s="40">
        <f t="shared" si="85"/>
        <v>0</v>
      </c>
      <c r="J408" s="40">
        <f t="shared" si="85"/>
        <v>0</v>
      </c>
      <c r="K408" s="191" t="e">
        <f t="shared" si="74"/>
        <v>#DIV/0!</v>
      </c>
      <c r="L408" s="42"/>
    </row>
    <row r="409" spans="1:12" ht="15" customHeight="1" hidden="1">
      <c r="A409" s="6" t="s">
        <v>8</v>
      </c>
      <c r="B409" s="37" t="s">
        <v>93</v>
      </c>
      <c r="C409" s="37" t="s">
        <v>95</v>
      </c>
      <c r="D409" s="33" t="s">
        <v>281</v>
      </c>
      <c r="E409" s="33">
        <v>410</v>
      </c>
      <c r="F409" s="33">
        <v>1</v>
      </c>
      <c r="G409" s="40">
        <v>264</v>
      </c>
      <c r="H409" s="40"/>
      <c r="I409" s="40"/>
      <c r="J409" s="40"/>
      <c r="K409" s="191" t="e">
        <f t="shared" si="74"/>
        <v>#DIV/0!</v>
      </c>
      <c r="L409" s="42"/>
    </row>
    <row r="410" spans="1:11" ht="15">
      <c r="A410" s="4" t="s">
        <v>98</v>
      </c>
      <c r="B410" s="90" t="s">
        <v>93</v>
      </c>
      <c r="C410" s="90" t="s">
        <v>99</v>
      </c>
      <c r="D410" s="239"/>
      <c r="E410" s="239"/>
      <c r="F410" s="239"/>
      <c r="G410" s="214">
        <f>G421+G434+G411</f>
        <v>728.2</v>
      </c>
      <c r="H410" s="214" t="e">
        <f>H421+H434</f>
        <v>#REF!</v>
      </c>
      <c r="I410" s="214">
        <f>I421+I434+I411</f>
        <v>6500</v>
      </c>
      <c r="J410" s="214">
        <f>J421+J434+J411</f>
        <v>4887.131039999999</v>
      </c>
      <c r="K410" s="191">
        <f t="shared" si="74"/>
        <v>75.18663138461538</v>
      </c>
    </row>
    <row r="411" spans="1:12" ht="45" customHeight="1" hidden="1">
      <c r="A411" s="22" t="s">
        <v>178</v>
      </c>
      <c r="B411" s="37" t="s">
        <v>93</v>
      </c>
      <c r="C411" s="37" t="s">
        <v>99</v>
      </c>
      <c r="D411" s="32" t="s">
        <v>179</v>
      </c>
      <c r="E411" s="32"/>
      <c r="F411" s="32"/>
      <c r="G411" s="40">
        <f>G412</f>
        <v>0</v>
      </c>
      <c r="H411" s="40"/>
      <c r="I411" s="40">
        <f>I412</f>
        <v>0</v>
      </c>
      <c r="J411" s="40">
        <f>J412</f>
        <v>0</v>
      </c>
      <c r="K411" s="191" t="e">
        <f aca="true" t="shared" si="86" ref="K411:K474">J411/I411*100</f>
        <v>#DIV/0!</v>
      </c>
      <c r="L411" s="42"/>
    </row>
    <row r="412" spans="1:12" ht="165" customHeight="1" hidden="1">
      <c r="A412" s="22" t="s">
        <v>180</v>
      </c>
      <c r="B412" s="37" t="s">
        <v>93</v>
      </c>
      <c r="C412" s="37" t="s">
        <v>99</v>
      </c>
      <c r="D412" s="32" t="s">
        <v>181</v>
      </c>
      <c r="E412" s="239"/>
      <c r="F412" s="239"/>
      <c r="G412" s="40">
        <f>G413+G417</f>
        <v>0</v>
      </c>
      <c r="H412" s="214"/>
      <c r="I412" s="40">
        <f>I413+I417</f>
        <v>0</v>
      </c>
      <c r="J412" s="40">
        <f>J413+J417</f>
        <v>0</v>
      </c>
      <c r="K412" s="191" t="e">
        <f t="shared" si="86"/>
        <v>#DIV/0!</v>
      </c>
      <c r="L412" s="42"/>
    </row>
    <row r="413" spans="1:12" ht="210" customHeight="1" hidden="1">
      <c r="A413" s="27" t="s">
        <v>182</v>
      </c>
      <c r="B413" s="37" t="s">
        <v>93</v>
      </c>
      <c r="C413" s="37" t="s">
        <v>99</v>
      </c>
      <c r="D413" s="32" t="s">
        <v>183</v>
      </c>
      <c r="E413" s="239"/>
      <c r="F413" s="239"/>
      <c r="G413" s="40">
        <f>G414</f>
        <v>0</v>
      </c>
      <c r="H413" s="214"/>
      <c r="I413" s="40">
        <f aca="true" t="shared" si="87" ref="I413:J415">I414</f>
        <v>0</v>
      </c>
      <c r="J413" s="40">
        <f t="shared" si="87"/>
        <v>0</v>
      </c>
      <c r="K413" s="191" t="e">
        <f t="shared" si="86"/>
        <v>#DIV/0!</v>
      </c>
      <c r="L413" s="42"/>
    </row>
    <row r="414" spans="1:12" ht="30" customHeight="1" hidden="1">
      <c r="A414" s="22" t="s">
        <v>167</v>
      </c>
      <c r="B414" s="37" t="s">
        <v>93</v>
      </c>
      <c r="C414" s="37" t="s">
        <v>99</v>
      </c>
      <c r="D414" s="32" t="s">
        <v>183</v>
      </c>
      <c r="E414" s="32">
        <v>400</v>
      </c>
      <c r="F414" s="32"/>
      <c r="G414" s="40">
        <f>G415</f>
        <v>0</v>
      </c>
      <c r="H414" s="40"/>
      <c r="I414" s="40">
        <f t="shared" si="87"/>
        <v>0</v>
      </c>
      <c r="J414" s="40">
        <f t="shared" si="87"/>
        <v>0</v>
      </c>
      <c r="K414" s="191" t="e">
        <f t="shared" si="86"/>
        <v>#DIV/0!</v>
      </c>
      <c r="L414" s="42"/>
    </row>
    <row r="415" spans="1:12" ht="15" customHeight="1" hidden="1">
      <c r="A415" s="248" t="s">
        <v>173</v>
      </c>
      <c r="B415" s="37" t="s">
        <v>93</v>
      </c>
      <c r="C415" s="37" t="s">
        <v>99</v>
      </c>
      <c r="D415" s="32" t="s">
        <v>183</v>
      </c>
      <c r="E415" s="32">
        <v>410</v>
      </c>
      <c r="F415" s="239"/>
      <c r="G415" s="40">
        <f>G416</f>
        <v>0</v>
      </c>
      <c r="H415" s="214"/>
      <c r="I415" s="40">
        <f t="shared" si="87"/>
        <v>0</v>
      </c>
      <c r="J415" s="40">
        <f t="shared" si="87"/>
        <v>0</v>
      </c>
      <c r="K415" s="191" t="e">
        <f t="shared" si="86"/>
        <v>#DIV/0!</v>
      </c>
      <c r="L415" s="42"/>
    </row>
    <row r="416" spans="1:252" ht="15" customHeight="1" hidden="1">
      <c r="A416" s="6" t="s">
        <v>9</v>
      </c>
      <c r="B416" s="37" t="s">
        <v>93</v>
      </c>
      <c r="C416" s="37" t="s">
        <v>99</v>
      </c>
      <c r="D416" s="32" t="s">
        <v>183</v>
      </c>
      <c r="E416" s="32">
        <v>410</v>
      </c>
      <c r="F416" s="246">
        <v>2</v>
      </c>
      <c r="G416" s="247"/>
      <c r="H416" s="247"/>
      <c r="I416" s="247"/>
      <c r="J416" s="247"/>
      <c r="K416" s="191" t="e">
        <f t="shared" si="86"/>
        <v>#DIV/0!</v>
      </c>
      <c r="L416" s="42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1"/>
      <c r="CJ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  <c r="CW416" s="51"/>
      <c r="CX416" s="51"/>
      <c r="CY416" s="51"/>
      <c r="CZ416" s="51"/>
      <c r="DA416" s="51"/>
      <c r="DB416" s="51"/>
      <c r="DC416" s="51"/>
      <c r="DD416" s="51"/>
      <c r="DE416" s="51"/>
      <c r="DF416" s="51"/>
      <c r="DG416" s="51"/>
      <c r="DH416" s="51"/>
      <c r="DI416" s="51"/>
      <c r="DJ416" s="51"/>
      <c r="DK416" s="51"/>
      <c r="DL416" s="51"/>
      <c r="DM416" s="51"/>
      <c r="DN416" s="51"/>
      <c r="DO416" s="51"/>
      <c r="DP416" s="51"/>
      <c r="DQ416" s="51"/>
      <c r="DR416" s="51"/>
      <c r="DS416" s="51"/>
      <c r="DT416" s="51"/>
      <c r="DU416" s="51"/>
      <c r="DV416" s="51"/>
      <c r="DW416" s="51"/>
      <c r="DX416" s="51"/>
      <c r="DY416" s="51"/>
      <c r="DZ416" s="51"/>
      <c r="EA416" s="51"/>
      <c r="EB416" s="51"/>
      <c r="EC416" s="51"/>
      <c r="ED416" s="51"/>
      <c r="EE416" s="51"/>
      <c r="EF416" s="51"/>
      <c r="EG416" s="51"/>
      <c r="EH416" s="51"/>
      <c r="EI416" s="51"/>
      <c r="EJ416" s="51"/>
      <c r="EK416" s="51"/>
      <c r="EL416" s="51"/>
      <c r="EM416" s="51"/>
      <c r="EN416" s="51"/>
      <c r="EO416" s="51"/>
      <c r="EP416" s="51"/>
      <c r="EQ416" s="51"/>
      <c r="ER416" s="51"/>
      <c r="ES416" s="51"/>
      <c r="ET416" s="51"/>
      <c r="EU416" s="51"/>
      <c r="EV416" s="51"/>
      <c r="EW416" s="51"/>
      <c r="EX416" s="51"/>
      <c r="EY416" s="51"/>
      <c r="EZ416" s="51"/>
      <c r="FA416" s="51"/>
      <c r="FB416" s="51"/>
      <c r="FC416" s="51"/>
      <c r="FD416" s="51"/>
      <c r="FE416" s="51"/>
      <c r="FF416" s="51"/>
      <c r="FG416" s="51"/>
      <c r="FH416" s="51"/>
      <c r="FI416" s="51"/>
      <c r="FJ416" s="51"/>
      <c r="FK416" s="51"/>
      <c r="FL416" s="51"/>
      <c r="FM416" s="51"/>
      <c r="FN416" s="51"/>
      <c r="FO416" s="51"/>
      <c r="FP416" s="51"/>
      <c r="FQ416" s="51"/>
      <c r="FR416" s="51"/>
      <c r="FS416" s="51"/>
      <c r="FT416" s="51"/>
      <c r="FU416" s="51"/>
      <c r="FV416" s="51"/>
      <c r="FW416" s="51"/>
      <c r="FX416" s="51"/>
      <c r="FY416" s="51"/>
      <c r="FZ416" s="51"/>
      <c r="GA416" s="51"/>
      <c r="GB416" s="51"/>
      <c r="GC416" s="51"/>
      <c r="GD416" s="51"/>
      <c r="GE416" s="51"/>
      <c r="GF416" s="51"/>
      <c r="GG416" s="51"/>
      <c r="GH416" s="51"/>
      <c r="GI416" s="51"/>
      <c r="GJ416" s="51"/>
      <c r="GK416" s="51"/>
      <c r="GL416" s="51"/>
      <c r="GM416" s="51"/>
      <c r="GN416" s="51"/>
      <c r="GO416" s="51"/>
      <c r="GP416" s="51"/>
      <c r="GQ416" s="51"/>
      <c r="GR416" s="51"/>
      <c r="GS416" s="51"/>
      <c r="GT416" s="51"/>
      <c r="GU416" s="51"/>
      <c r="GV416" s="51"/>
      <c r="GW416" s="51"/>
      <c r="GX416" s="51"/>
      <c r="GY416" s="51"/>
      <c r="GZ416" s="51"/>
      <c r="HA416" s="51"/>
      <c r="HB416" s="51"/>
      <c r="HC416" s="51"/>
      <c r="HD416" s="51"/>
      <c r="HE416" s="51"/>
      <c r="HF416" s="51"/>
      <c r="HG416" s="51"/>
      <c r="HH416" s="51"/>
      <c r="HI416" s="51"/>
      <c r="HJ416" s="51"/>
      <c r="HK416" s="51"/>
      <c r="HL416" s="51"/>
      <c r="HM416" s="51"/>
      <c r="HN416" s="51"/>
      <c r="HO416" s="51"/>
      <c r="HP416" s="51"/>
      <c r="HQ416" s="51"/>
      <c r="HR416" s="51"/>
      <c r="HS416" s="51"/>
      <c r="HT416" s="51"/>
      <c r="HU416" s="51"/>
      <c r="HV416" s="51"/>
      <c r="HW416" s="51"/>
      <c r="HX416" s="51"/>
      <c r="HY416" s="51"/>
      <c r="HZ416" s="51"/>
      <c r="IA416" s="51"/>
      <c r="IB416" s="51"/>
      <c r="IC416" s="51"/>
      <c r="ID416" s="51"/>
      <c r="IE416" s="51"/>
      <c r="IF416" s="51"/>
      <c r="IG416" s="51"/>
      <c r="IH416" s="51"/>
      <c r="II416" s="51"/>
      <c r="IJ416" s="51"/>
      <c r="IK416" s="51"/>
      <c r="IL416" s="51"/>
      <c r="IM416" s="51"/>
      <c r="IN416" s="51"/>
      <c r="IO416" s="51"/>
      <c r="IP416" s="51"/>
      <c r="IQ416" s="51"/>
      <c r="IR416" s="51"/>
    </row>
    <row r="417" spans="1:12" ht="210" customHeight="1" hidden="1">
      <c r="A417" s="27" t="s">
        <v>182</v>
      </c>
      <c r="B417" s="37" t="s">
        <v>93</v>
      </c>
      <c r="C417" s="37" t="s">
        <v>99</v>
      </c>
      <c r="D417" s="32" t="s">
        <v>184</v>
      </c>
      <c r="E417" s="239"/>
      <c r="F417" s="239"/>
      <c r="G417" s="40">
        <f>G418</f>
        <v>0</v>
      </c>
      <c r="H417" s="214"/>
      <c r="I417" s="40">
        <f aca="true" t="shared" si="88" ref="I417:J419">I418</f>
        <v>0</v>
      </c>
      <c r="J417" s="40">
        <f t="shared" si="88"/>
        <v>0</v>
      </c>
      <c r="K417" s="191" t="e">
        <f t="shared" si="86"/>
        <v>#DIV/0!</v>
      </c>
      <c r="L417" s="42"/>
    </row>
    <row r="418" spans="1:12" ht="30" customHeight="1" hidden="1">
      <c r="A418" s="22" t="s">
        <v>167</v>
      </c>
      <c r="B418" s="37" t="s">
        <v>93</v>
      </c>
      <c r="C418" s="37" t="s">
        <v>99</v>
      </c>
      <c r="D418" s="32" t="s">
        <v>184</v>
      </c>
      <c r="E418" s="32">
        <v>400</v>
      </c>
      <c r="F418" s="32"/>
      <c r="G418" s="40">
        <f>G419</f>
        <v>0</v>
      </c>
      <c r="H418" s="40"/>
      <c r="I418" s="40">
        <f t="shared" si="88"/>
        <v>0</v>
      </c>
      <c r="J418" s="40">
        <f t="shared" si="88"/>
        <v>0</v>
      </c>
      <c r="K418" s="191" t="e">
        <f t="shared" si="86"/>
        <v>#DIV/0!</v>
      </c>
      <c r="L418" s="42"/>
    </row>
    <row r="419" spans="1:12" ht="15" customHeight="1" hidden="1">
      <c r="A419" s="248" t="s">
        <v>173</v>
      </c>
      <c r="B419" s="37" t="s">
        <v>93</v>
      </c>
      <c r="C419" s="37" t="s">
        <v>99</v>
      </c>
      <c r="D419" s="32" t="s">
        <v>184</v>
      </c>
      <c r="E419" s="32">
        <v>410</v>
      </c>
      <c r="F419" s="239"/>
      <c r="G419" s="40">
        <f>G420</f>
        <v>0</v>
      </c>
      <c r="H419" s="214"/>
      <c r="I419" s="40">
        <f t="shared" si="88"/>
        <v>0</v>
      </c>
      <c r="J419" s="40">
        <f t="shared" si="88"/>
        <v>0</v>
      </c>
      <c r="K419" s="191" t="e">
        <f t="shared" si="86"/>
        <v>#DIV/0!</v>
      </c>
      <c r="L419" s="42"/>
    </row>
    <row r="420" spans="1:252" ht="15" customHeight="1" hidden="1">
      <c r="A420" s="6" t="s">
        <v>9</v>
      </c>
      <c r="B420" s="37" t="s">
        <v>93</v>
      </c>
      <c r="C420" s="37" t="s">
        <v>99</v>
      </c>
      <c r="D420" s="32" t="s">
        <v>184</v>
      </c>
      <c r="E420" s="32">
        <v>410</v>
      </c>
      <c r="F420" s="246">
        <v>2</v>
      </c>
      <c r="G420" s="247"/>
      <c r="H420" s="247"/>
      <c r="I420" s="247"/>
      <c r="J420" s="247"/>
      <c r="K420" s="191" t="e">
        <f t="shared" si="86"/>
        <v>#DIV/0!</v>
      </c>
      <c r="L420" s="42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  <c r="CW420" s="51"/>
      <c r="CX420" s="51"/>
      <c r="CY420" s="51"/>
      <c r="CZ420" s="51"/>
      <c r="DA420" s="51"/>
      <c r="DB420" s="51"/>
      <c r="DC420" s="51"/>
      <c r="DD420" s="51"/>
      <c r="DE420" s="51"/>
      <c r="DF420" s="51"/>
      <c r="DG420" s="51"/>
      <c r="DH420" s="51"/>
      <c r="DI420" s="51"/>
      <c r="DJ420" s="51"/>
      <c r="DK420" s="51"/>
      <c r="DL420" s="51"/>
      <c r="DM420" s="51"/>
      <c r="DN420" s="51"/>
      <c r="DO420" s="51"/>
      <c r="DP420" s="51"/>
      <c r="DQ420" s="51"/>
      <c r="DR420" s="51"/>
      <c r="DS420" s="51"/>
      <c r="DT420" s="51"/>
      <c r="DU420" s="51"/>
      <c r="DV420" s="51"/>
      <c r="DW420" s="51"/>
      <c r="DX420" s="51"/>
      <c r="DY420" s="51"/>
      <c r="DZ420" s="51"/>
      <c r="EA420" s="51"/>
      <c r="EB420" s="51"/>
      <c r="EC420" s="51"/>
      <c r="ED420" s="51"/>
      <c r="EE420" s="51"/>
      <c r="EF420" s="51"/>
      <c r="EG420" s="51"/>
      <c r="EH420" s="51"/>
      <c r="EI420" s="51"/>
      <c r="EJ420" s="51"/>
      <c r="EK420" s="51"/>
      <c r="EL420" s="51"/>
      <c r="EM420" s="51"/>
      <c r="EN420" s="51"/>
      <c r="EO420" s="51"/>
      <c r="EP420" s="51"/>
      <c r="EQ420" s="51"/>
      <c r="ER420" s="51"/>
      <c r="ES420" s="51"/>
      <c r="ET420" s="51"/>
      <c r="EU420" s="51"/>
      <c r="EV420" s="51"/>
      <c r="EW420" s="51"/>
      <c r="EX420" s="51"/>
      <c r="EY420" s="51"/>
      <c r="EZ420" s="51"/>
      <c r="FA420" s="51"/>
      <c r="FB420" s="51"/>
      <c r="FC420" s="51"/>
      <c r="FD420" s="51"/>
      <c r="FE420" s="51"/>
      <c r="FF420" s="51"/>
      <c r="FG420" s="51"/>
      <c r="FH420" s="51"/>
      <c r="FI420" s="51"/>
      <c r="FJ420" s="51"/>
      <c r="FK420" s="51"/>
      <c r="FL420" s="51"/>
      <c r="FM420" s="51"/>
      <c r="FN420" s="51"/>
      <c r="FO420" s="51"/>
      <c r="FP420" s="51"/>
      <c r="FQ420" s="51"/>
      <c r="FR420" s="51"/>
      <c r="FS420" s="51"/>
      <c r="FT420" s="51"/>
      <c r="FU420" s="51"/>
      <c r="FV420" s="51"/>
      <c r="FW420" s="51"/>
      <c r="FX420" s="51"/>
      <c r="FY420" s="51"/>
      <c r="FZ420" s="51"/>
      <c r="GA420" s="51"/>
      <c r="GB420" s="51"/>
      <c r="GC420" s="51"/>
      <c r="GD420" s="51"/>
      <c r="GE420" s="51"/>
      <c r="GF420" s="51"/>
      <c r="GG420" s="51"/>
      <c r="GH420" s="51"/>
      <c r="GI420" s="51"/>
      <c r="GJ420" s="51"/>
      <c r="GK420" s="51"/>
      <c r="GL420" s="51"/>
      <c r="GM420" s="51"/>
      <c r="GN420" s="51"/>
      <c r="GO420" s="51"/>
      <c r="GP420" s="51"/>
      <c r="GQ420" s="51"/>
      <c r="GR420" s="51"/>
      <c r="GS420" s="51"/>
      <c r="GT420" s="51"/>
      <c r="GU420" s="51"/>
      <c r="GV420" s="51"/>
      <c r="GW420" s="51"/>
      <c r="GX420" s="51"/>
      <c r="GY420" s="51"/>
      <c r="GZ420" s="51"/>
      <c r="HA420" s="51"/>
      <c r="HB420" s="51"/>
      <c r="HC420" s="51"/>
      <c r="HD420" s="51"/>
      <c r="HE420" s="51"/>
      <c r="HF420" s="51"/>
      <c r="HG420" s="51"/>
      <c r="HH420" s="51"/>
      <c r="HI420" s="51"/>
      <c r="HJ420" s="51"/>
      <c r="HK420" s="51"/>
      <c r="HL420" s="51"/>
      <c r="HM420" s="51"/>
      <c r="HN420" s="51"/>
      <c r="HO420" s="51"/>
      <c r="HP420" s="51"/>
      <c r="HQ420" s="51"/>
      <c r="HR420" s="51"/>
      <c r="HS420" s="51"/>
      <c r="HT420" s="51"/>
      <c r="HU420" s="51"/>
      <c r="HV420" s="51"/>
      <c r="HW420" s="51"/>
      <c r="HX420" s="51"/>
      <c r="HY420" s="51"/>
      <c r="HZ420" s="51"/>
      <c r="IA420" s="51"/>
      <c r="IB420" s="51"/>
      <c r="IC420" s="51"/>
      <c r="ID420" s="51"/>
      <c r="IE420" s="51"/>
      <c r="IF420" s="51"/>
      <c r="IG420" s="51"/>
      <c r="IH420" s="51"/>
      <c r="II420" s="51"/>
      <c r="IJ420" s="51"/>
      <c r="IK420" s="51"/>
      <c r="IL420" s="51"/>
      <c r="IM420" s="51"/>
      <c r="IN420" s="51"/>
      <c r="IO420" s="51"/>
      <c r="IP420" s="51"/>
      <c r="IQ420" s="51"/>
      <c r="IR420" s="51"/>
    </row>
    <row r="421" spans="1:11" ht="30" hidden="1">
      <c r="A421" s="28" t="s">
        <v>298</v>
      </c>
      <c r="B421" s="37" t="s">
        <v>93</v>
      </c>
      <c r="C421" s="37" t="s">
        <v>99</v>
      </c>
      <c r="D421" s="33" t="s">
        <v>201</v>
      </c>
      <c r="E421" s="32"/>
      <c r="F421" s="32"/>
      <c r="G421" s="40">
        <f>G422</f>
        <v>500</v>
      </c>
      <c r="H421" s="40">
        <f>H422</f>
        <v>0</v>
      </c>
      <c r="I421" s="40">
        <f>I422</f>
        <v>0</v>
      </c>
      <c r="J421" s="40">
        <f>J422</f>
        <v>0</v>
      </c>
      <c r="K421" s="191" t="e">
        <f t="shared" si="86"/>
        <v>#DIV/0!</v>
      </c>
    </row>
    <row r="422" spans="1:11" ht="30" hidden="1">
      <c r="A422" s="28" t="s">
        <v>299</v>
      </c>
      <c r="B422" s="37" t="s">
        <v>93</v>
      </c>
      <c r="C422" s="37" t="s">
        <v>99</v>
      </c>
      <c r="D422" s="33" t="s">
        <v>202</v>
      </c>
      <c r="E422" s="32"/>
      <c r="F422" s="32"/>
      <c r="G422" s="40">
        <f>G423+G430</f>
        <v>500</v>
      </c>
      <c r="H422" s="40">
        <f>H423</f>
        <v>0</v>
      </c>
      <c r="I422" s="40">
        <f>I423+I430</f>
        <v>0</v>
      </c>
      <c r="J422" s="40">
        <f>J423+J430</f>
        <v>0</v>
      </c>
      <c r="K422" s="191" t="e">
        <f t="shared" si="86"/>
        <v>#DIV/0!</v>
      </c>
    </row>
    <row r="423" spans="1:11" ht="75" hidden="1">
      <c r="A423" s="28" t="s">
        <v>300</v>
      </c>
      <c r="B423" s="37" t="s">
        <v>93</v>
      </c>
      <c r="C423" s="37" t="s">
        <v>99</v>
      </c>
      <c r="D423" s="31" t="s">
        <v>200</v>
      </c>
      <c r="E423" s="32"/>
      <c r="F423" s="32"/>
      <c r="G423" s="40">
        <f>G424+G428</f>
        <v>500</v>
      </c>
      <c r="H423" s="40">
        <f>H427</f>
        <v>0</v>
      </c>
      <c r="I423" s="40">
        <f>I424+I428</f>
        <v>0</v>
      </c>
      <c r="J423" s="40">
        <f>J424+J428</f>
        <v>0</v>
      </c>
      <c r="K423" s="191" t="e">
        <f t="shared" si="86"/>
        <v>#DIV/0!</v>
      </c>
    </row>
    <row r="424" spans="1:12" ht="30" hidden="1">
      <c r="A424" s="27" t="s">
        <v>210</v>
      </c>
      <c r="B424" s="37" t="s">
        <v>93</v>
      </c>
      <c r="C424" s="37" t="s">
        <v>99</v>
      </c>
      <c r="D424" s="31" t="s">
        <v>200</v>
      </c>
      <c r="E424" s="33">
        <v>200</v>
      </c>
      <c r="F424" s="33"/>
      <c r="G424" s="40">
        <f aca="true" t="shared" si="89" ref="G424:J425">G425</f>
        <v>250</v>
      </c>
      <c r="H424" s="40">
        <f t="shared" si="89"/>
        <v>4.79524</v>
      </c>
      <c r="I424" s="40">
        <f t="shared" si="89"/>
        <v>0</v>
      </c>
      <c r="J424" s="40">
        <f t="shared" si="89"/>
        <v>0</v>
      </c>
      <c r="K424" s="191" t="e">
        <f t="shared" si="86"/>
        <v>#DIV/0!</v>
      </c>
      <c r="L424" s="42"/>
    </row>
    <row r="425" spans="1:12" ht="30" hidden="1">
      <c r="A425" s="5" t="s">
        <v>20</v>
      </c>
      <c r="B425" s="37" t="s">
        <v>93</v>
      </c>
      <c r="C425" s="37" t="s">
        <v>99</v>
      </c>
      <c r="D425" s="31" t="s">
        <v>200</v>
      </c>
      <c r="E425" s="33">
        <v>240</v>
      </c>
      <c r="F425" s="33"/>
      <c r="G425" s="40">
        <f t="shared" si="89"/>
        <v>250</v>
      </c>
      <c r="H425" s="40">
        <f t="shared" si="89"/>
        <v>4.79524</v>
      </c>
      <c r="I425" s="40">
        <f t="shared" si="89"/>
        <v>0</v>
      </c>
      <c r="J425" s="40">
        <f t="shared" si="89"/>
        <v>0</v>
      </c>
      <c r="K425" s="191" t="e">
        <f t="shared" si="86"/>
        <v>#DIV/0!</v>
      </c>
      <c r="L425" s="42"/>
    </row>
    <row r="426" spans="1:12" ht="15" hidden="1">
      <c r="A426" s="6" t="s">
        <v>8</v>
      </c>
      <c r="B426" s="37" t="s">
        <v>93</v>
      </c>
      <c r="C426" s="37" t="s">
        <v>99</v>
      </c>
      <c r="D426" s="31" t="s">
        <v>200</v>
      </c>
      <c r="E426" s="33">
        <v>240</v>
      </c>
      <c r="F426" s="33">
        <v>1</v>
      </c>
      <c r="G426" s="40">
        <v>250</v>
      </c>
      <c r="H426" s="40">
        <v>4.79524</v>
      </c>
      <c r="I426" s="40"/>
      <c r="J426" s="40"/>
      <c r="K426" s="191" t="e">
        <f t="shared" si="86"/>
        <v>#DIV/0!</v>
      </c>
      <c r="L426" s="52"/>
    </row>
    <row r="427" spans="1:11" ht="15" customHeight="1" hidden="1">
      <c r="A427" s="5" t="s">
        <v>21</v>
      </c>
      <c r="B427" s="37" t="s">
        <v>93</v>
      </c>
      <c r="C427" s="37" t="s">
        <v>99</v>
      </c>
      <c r="D427" s="31" t="s">
        <v>200</v>
      </c>
      <c r="E427" s="33">
        <v>800</v>
      </c>
      <c r="F427" s="32"/>
      <c r="G427" s="40">
        <f aca="true" t="shared" si="90" ref="G427:J428">G428</f>
        <v>250</v>
      </c>
      <c r="H427" s="40">
        <f t="shared" si="90"/>
        <v>0</v>
      </c>
      <c r="I427" s="40">
        <f t="shared" si="90"/>
        <v>0</v>
      </c>
      <c r="J427" s="40">
        <f t="shared" si="90"/>
        <v>0</v>
      </c>
      <c r="K427" s="191" t="e">
        <f t="shared" si="86"/>
        <v>#DIV/0!</v>
      </c>
    </row>
    <row r="428" spans="1:11" ht="45" customHeight="1" hidden="1">
      <c r="A428" s="5" t="s">
        <v>81</v>
      </c>
      <c r="B428" s="37" t="s">
        <v>93</v>
      </c>
      <c r="C428" s="37" t="s">
        <v>99</v>
      </c>
      <c r="D428" s="31" t="s">
        <v>200</v>
      </c>
      <c r="E428" s="33">
        <v>810</v>
      </c>
      <c r="F428" s="32"/>
      <c r="G428" s="40">
        <f t="shared" si="90"/>
        <v>250</v>
      </c>
      <c r="H428" s="40">
        <f t="shared" si="90"/>
        <v>0</v>
      </c>
      <c r="I428" s="40">
        <f t="shared" si="90"/>
        <v>0</v>
      </c>
      <c r="J428" s="40">
        <f t="shared" si="90"/>
        <v>0</v>
      </c>
      <c r="K428" s="191" t="e">
        <f t="shared" si="86"/>
        <v>#DIV/0!</v>
      </c>
    </row>
    <row r="429" spans="1:11" ht="15" customHeight="1" hidden="1">
      <c r="A429" s="6" t="s">
        <v>8</v>
      </c>
      <c r="B429" s="37" t="s">
        <v>93</v>
      </c>
      <c r="C429" s="37" t="s">
        <v>99</v>
      </c>
      <c r="D429" s="31" t="s">
        <v>200</v>
      </c>
      <c r="E429" s="33">
        <v>810</v>
      </c>
      <c r="F429" s="33">
        <v>1</v>
      </c>
      <c r="G429" s="40">
        <v>250</v>
      </c>
      <c r="H429" s="40"/>
      <c r="I429" s="40"/>
      <c r="J429" s="40"/>
      <c r="K429" s="191" t="e">
        <f t="shared" si="86"/>
        <v>#DIV/0!</v>
      </c>
    </row>
    <row r="430" spans="1:11" ht="75" customHeight="1" hidden="1">
      <c r="A430" s="28" t="s">
        <v>207</v>
      </c>
      <c r="B430" s="37" t="s">
        <v>93</v>
      </c>
      <c r="C430" s="37" t="s">
        <v>99</v>
      </c>
      <c r="D430" s="31" t="s">
        <v>203</v>
      </c>
      <c r="E430" s="32"/>
      <c r="F430" s="32"/>
      <c r="G430" s="40">
        <f aca="true" t="shared" si="91" ref="G430:J432">G431</f>
        <v>0</v>
      </c>
      <c r="H430" s="40">
        <f t="shared" si="91"/>
        <v>0</v>
      </c>
      <c r="I430" s="40">
        <f t="shared" si="91"/>
        <v>0</v>
      </c>
      <c r="J430" s="40">
        <f t="shared" si="91"/>
        <v>0</v>
      </c>
      <c r="K430" s="191" t="e">
        <f t="shared" si="86"/>
        <v>#DIV/0!</v>
      </c>
    </row>
    <row r="431" spans="1:11" ht="15" customHeight="1" hidden="1">
      <c r="A431" s="5" t="s">
        <v>21</v>
      </c>
      <c r="B431" s="37" t="s">
        <v>93</v>
      </c>
      <c r="C431" s="37" t="s">
        <v>99</v>
      </c>
      <c r="D431" s="31" t="s">
        <v>203</v>
      </c>
      <c r="E431" s="33">
        <v>800</v>
      </c>
      <c r="F431" s="32"/>
      <c r="G431" s="40">
        <f t="shared" si="91"/>
        <v>0</v>
      </c>
      <c r="H431" s="40">
        <f t="shared" si="91"/>
        <v>0</v>
      </c>
      <c r="I431" s="40">
        <f t="shared" si="91"/>
        <v>0</v>
      </c>
      <c r="J431" s="40">
        <f t="shared" si="91"/>
        <v>0</v>
      </c>
      <c r="K431" s="191" t="e">
        <f t="shared" si="86"/>
        <v>#DIV/0!</v>
      </c>
    </row>
    <row r="432" spans="1:11" ht="45" customHeight="1" hidden="1">
      <c r="A432" s="5" t="s">
        <v>81</v>
      </c>
      <c r="B432" s="37" t="s">
        <v>93</v>
      </c>
      <c r="C432" s="37" t="s">
        <v>99</v>
      </c>
      <c r="D432" s="31" t="s">
        <v>203</v>
      </c>
      <c r="E432" s="33">
        <v>810</v>
      </c>
      <c r="F432" s="32"/>
      <c r="G432" s="40">
        <f t="shared" si="91"/>
        <v>0</v>
      </c>
      <c r="H432" s="40">
        <f t="shared" si="91"/>
        <v>0</v>
      </c>
      <c r="I432" s="40">
        <f t="shared" si="91"/>
        <v>0</v>
      </c>
      <c r="J432" s="40">
        <f t="shared" si="91"/>
        <v>0</v>
      </c>
      <c r="K432" s="191" t="e">
        <f t="shared" si="86"/>
        <v>#DIV/0!</v>
      </c>
    </row>
    <row r="433" spans="1:11" ht="15" customHeight="1" hidden="1">
      <c r="A433" s="6" t="s">
        <v>8</v>
      </c>
      <c r="B433" s="37" t="s">
        <v>93</v>
      </c>
      <c r="C433" s="37" t="s">
        <v>99</v>
      </c>
      <c r="D433" s="31" t="s">
        <v>203</v>
      </c>
      <c r="E433" s="33">
        <v>810</v>
      </c>
      <c r="F433" s="33">
        <v>1</v>
      </c>
      <c r="G433" s="40"/>
      <c r="H433" s="40"/>
      <c r="I433" s="40"/>
      <c r="J433" s="40"/>
      <c r="K433" s="191" t="e">
        <f t="shared" si="86"/>
        <v>#DIV/0!</v>
      </c>
    </row>
    <row r="434" spans="1:11" ht="15">
      <c r="A434" s="5" t="s">
        <v>16</v>
      </c>
      <c r="B434" s="37" t="s">
        <v>93</v>
      </c>
      <c r="C434" s="37" t="s">
        <v>99</v>
      </c>
      <c r="D434" s="33">
        <v>9000000000</v>
      </c>
      <c r="E434" s="33"/>
      <c r="F434" s="33"/>
      <c r="G434" s="40">
        <f>G435</f>
        <v>228.2</v>
      </c>
      <c r="H434" s="40" t="e">
        <f>#REF!</f>
        <v>#REF!</v>
      </c>
      <c r="I434" s="40">
        <f>I435+I449+I443</f>
        <v>6500</v>
      </c>
      <c r="J434" s="40">
        <f>J435+J449+J443</f>
        <v>4887.131039999999</v>
      </c>
      <c r="K434" s="191">
        <f t="shared" si="86"/>
        <v>75.18663138461538</v>
      </c>
    </row>
    <row r="435" spans="1:11" ht="15">
      <c r="A435" s="5" t="s">
        <v>189</v>
      </c>
      <c r="B435" s="37" t="s">
        <v>93</v>
      </c>
      <c r="C435" s="37" t="s">
        <v>99</v>
      </c>
      <c r="D435" s="33">
        <v>9000090520</v>
      </c>
      <c r="E435" s="33"/>
      <c r="F435" s="33"/>
      <c r="G435" s="40">
        <f>G436+G440+G446</f>
        <v>228.2</v>
      </c>
      <c r="H435" s="40">
        <f aca="true" t="shared" si="92" ref="G435:J437">H436</f>
        <v>4.79524</v>
      </c>
      <c r="I435" s="40">
        <f>I436+I440+I446</f>
        <v>5600</v>
      </c>
      <c r="J435" s="40">
        <f>J436+J440+J446</f>
        <v>4773.96304</v>
      </c>
      <c r="K435" s="191">
        <f t="shared" si="86"/>
        <v>85.24933999999999</v>
      </c>
    </row>
    <row r="436" spans="1:11" ht="30">
      <c r="A436" s="27" t="s">
        <v>210</v>
      </c>
      <c r="B436" s="37" t="s">
        <v>93</v>
      </c>
      <c r="C436" s="37" t="s">
        <v>99</v>
      </c>
      <c r="D436" s="33">
        <v>9000090520</v>
      </c>
      <c r="E436" s="33">
        <v>200</v>
      </c>
      <c r="F436" s="33"/>
      <c r="G436" s="40">
        <f t="shared" si="92"/>
        <v>198.2</v>
      </c>
      <c r="H436" s="40">
        <f t="shared" si="92"/>
        <v>4.79524</v>
      </c>
      <c r="I436" s="40">
        <f t="shared" si="92"/>
        <v>5500</v>
      </c>
      <c r="J436" s="40">
        <f t="shared" si="92"/>
        <v>4773.96304</v>
      </c>
      <c r="K436" s="191">
        <f t="shared" si="86"/>
        <v>86.799328</v>
      </c>
    </row>
    <row r="437" spans="1:11" ht="30">
      <c r="A437" s="5" t="s">
        <v>20</v>
      </c>
      <c r="B437" s="37" t="s">
        <v>93</v>
      </c>
      <c r="C437" s="37" t="s">
        <v>99</v>
      </c>
      <c r="D437" s="33">
        <v>9000090520</v>
      </c>
      <c r="E437" s="33">
        <v>240</v>
      </c>
      <c r="F437" s="33"/>
      <c r="G437" s="40">
        <f t="shared" si="92"/>
        <v>198.2</v>
      </c>
      <c r="H437" s="40">
        <f t="shared" si="92"/>
        <v>4.79524</v>
      </c>
      <c r="I437" s="40">
        <f t="shared" si="92"/>
        <v>5500</v>
      </c>
      <c r="J437" s="40">
        <f t="shared" si="92"/>
        <v>4773.96304</v>
      </c>
      <c r="K437" s="191">
        <f t="shared" si="86"/>
        <v>86.799328</v>
      </c>
    </row>
    <row r="438" spans="1:11" ht="15">
      <c r="A438" s="6" t="s">
        <v>8</v>
      </c>
      <c r="B438" s="37" t="s">
        <v>93</v>
      </c>
      <c r="C438" s="37" t="s">
        <v>99</v>
      </c>
      <c r="D438" s="33">
        <v>9000090520</v>
      </c>
      <c r="E438" s="33">
        <v>240</v>
      </c>
      <c r="F438" s="33">
        <v>1</v>
      </c>
      <c r="G438" s="40">
        <v>198.2</v>
      </c>
      <c r="H438" s="40">
        <v>4.79524</v>
      </c>
      <c r="I438" s="40">
        <v>5500</v>
      </c>
      <c r="J438" s="40">
        <v>4773.96304</v>
      </c>
      <c r="K438" s="191">
        <f t="shared" si="86"/>
        <v>86.799328</v>
      </c>
    </row>
    <row r="439" spans="1:11" ht="15" customHeight="1" hidden="1">
      <c r="A439" s="6"/>
      <c r="B439" s="37"/>
      <c r="C439" s="37"/>
      <c r="D439" s="33"/>
      <c r="E439" s="33">
        <v>244</v>
      </c>
      <c r="F439" s="33"/>
      <c r="G439" s="40">
        <v>300</v>
      </c>
      <c r="H439" s="40"/>
      <c r="I439" s="40">
        <v>300</v>
      </c>
      <c r="J439" s="40">
        <v>300</v>
      </c>
      <c r="K439" s="191">
        <f t="shared" si="86"/>
        <v>100</v>
      </c>
    </row>
    <row r="440" spans="1:11" ht="30" customHeight="1" hidden="1">
      <c r="A440" s="5" t="s">
        <v>167</v>
      </c>
      <c r="B440" s="37" t="s">
        <v>93</v>
      </c>
      <c r="C440" s="37" t="s">
        <v>99</v>
      </c>
      <c r="D440" s="33">
        <v>9000090520</v>
      </c>
      <c r="E440" s="33">
        <v>400</v>
      </c>
      <c r="F440" s="33"/>
      <c r="G440" s="40">
        <f>G441</f>
        <v>0</v>
      </c>
      <c r="H440" s="40"/>
      <c r="I440" s="40">
        <f>I441</f>
        <v>0</v>
      </c>
      <c r="J440" s="40">
        <f>J441</f>
        <v>0</v>
      </c>
      <c r="K440" s="191" t="e">
        <f t="shared" si="86"/>
        <v>#DIV/0!</v>
      </c>
    </row>
    <row r="441" spans="1:11" ht="15" customHeight="1" hidden="1">
      <c r="A441" s="5" t="s">
        <v>173</v>
      </c>
      <c r="B441" s="37" t="s">
        <v>93</v>
      </c>
      <c r="C441" s="37" t="s">
        <v>99</v>
      </c>
      <c r="D441" s="33">
        <v>9000090520</v>
      </c>
      <c r="E441" s="33">
        <v>410</v>
      </c>
      <c r="F441" s="33"/>
      <c r="G441" s="40">
        <f>G442</f>
        <v>0</v>
      </c>
      <c r="H441" s="40"/>
      <c r="I441" s="40">
        <f>I442</f>
        <v>0</v>
      </c>
      <c r="J441" s="40">
        <f>J442</f>
        <v>0</v>
      </c>
      <c r="K441" s="191" t="e">
        <f t="shared" si="86"/>
        <v>#DIV/0!</v>
      </c>
    </row>
    <row r="442" spans="1:11" ht="15" customHeight="1" hidden="1">
      <c r="A442" s="6" t="s">
        <v>8</v>
      </c>
      <c r="B442" s="37" t="s">
        <v>93</v>
      </c>
      <c r="C442" s="37" t="s">
        <v>99</v>
      </c>
      <c r="D442" s="33">
        <v>9000090520</v>
      </c>
      <c r="E442" s="33">
        <v>410</v>
      </c>
      <c r="F442" s="33">
        <v>1</v>
      </c>
      <c r="G442" s="40"/>
      <c r="H442" s="40"/>
      <c r="I442" s="40"/>
      <c r="J442" s="40"/>
      <c r="K442" s="191" t="e">
        <f t="shared" si="86"/>
        <v>#DIV/0!</v>
      </c>
    </row>
    <row r="443" spans="1:14" ht="15">
      <c r="A443" s="5" t="s">
        <v>21</v>
      </c>
      <c r="B443" s="37" t="s">
        <v>93</v>
      </c>
      <c r="C443" s="37" t="s">
        <v>99</v>
      </c>
      <c r="D443" s="33">
        <v>9000090520</v>
      </c>
      <c r="E443" s="33">
        <v>800</v>
      </c>
      <c r="F443" s="33"/>
      <c r="G443" s="40">
        <f>H446</f>
        <v>4.79524</v>
      </c>
      <c r="H443" s="214">
        <f>I443-J443</f>
        <v>786.832</v>
      </c>
      <c r="I443" s="40">
        <f>J446+I444</f>
        <v>900</v>
      </c>
      <c r="J443" s="40">
        <f>K446+J444</f>
        <v>113.168</v>
      </c>
      <c r="K443" s="191">
        <f t="shared" si="86"/>
        <v>12.574222222222224</v>
      </c>
      <c r="M443" s="42"/>
      <c r="N443" s="42"/>
    </row>
    <row r="444" spans="1:14" ht="15">
      <c r="A444" s="5" t="s">
        <v>211</v>
      </c>
      <c r="B444" s="37" t="s">
        <v>93</v>
      </c>
      <c r="C444" s="37" t="s">
        <v>99</v>
      </c>
      <c r="D444" s="33">
        <v>9000090520</v>
      </c>
      <c r="E444" s="33">
        <v>830</v>
      </c>
      <c r="F444" s="33"/>
      <c r="G444" s="40">
        <f>G445</f>
        <v>4517</v>
      </c>
      <c r="H444" s="214">
        <f>I444-J444</f>
        <v>786.832</v>
      </c>
      <c r="I444" s="40">
        <f>I445</f>
        <v>900</v>
      </c>
      <c r="J444" s="40">
        <f>J445</f>
        <v>113.168</v>
      </c>
      <c r="K444" s="191">
        <f t="shared" si="86"/>
        <v>12.574222222222224</v>
      </c>
      <c r="M444" s="42"/>
      <c r="N444" s="42"/>
    </row>
    <row r="445" spans="1:14" ht="15">
      <c r="A445" s="6" t="s">
        <v>8</v>
      </c>
      <c r="B445" s="37" t="s">
        <v>93</v>
      </c>
      <c r="C445" s="37" t="s">
        <v>99</v>
      </c>
      <c r="D445" s="33">
        <v>9000090520</v>
      </c>
      <c r="E445" s="33">
        <v>830</v>
      </c>
      <c r="F445" s="33">
        <v>1</v>
      </c>
      <c r="G445" s="40">
        <v>4517</v>
      </c>
      <c r="H445" s="214">
        <f>I445-J445</f>
        <v>786.832</v>
      </c>
      <c r="I445" s="40">
        <v>900</v>
      </c>
      <c r="J445" s="40">
        <v>113.168</v>
      </c>
      <c r="K445" s="191">
        <f t="shared" si="86"/>
        <v>12.574222222222224</v>
      </c>
      <c r="M445" s="42"/>
      <c r="N445" s="42"/>
    </row>
    <row r="446" spans="1:11" ht="15">
      <c r="A446" s="5" t="s">
        <v>21</v>
      </c>
      <c r="B446" s="37" t="s">
        <v>93</v>
      </c>
      <c r="C446" s="37" t="s">
        <v>99</v>
      </c>
      <c r="D446" s="33">
        <v>9000090520</v>
      </c>
      <c r="E446" s="33">
        <v>800</v>
      </c>
      <c r="F446" s="33"/>
      <c r="G446" s="40">
        <f aca="true" t="shared" si="93" ref="G446:J447">G447</f>
        <v>30</v>
      </c>
      <c r="H446" s="40">
        <f t="shared" si="93"/>
        <v>4.79524</v>
      </c>
      <c r="I446" s="40">
        <f t="shared" si="93"/>
        <v>100</v>
      </c>
      <c r="J446" s="40">
        <f t="shared" si="93"/>
        <v>0</v>
      </c>
      <c r="K446" s="191">
        <f t="shared" si="86"/>
        <v>0</v>
      </c>
    </row>
    <row r="447" spans="1:11" ht="15">
      <c r="A447" s="5" t="s">
        <v>22</v>
      </c>
      <c r="B447" s="37" t="s">
        <v>93</v>
      </c>
      <c r="C447" s="37" t="s">
        <v>99</v>
      </c>
      <c r="D447" s="33">
        <v>9000090520</v>
      </c>
      <c r="E447" s="33">
        <v>850</v>
      </c>
      <c r="F447" s="33"/>
      <c r="G447" s="40">
        <f t="shared" si="93"/>
        <v>30</v>
      </c>
      <c r="H447" s="40">
        <f t="shared" si="93"/>
        <v>4.79524</v>
      </c>
      <c r="I447" s="40">
        <f t="shared" si="93"/>
        <v>100</v>
      </c>
      <c r="J447" s="40">
        <f t="shared" si="93"/>
        <v>0</v>
      </c>
      <c r="K447" s="191">
        <f t="shared" si="86"/>
        <v>0</v>
      </c>
    </row>
    <row r="448" spans="1:11" ht="15">
      <c r="A448" s="6" t="s">
        <v>8</v>
      </c>
      <c r="B448" s="37" t="s">
        <v>93</v>
      </c>
      <c r="C448" s="37" t="s">
        <v>99</v>
      </c>
      <c r="D448" s="33">
        <v>9000090520</v>
      </c>
      <c r="E448" s="33">
        <v>850</v>
      </c>
      <c r="F448" s="33">
        <v>1</v>
      </c>
      <c r="G448" s="40">
        <v>30</v>
      </c>
      <c r="H448" s="40">
        <v>4.79524</v>
      </c>
      <c r="I448" s="40">
        <v>100</v>
      </c>
      <c r="J448" s="40">
        <v>0</v>
      </c>
      <c r="K448" s="191">
        <f t="shared" si="86"/>
        <v>0</v>
      </c>
    </row>
    <row r="449" spans="1:13" ht="30" hidden="1">
      <c r="A449" s="5" t="s">
        <v>354</v>
      </c>
      <c r="B449" s="37" t="s">
        <v>93</v>
      </c>
      <c r="C449" s="37" t="s">
        <v>99</v>
      </c>
      <c r="D449" s="33">
        <v>9000090540</v>
      </c>
      <c r="E449" s="32"/>
      <c r="F449" s="32"/>
      <c r="G449" s="40">
        <f>G450</f>
        <v>500</v>
      </c>
      <c r="H449" s="214">
        <f>I449-J449</f>
        <v>0</v>
      </c>
      <c r="I449" s="40">
        <f>I450+I427</f>
        <v>0</v>
      </c>
      <c r="J449" s="40">
        <f>J450+J427</f>
        <v>0</v>
      </c>
      <c r="K449" s="191" t="e">
        <f t="shared" si="86"/>
        <v>#DIV/0!</v>
      </c>
      <c r="L449" s="42"/>
      <c r="M449" s="42"/>
    </row>
    <row r="450" spans="1:13" ht="15" hidden="1">
      <c r="A450" s="5" t="s">
        <v>21</v>
      </c>
      <c r="B450" s="37" t="s">
        <v>93</v>
      </c>
      <c r="C450" s="37" t="s">
        <v>99</v>
      </c>
      <c r="D450" s="33">
        <v>9000090540</v>
      </c>
      <c r="E450" s="33">
        <v>800</v>
      </c>
      <c r="F450" s="32"/>
      <c r="G450" s="40">
        <f>G423</f>
        <v>500</v>
      </c>
      <c r="H450" s="214">
        <f>I450-J450</f>
        <v>0</v>
      </c>
      <c r="I450" s="40">
        <f>I451+I423</f>
        <v>0</v>
      </c>
      <c r="J450" s="40">
        <f>J451+J423</f>
        <v>0</v>
      </c>
      <c r="K450" s="191" t="e">
        <f t="shared" si="86"/>
        <v>#DIV/0!</v>
      </c>
      <c r="L450" s="42"/>
      <c r="M450" s="42"/>
    </row>
    <row r="451" spans="1:13" ht="45" hidden="1">
      <c r="A451" s="5" t="s">
        <v>81</v>
      </c>
      <c r="B451" s="37" t="s">
        <v>93</v>
      </c>
      <c r="C451" s="37" t="s">
        <v>99</v>
      </c>
      <c r="D451" s="33">
        <v>9000090540</v>
      </c>
      <c r="E451" s="33">
        <v>810</v>
      </c>
      <c r="F451" s="33"/>
      <c r="G451" s="40" t="e">
        <f>#REF!</f>
        <v>#REF!</v>
      </c>
      <c r="H451" s="214">
        <f>I451-J451</f>
        <v>0</v>
      </c>
      <c r="I451" s="40">
        <f>I452</f>
        <v>0</v>
      </c>
      <c r="J451" s="40">
        <f>J452</f>
        <v>0</v>
      </c>
      <c r="K451" s="191" t="e">
        <f t="shared" si="86"/>
        <v>#DIV/0!</v>
      </c>
      <c r="L451" s="42"/>
      <c r="M451" s="42"/>
    </row>
    <row r="452" spans="1:13" ht="15" hidden="1">
      <c r="A452" s="6" t="s">
        <v>8</v>
      </c>
      <c r="B452" s="37" t="s">
        <v>93</v>
      </c>
      <c r="C452" s="37" t="s">
        <v>99</v>
      </c>
      <c r="D452" s="33">
        <v>9000090540</v>
      </c>
      <c r="E452" s="33">
        <v>810</v>
      </c>
      <c r="F452" s="33">
        <v>1</v>
      </c>
      <c r="G452" s="40">
        <v>15</v>
      </c>
      <c r="H452" s="214">
        <f>I452-J452</f>
        <v>0</v>
      </c>
      <c r="I452" s="40"/>
      <c r="J452" s="40"/>
      <c r="K452" s="191" t="e">
        <f t="shared" si="86"/>
        <v>#DIV/0!</v>
      </c>
      <c r="L452" s="52"/>
      <c r="M452" s="52"/>
    </row>
    <row r="453" spans="1:11" ht="15">
      <c r="A453" s="4" t="s">
        <v>100</v>
      </c>
      <c r="B453" s="90" t="s">
        <v>93</v>
      </c>
      <c r="C453" s="90" t="s">
        <v>131</v>
      </c>
      <c r="D453" s="239"/>
      <c r="E453" s="239"/>
      <c r="F453" s="239"/>
      <c r="G453" s="214">
        <f aca="true" t="shared" si="94" ref="G453:J454">G454</f>
        <v>503.2</v>
      </c>
      <c r="H453" s="214" t="e">
        <f t="shared" si="94"/>
        <v>#REF!</v>
      </c>
      <c r="I453" s="214">
        <f>I454+I476</f>
        <v>7371.8</v>
      </c>
      <c r="J453" s="214">
        <f>J454+J476</f>
        <v>0</v>
      </c>
      <c r="K453" s="191">
        <f t="shared" si="86"/>
        <v>0</v>
      </c>
    </row>
    <row r="454" spans="1:11" ht="15">
      <c r="A454" s="5" t="s">
        <v>16</v>
      </c>
      <c r="B454" s="37" t="s">
        <v>93</v>
      </c>
      <c r="C454" s="37" t="s">
        <v>131</v>
      </c>
      <c r="D454" s="33">
        <v>9000000000</v>
      </c>
      <c r="E454" s="32"/>
      <c r="F454" s="32"/>
      <c r="G454" s="40">
        <f t="shared" si="94"/>
        <v>503.2</v>
      </c>
      <c r="H454" s="40" t="e">
        <f t="shared" si="94"/>
        <v>#REF!</v>
      </c>
      <c r="I454" s="40">
        <f t="shared" si="94"/>
        <v>6026.8</v>
      </c>
      <c r="J454" s="40">
        <f t="shared" si="94"/>
        <v>0</v>
      </c>
      <c r="K454" s="191">
        <f t="shared" si="86"/>
        <v>0</v>
      </c>
    </row>
    <row r="455" spans="1:11" ht="15">
      <c r="A455" s="5" t="s">
        <v>412</v>
      </c>
      <c r="B455" s="37" t="s">
        <v>93</v>
      </c>
      <c r="C455" s="37" t="s">
        <v>131</v>
      </c>
      <c r="D455" s="33">
        <v>9000090530</v>
      </c>
      <c r="E455" s="32"/>
      <c r="F455" s="32"/>
      <c r="G455" s="40">
        <f>G456</f>
        <v>503.2</v>
      </c>
      <c r="H455" s="40" t="e">
        <f>#REF!+H456+H772+H769</f>
        <v>#REF!</v>
      </c>
      <c r="I455" s="40">
        <f>I456</f>
        <v>6026.8</v>
      </c>
      <c r="J455" s="40">
        <f>J456</f>
        <v>0</v>
      </c>
      <c r="K455" s="191">
        <f t="shared" si="86"/>
        <v>0</v>
      </c>
    </row>
    <row r="456" spans="1:11" ht="30" customHeight="1">
      <c r="A456" s="27" t="s">
        <v>210</v>
      </c>
      <c r="B456" s="37" t="s">
        <v>93</v>
      </c>
      <c r="C456" s="37" t="s">
        <v>131</v>
      </c>
      <c r="D456" s="33">
        <v>9000090530</v>
      </c>
      <c r="E456" s="33">
        <v>200</v>
      </c>
      <c r="F456" s="32"/>
      <c r="G456" s="40">
        <f aca="true" t="shared" si="95" ref="G456:J457">G457</f>
        <v>503.2</v>
      </c>
      <c r="H456" s="40">
        <f t="shared" si="95"/>
        <v>2693.99755</v>
      </c>
      <c r="I456" s="40">
        <f t="shared" si="95"/>
        <v>6026.8</v>
      </c>
      <c r="J456" s="40">
        <f t="shared" si="95"/>
        <v>0</v>
      </c>
      <c r="K456" s="191">
        <f t="shared" si="86"/>
        <v>0</v>
      </c>
    </row>
    <row r="457" spans="1:11" ht="30">
      <c r="A457" s="5" t="s">
        <v>20</v>
      </c>
      <c r="B457" s="37" t="s">
        <v>93</v>
      </c>
      <c r="C457" s="37" t="s">
        <v>131</v>
      </c>
      <c r="D457" s="33">
        <v>9000090530</v>
      </c>
      <c r="E457" s="33">
        <v>240</v>
      </c>
      <c r="F457" s="32"/>
      <c r="G457" s="40">
        <f t="shared" si="95"/>
        <v>503.2</v>
      </c>
      <c r="H457" s="40">
        <f t="shared" si="95"/>
        <v>2693.99755</v>
      </c>
      <c r="I457" s="40">
        <f t="shared" si="95"/>
        <v>6026.8</v>
      </c>
      <c r="J457" s="40">
        <f t="shared" si="95"/>
        <v>0</v>
      </c>
      <c r="K457" s="191">
        <f t="shared" si="86"/>
        <v>0</v>
      </c>
    </row>
    <row r="458" spans="1:12" ht="15">
      <c r="A458" s="6" t="s">
        <v>8</v>
      </c>
      <c r="B458" s="37" t="s">
        <v>93</v>
      </c>
      <c r="C458" s="37" t="s">
        <v>131</v>
      </c>
      <c r="D458" s="33">
        <v>9000090530</v>
      </c>
      <c r="E458" s="33">
        <v>240</v>
      </c>
      <c r="F458" s="33">
        <v>1</v>
      </c>
      <c r="G458" s="40">
        <v>503.2</v>
      </c>
      <c r="H458" s="40">
        <v>2693.99755</v>
      </c>
      <c r="I458" s="40">
        <v>6026.8</v>
      </c>
      <c r="J458" s="40"/>
      <c r="K458" s="191">
        <f t="shared" si="86"/>
        <v>0</v>
      </c>
      <c r="L458" s="226"/>
    </row>
    <row r="459" spans="1:11" ht="60" customHeight="1" hidden="1">
      <c r="A459" s="22" t="s">
        <v>160</v>
      </c>
      <c r="B459" s="37">
        <v>1400</v>
      </c>
      <c r="C459" s="37">
        <v>1403</v>
      </c>
      <c r="D459" s="33">
        <v>9007265</v>
      </c>
      <c r="E459" s="33"/>
      <c r="F459" s="33"/>
      <c r="G459" s="40">
        <f>G460</f>
        <v>0</v>
      </c>
      <c r="H459" s="40"/>
      <c r="I459" s="40">
        <f aca="true" t="shared" si="96" ref="I459:J461">I460</f>
        <v>0</v>
      </c>
      <c r="J459" s="40">
        <f t="shared" si="96"/>
        <v>0</v>
      </c>
      <c r="K459" s="191" t="e">
        <f t="shared" si="86"/>
        <v>#DIV/0!</v>
      </c>
    </row>
    <row r="460" spans="1:11" ht="30" customHeight="1" hidden="1">
      <c r="A460" s="5" t="s">
        <v>46</v>
      </c>
      <c r="B460" s="37">
        <v>1400</v>
      </c>
      <c r="C460" s="37">
        <v>1403</v>
      </c>
      <c r="D460" s="33">
        <v>9007265</v>
      </c>
      <c r="E460" s="33">
        <v>600</v>
      </c>
      <c r="F460" s="32"/>
      <c r="G460" s="40">
        <f>G461</f>
        <v>0</v>
      </c>
      <c r="H460" s="40">
        <f>H461</f>
        <v>24825.95562</v>
      </c>
      <c r="I460" s="40">
        <f t="shared" si="96"/>
        <v>0</v>
      </c>
      <c r="J460" s="40">
        <f t="shared" si="96"/>
        <v>0</v>
      </c>
      <c r="K460" s="191" t="e">
        <f t="shared" si="86"/>
        <v>#DIV/0!</v>
      </c>
    </row>
    <row r="461" spans="1:11" ht="15" customHeight="1" hidden="1">
      <c r="A461" s="5" t="s">
        <v>47</v>
      </c>
      <c r="B461" s="37">
        <v>1400</v>
      </c>
      <c r="C461" s="37">
        <v>1403</v>
      </c>
      <c r="D461" s="33">
        <v>9007265</v>
      </c>
      <c r="E461" s="33">
        <v>610</v>
      </c>
      <c r="F461" s="32"/>
      <c r="G461" s="40">
        <f>G462</f>
        <v>0</v>
      </c>
      <c r="H461" s="40">
        <f>H462</f>
        <v>24825.95562</v>
      </c>
      <c r="I461" s="40">
        <f t="shared" si="96"/>
        <v>0</v>
      </c>
      <c r="J461" s="40">
        <f t="shared" si="96"/>
        <v>0</v>
      </c>
      <c r="K461" s="191" t="e">
        <f t="shared" si="86"/>
        <v>#DIV/0!</v>
      </c>
    </row>
    <row r="462" spans="1:11" ht="15" customHeight="1" hidden="1">
      <c r="A462" s="6" t="s">
        <v>9</v>
      </c>
      <c r="B462" s="37">
        <v>1400</v>
      </c>
      <c r="C462" s="37">
        <v>1403</v>
      </c>
      <c r="D462" s="33">
        <v>9007265</v>
      </c>
      <c r="E462" s="33">
        <v>610</v>
      </c>
      <c r="F462" s="33">
        <v>2</v>
      </c>
      <c r="G462" s="40"/>
      <c r="H462" s="40">
        <v>24825.95562</v>
      </c>
      <c r="I462" s="40"/>
      <c r="J462" s="40"/>
      <c r="K462" s="191" t="e">
        <f t="shared" si="86"/>
        <v>#DIV/0!</v>
      </c>
    </row>
    <row r="463" spans="1:13" ht="45" hidden="1">
      <c r="A463" s="28" t="s">
        <v>379</v>
      </c>
      <c r="B463" s="37" t="s">
        <v>93</v>
      </c>
      <c r="C463" s="37" t="s">
        <v>131</v>
      </c>
      <c r="D463" s="33" t="s">
        <v>378</v>
      </c>
      <c r="E463" s="32"/>
      <c r="F463" s="32"/>
      <c r="G463" s="40" t="e">
        <f>#REF!</f>
        <v>#REF!</v>
      </c>
      <c r="H463" s="214">
        <f aca="true" t="shared" si="97" ref="H463:H475">I463-J463</f>
        <v>0</v>
      </c>
      <c r="I463" s="40">
        <f>I464+I468+I472</f>
        <v>0</v>
      </c>
      <c r="J463" s="40">
        <f>J464+J468+J472</f>
        <v>0</v>
      </c>
      <c r="K463" s="191" t="e">
        <f t="shared" si="86"/>
        <v>#DIV/0!</v>
      </c>
      <c r="M463" s="42"/>
    </row>
    <row r="464" spans="1:13" ht="15" hidden="1">
      <c r="A464" s="108" t="s">
        <v>380</v>
      </c>
      <c r="B464" s="37" t="s">
        <v>93</v>
      </c>
      <c r="C464" s="37" t="s">
        <v>131</v>
      </c>
      <c r="D464" s="33" t="s">
        <v>381</v>
      </c>
      <c r="E464" s="32"/>
      <c r="F464" s="32"/>
      <c r="G464" s="40">
        <f aca="true" t="shared" si="98" ref="G464:J474">G465</f>
        <v>11</v>
      </c>
      <c r="H464" s="214">
        <f t="shared" si="97"/>
        <v>0</v>
      </c>
      <c r="I464" s="40">
        <f t="shared" si="98"/>
        <v>0</v>
      </c>
      <c r="J464" s="40">
        <f t="shared" si="98"/>
        <v>0</v>
      </c>
      <c r="K464" s="191" t="e">
        <f t="shared" si="86"/>
        <v>#DIV/0!</v>
      </c>
      <c r="M464" s="42"/>
    </row>
    <row r="465" spans="1:13" ht="30" hidden="1">
      <c r="A465" s="27" t="s">
        <v>210</v>
      </c>
      <c r="B465" s="37" t="s">
        <v>93</v>
      </c>
      <c r="C465" s="37" t="s">
        <v>131</v>
      </c>
      <c r="D465" s="33" t="s">
        <v>381</v>
      </c>
      <c r="E465" s="33">
        <v>200</v>
      </c>
      <c r="F465" s="32"/>
      <c r="G465" s="40">
        <f t="shared" si="98"/>
        <v>11</v>
      </c>
      <c r="H465" s="214">
        <f t="shared" si="97"/>
        <v>0</v>
      </c>
      <c r="I465" s="40">
        <f t="shared" si="98"/>
        <v>0</v>
      </c>
      <c r="J465" s="40">
        <f t="shared" si="98"/>
        <v>0</v>
      </c>
      <c r="K465" s="191" t="e">
        <f t="shared" si="86"/>
        <v>#DIV/0!</v>
      </c>
      <c r="M465" s="42"/>
    </row>
    <row r="466" spans="1:13" ht="30" hidden="1">
      <c r="A466" s="5" t="s">
        <v>20</v>
      </c>
      <c r="B466" s="37" t="s">
        <v>93</v>
      </c>
      <c r="C466" s="37" t="s">
        <v>131</v>
      </c>
      <c r="D466" s="33" t="s">
        <v>381</v>
      </c>
      <c r="E466" s="33">
        <v>240</v>
      </c>
      <c r="F466" s="32"/>
      <c r="G466" s="40">
        <f t="shared" si="98"/>
        <v>11</v>
      </c>
      <c r="H466" s="214">
        <f t="shared" si="97"/>
        <v>0</v>
      </c>
      <c r="I466" s="40">
        <f t="shared" si="98"/>
        <v>0</v>
      </c>
      <c r="J466" s="40">
        <f t="shared" si="98"/>
        <v>0</v>
      </c>
      <c r="K466" s="191" t="e">
        <f t="shared" si="86"/>
        <v>#DIV/0!</v>
      </c>
      <c r="M466" s="42"/>
    </row>
    <row r="467" spans="1:13" ht="15" hidden="1">
      <c r="A467" s="6" t="s">
        <v>8</v>
      </c>
      <c r="B467" s="37" t="s">
        <v>93</v>
      </c>
      <c r="C467" s="37" t="s">
        <v>131</v>
      </c>
      <c r="D467" s="33" t="s">
        <v>381</v>
      </c>
      <c r="E467" s="33">
        <v>240</v>
      </c>
      <c r="F467" s="33">
        <v>1</v>
      </c>
      <c r="G467" s="40">
        <v>11</v>
      </c>
      <c r="H467" s="214">
        <f t="shared" si="97"/>
        <v>0</v>
      </c>
      <c r="I467" s="40"/>
      <c r="J467" s="40"/>
      <c r="K467" s="191" t="e">
        <f t="shared" si="86"/>
        <v>#DIV/0!</v>
      </c>
      <c r="M467" s="42"/>
    </row>
    <row r="468" spans="1:13" ht="45" hidden="1">
      <c r="A468" s="109" t="s">
        <v>383</v>
      </c>
      <c r="B468" s="37" t="s">
        <v>93</v>
      </c>
      <c r="C468" s="37" t="s">
        <v>131</v>
      </c>
      <c r="D468" s="33" t="s">
        <v>382</v>
      </c>
      <c r="E468" s="32"/>
      <c r="F468" s="32"/>
      <c r="G468" s="40">
        <f t="shared" si="98"/>
        <v>11</v>
      </c>
      <c r="H468" s="214">
        <f t="shared" si="97"/>
        <v>0</v>
      </c>
      <c r="I468" s="40">
        <f t="shared" si="98"/>
        <v>0</v>
      </c>
      <c r="J468" s="40">
        <f t="shared" si="98"/>
        <v>0</v>
      </c>
      <c r="K468" s="191" t="e">
        <f t="shared" si="86"/>
        <v>#DIV/0!</v>
      </c>
      <c r="M468" s="42"/>
    </row>
    <row r="469" spans="1:13" ht="30" hidden="1">
      <c r="A469" s="27" t="s">
        <v>210</v>
      </c>
      <c r="B469" s="37" t="s">
        <v>93</v>
      </c>
      <c r="C469" s="37" t="s">
        <v>131</v>
      </c>
      <c r="D469" s="33" t="s">
        <v>382</v>
      </c>
      <c r="E469" s="33">
        <v>200</v>
      </c>
      <c r="F469" s="32"/>
      <c r="G469" s="40">
        <f t="shared" si="98"/>
        <v>11</v>
      </c>
      <c r="H469" s="214">
        <f t="shared" si="97"/>
        <v>0</v>
      </c>
      <c r="I469" s="40">
        <f t="shared" si="98"/>
        <v>0</v>
      </c>
      <c r="J469" s="40">
        <f t="shared" si="98"/>
        <v>0</v>
      </c>
      <c r="K469" s="191" t="e">
        <f t="shared" si="86"/>
        <v>#DIV/0!</v>
      </c>
      <c r="M469" s="42"/>
    </row>
    <row r="470" spans="1:13" ht="30" hidden="1">
      <c r="A470" s="5" t="s">
        <v>20</v>
      </c>
      <c r="B470" s="37" t="s">
        <v>93</v>
      </c>
      <c r="C470" s="37" t="s">
        <v>131</v>
      </c>
      <c r="D470" s="33" t="s">
        <v>382</v>
      </c>
      <c r="E470" s="33">
        <v>240</v>
      </c>
      <c r="F470" s="32"/>
      <c r="G470" s="40">
        <f t="shared" si="98"/>
        <v>11</v>
      </c>
      <c r="H470" s="214">
        <f t="shared" si="97"/>
        <v>0</v>
      </c>
      <c r="I470" s="40">
        <f t="shared" si="98"/>
        <v>0</v>
      </c>
      <c r="J470" s="40">
        <f t="shared" si="98"/>
        <v>0</v>
      </c>
      <c r="K470" s="191" t="e">
        <f t="shared" si="86"/>
        <v>#DIV/0!</v>
      </c>
      <c r="M470" s="42"/>
    </row>
    <row r="471" spans="1:13" ht="15" hidden="1">
      <c r="A471" s="6" t="s">
        <v>8</v>
      </c>
      <c r="B471" s="37" t="s">
        <v>93</v>
      </c>
      <c r="C471" s="37" t="s">
        <v>131</v>
      </c>
      <c r="D471" s="33" t="s">
        <v>382</v>
      </c>
      <c r="E471" s="33">
        <v>240</v>
      </c>
      <c r="F471" s="33">
        <v>1</v>
      </c>
      <c r="G471" s="40">
        <v>11</v>
      </c>
      <c r="H471" s="214">
        <f t="shared" si="97"/>
        <v>0</v>
      </c>
      <c r="I471" s="40"/>
      <c r="J471" s="40"/>
      <c r="K471" s="191" t="e">
        <f t="shared" si="86"/>
        <v>#DIV/0!</v>
      </c>
      <c r="M471" s="42"/>
    </row>
    <row r="472" spans="1:13" ht="30" hidden="1">
      <c r="A472" s="108" t="s">
        <v>384</v>
      </c>
      <c r="B472" s="37" t="s">
        <v>93</v>
      </c>
      <c r="C472" s="37" t="s">
        <v>131</v>
      </c>
      <c r="D472" s="33" t="s">
        <v>385</v>
      </c>
      <c r="E472" s="32"/>
      <c r="F472" s="32"/>
      <c r="G472" s="40">
        <f t="shared" si="98"/>
        <v>11</v>
      </c>
      <c r="H472" s="214">
        <f t="shared" si="97"/>
        <v>0</v>
      </c>
      <c r="I472" s="40">
        <f t="shared" si="98"/>
        <v>0</v>
      </c>
      <c r="J472" s="40">
        <f t="shared" si="98"/>
        <v>0</v>
      </c>
      <c r="K472" s="191" t="e">
        <f t="shared" si="86"/>
        <v>#DIV/0!</v>
      </c>
      <c r="M472" s="42"/>
    </row>
    <row r="473" spans="1:13" ht="30" hidden="1">
      <c r="A473" s="27" t="s">
        <v>210</v>
      </c>
      <c r="B473" s="37" t="s">
        <v>93</v>
      </c>
      <c r="C473" s="37" t="s">
        <v>131</v>
      </c>
      <c r="D473" s="33" t="s">
        <v>385</v>
      </c>
      <c r="E473" s="33">
        <v>200</v>
      </c>
      <c r="F473" s="32"/>
      <c r="G473" s="40">
        <f t="shared" si="98"/>
        <v>11</v>
      </c>
      <c r="H473" s="214">
        <f t="shared" si="97"/>
        <v>0</v>
      </c>
      <c r="I473" s="40">
        <f t="shared" si="98"/>
        <v>0</v>
      </c>
      <c r="J473" s="40">
        <f t="shared" si="98"/>
        <v>0</v>
      </c>
      <c r="K473" s="191" t="e">
        <f t="shared" si="86"/>
        <v>#DIV/0!</v>
      </c>
      <c r="M473" s="42"/>
    </row>
    <row r="474" spans="1:13" ht="30" hidden="1">
      <c r="A474" s="5" t="s">
        <v>20</v>
      </c>
      <c r="B474" s="37" t="s">
        <v>93</v>
      </c>
      <c r="C474" s="37" t="s">
        <v>131</v>
      </c>
      <c r="D474" s="33" t="s">
        <v>385</v>
      </c>
      <c r="E474" s="33">
        <v>240</v>
      </c>
      <c r="F474" s="32"/>
      <c r="G474" s="40">
        <f t="shared" si="98"/>
        <v>11</v>
      </c>
      <c r="H474" s="214">
        <f t="shared" si="97"/>
        <v>0</v>
      </c>
      <c r="I474" s="40">
        <f t="shared" si="98"/>
        <v>0</v>
      </c>
      <c r="J474" s="40">
        <f t="shared" si="98"/>
        <v>0</v>
      </c>
      <c r="K474" s="191" t="e">
        <f t="shared" si="86"/>
        <v>#DIV/0!</v>
      </c>
      <c r="M474" s="42"/>
    </row>
    <row r="475" spans="1:13" ht="15" hidden="1">
      <c r="A475" s="6" t="s">
        <v>8</v>
      </c>
      <c r="B475" s="37" t="s">
        <v>93</v>
      </c>
      <c r="C475" s="37" t="s">
        <v>131</v>
      </c>
      <c r="D475" s="33" t="s">
        <v>385</v>
      </c>
      <c r="E475" s="33">
        <v>240</v>
      </c>
      <c r="F475" s="33">
        <v>1</v>
      </c>
      <c r="G475" s="40">
        <v>11</v>
      </c>
      <c r="H475" s="214">
        <f t="shared" si="97"/>
        <v>0</v>
      </c>
      <c r="I475" s="40"/>
      <c r="J475" s="40"/>
      <c r="K475" s="191" t="e">
        <f aca="true" t="shared" si="99" ref="K475:K541">J475/I475*100</f>
        <v>#DIV/0!</v>
      </c>
      <c r="M475" s="42"/>
    </row>
    <row r="476" spans="1:14" ht="45" hidden="1">
      <c r="A476" s="27" t="s">
        <v>519</v>
      </c>
      <c r="B476" s="37" t="s">
        <v>93</v>
      </c>
      <c r="C476" s="37" t="s">
        <v>131</v>
      </c>
      <c r="D476" s="33">
        <v>5900000000</v>
      </c>
      <c r="E476" s="32"/>
      <c r="F476" s="32"/>
      <c r="G476" s="40" t="e">
        <f>#REF!</f>
        <v>#REF!</v>
      </c>
      <c r="H476" s="214">
        <f aca="true" t="shared" si="100" ref="H476:H488">I476-J476</f>
        <v>1345</v>
      </c>
      <c r="I476" s="40">
        <f>I477+I481+I485</f>
        <v>1345</v>
      </c>
      <c r="J476" s="40">
        <f>J477+J481+J485</f>
        <v>0</v>
      </c>
      <c r="K476" s="191">
        <f t="shared" si="99"/>
        <v>0</v>
      </c>
      <c r="M476" s="42"/>
      <c r="N476" s="42"/>
    </row>
    <row r="477" spans="1:14" ht="30">
      <c r="A477" s="27" t="s">
        <v>459</v>
      </c>
      <c r="B477" s="37" t="s">
        <v>93</v>
      </c>
      <c r="C477" s="37" t="s">
        <v>131</v>
      </c>
      <c r="D477" s="33">
        <v>5900191070</v>
      </c>
      <c r="E477" s="32"/>
      <c r="F477" s="32"/>
      <c r="G477" s="40">
        <f aca="true" t="shared" si="101" ref="G477:J487">G478</f>
        <v>11</v>
      </c>
      <c r="H477" s="214">
        <f t="shared" si="100"/>
        <v>1345</v>
      </c>
      <c r="I477" s="40">
        <f t="shared" si="101"/>
        <v>1345</v>
      </c>
      <c r="J477" s="40">
        <f t="shared" si="101"/>
        <v>0</v>
      </c>
      <c r="K477" s="191">
        <f t="shared" si="99"/>
        <v>0</v>
      </c>
      <c r="M477" s="42"/>
      <c r="N477" s="42"/>
    </row>
    <row r="478" spans="1:14" ht="30">
      <c r="A478" s="27" t="s">
        <v>210</v>
      </c>
      <c r="B478" s="37" t="s">
        <v>93</v>
      </c>
      <c r="C478" s="37" t="s">
        <v>131</v>
      </c>
      <c r="D478" s="33">
        <v>5900191070</v>
      </c>
      <c r="E478" s="33">
        <v>200</v>
      </c>
      <c r="F478" s="32"/>
      <c r="G478" s="40">
        <f t="shared" si="101"/>
        <v>11</v>
      </c>
      <c r="H478" s="214">
        <f t="shared" si="100"/>
        <v>1345</v>
      </c>
      <c r="I478" s="40">
        <f t="shared" si="101"/>
        <v>1345</v>
      </c>
      <c r="J478" s="40">
        <f t="shared" si="101"/>
        <v>0</v>
      </c>
      <c r="K478" s="191">
        <f t="shared" si="99"/>
        <v>0</v>
      </c>
      <c r="M478" s="42"/>
      <c r="N478" s="42"/>
    </row>
    <row r="479" spans="1:14" ht="30">
      <c r="A479" s="5" t="s">
        <v>20</v>
      </c>
      <c r="B479" s="37" t="s">
        <v>93</v>
      </c>
      <c r="C479" s="37" t="s">
        <v>131</v>
      </c>
      <c r="D479" s="33">
        <v>5900191070</v>
      </c>
      <c r="E479" s="33">
        <v>240</v>
      </c>
      <c r="F479" s="32"/>
      <c r="G479" s="40">
        <f t="shared" si="101"/>
        <v>11</v>
      </c>
      <c r="H479" s="214">
        <f t="shared" si="100"/>
        <v>1345</v>
      </c>
      <c r="I479" s="40">
        <f t="shared" si="101"/>
        <v>1345</v>
      </c>
      <c r="J479" s="40">
        <f t="shared" si="101"/>
        <v>0</v>
      </c>
      <c r="K479" s="191">
        <f t="shared" si="99"/>
        <v>0</v>
      </c>
      <c r="M479" s="42"/>
      <c r="N479" s="42"/>
    </row>
    <row r="480" spans="1:14" ht="15">
      <c r="A480" s="6" t="s">
        <v>8</v>
      </c>
      <c r="B480" s="37" t="s">
        <v>93</v>
      </c>
      <c r="C480" s="37" t="s">
        <v>131</v>
      </c>
      <c r="D480" s="33">
        <v>5900191070</v>
      </c>
      <c r="E480" s="33">
        <v>240</v>
      </c>
      <c r="F480" s="33">
        <v>1</v>
      </c>
      <c r="G480" s="40">
        <v>11</v>
      </c>
      <c r="H480" s="214">
        <f t="shared" si="100"/>
        <v>1345</v>
      </c>
      <c r="I480" s="40">
        <v>1345</v>
      </c>
      <c r="J480" s="40"/>
      <c r="K480" s="191">
        <f t="shared" si="99"/>
        <v>0</v>
      </c>
      <c r="M480" s="42"/>
      <c r="N480" s="42"/>
    </row>
    <row r="481" spans="1:14" ht="46.5" customHeight="1" hidden="1">
      <c r="A481" s="27" t="s">
        <v>460</v>
      </c>
      <c r="B481" s="37" t="s">
        <v>93</v>
      </c>
      <c r="C481" s="37" t="s">
        <v>131</v>
      </c>
      <c r="D481" s="33">
        <v>5900291070</v>
      </c>
      <c r="E481" s="32"/>
      <c r="F481" s="32"/>
      <c r="G481" s="40">
        <f t="shared" si="101"/>
        <v>11</v>
      </c>
      <c r="H481" s="214">
        <f t="shared" si="100"/>
        <v>0</v>
      </c>
      <c r="I481" s="40">
        <f t="shared" si="101"/>
        <v>0</v>
      </c>
      <c r="J481" s="40">
        <f t="shared" si="101"/>
        <v>0</v>
      </c>
      <c r="K481" s="191" t="e">
        <f t="shared" si="99"/>
        <v>#DIV/0!</v>
      </c>
      <c r="M481" s="42"/>
      <c r="N481" s="42"/>
    </row>
    <row r="482" spans="1:14" ht="30" hidden="1">
      <c r="A482" s="27" t="s">
        <v>210</v>
      </c>
      <c r="B482" s="37" t="s">
        <v>93</v>
      </c>
      <c r="C482" s="37" t="s">
        <v>131</v>
      </c>
      <c r="D482" s="33">
        <v>5900291070</v>
      </c>
      <c r="E482" s="33">
        <v>200</v>
      </c>
      <c r="F482" s="32"/>
      <c r="G482" s="40">
        <f t="shared" si="101"/>
        <v>11</v>
      </c>
      <c r="H482" s="214">
        <f t="shared" si="100"/>
        <v>0</v>
      </c>
      <c r="I482" s="40">
        <f t="shared" si="101"/>
        <v>0</v>
      </c>
      <c r="J482" s="40">
        <f t="shared" si="101"/>
        <v>0</v>
      </c>
      <c r="K482" s="191" t="e">
        <f t="shared" si="99"/>
        <v>#DIV/0!</v>
      </c>
      <c r="M482" s="42"/>
      <c r="N482" s="42"/>
    </row>
    <row r="483" spans="1:14" ht="30" hidden="1">
      <c r="A483" s="5" t="s">
        <v>20</v>
      </c>
      <c r="B483" s="37" t="s">
        <v>93</v>
      </c>
      <c r="C483" s="37" t="s">
        <v>131</v>
      </c>
      <c r="D483" s="33">
        <v>5900291070</v>
      </c>
      <c r="E483" s="33">
        <v>240</v>
      </c>
      <c r="F483" s="32"/>
      <c r="G483" s="40">
        <f t="shared" si="101"/>
        <v>11</v>
      </c>
      <c r="H483" s="214">
        <f t="shared" si="100"/>
        <v>0</v>
      </c>
      <c r="I483" s="40">
        <f t="shared" si="101"/>
        <v>0</v>
      </c>
      <c r="J483" s="40">
        <f t="shared" si="101"/>
        <v>0</v>
      </c>
      <c r="K483" s="191" t="e">
        <f t="shared" si="99"/>
        <v>#DIV/0!</v>
      </c>
      <c r="M483" s="42"/>
      <c r="N483" s="42"/>
    </row>
    <row r="484" spans="1:14" ht="15" hidden="1">
      <c r="A484" s="6" t="s">
        <v>8</v>
      </c>
      <c r="B484" s="37" t="s">
        <v>93</v>
      </c>
      <c r="C484" s="37" t="s">
        <v>131</v>
      </c>
      <c r="D484" s="33">
        <v>5900291070</v>
      </c>
      <c r="E484" s="33">
        <v>240</v>
      </c>
      <c r="F484" s="33">
        <v>1</v>
      </c>
      <c r="G484" s="40">
        <v>11</v>
      </c>
      <c r="H484" s="214">
        <f t="shared" si="100"/>
        <v>0</v>
      </c>
      <c r="I484" s="40"/>
      <c r="J484" s="40"/>
      <c r="K484" s="191" t="e">
        <f t="shared" si="99"/>
        <v>#DIV/0!</v>
      </c>
      <c r="M484" s="42"/>
      <c r="N484" s="42"/>
    </row>
    <row r="485" spans="1:14" ht="30" hidden="1">
      <c r="A485" s="27" t="s">
        <v>461</v>
      </c>
      <c r="B485" s="37" t="s">
        <v>93</v>
      </c>
      <c r="C485" s="37" t="s">
        <v>131</v>
      </c>
      <c r="D485" s="33">
        <v>5900391070</v>
      </c>
      <c r="E485" s="32"/>
      <c r="F485" s="32"/>
      <c r="G485" s="40">
        <f t="shared" si="101"/>
        <v>11</v>
      </c>
      <c r="H485" s="214">
        <f t="shared" si="100"/>
        <v>0</v>
      </c>
      <c r="I485" s="40">
        <f t="shared" si="101"/>
        <v>0</v>
      </c>
      <c r="J485" s="40">
        <f t="shared" si="101"/>
        <v>0</v>
      </c>
      <c r="K485" s="191" t="e">
        <f t="shared" si="99"/>
        <v>#DIV/0!</v>
      </c>
      <c r="M485" s="42"/>
      <c r="N485" s="42"/>
    </row>
    <row r="486" spans="1:14" ht="30" hidden="1">
      <c r="A486" s="27" t="s">
        <v>210</v>
      </c>
      <c r="B486" s="37" t="s">
        <v>93</v>
      </c>
      <c r="C486" s="37" t="s">
        <v>131</v>
      </c>
      <c r="D486" s="33">
        <v>5900391070</v>
      </c>
      <c r="E486" s="33">
        <v>200</v>
      </c>
      <c r="F486" s="32"/>
      <c r="G486" s="40">
        <f t="shared" si="101"/>
        <v>11</v>
      </c>
      <c r="H486" s="214">
        <f t="shared" si="100"/>
        <v>0</v>
      </c>
      <c r="I486" s="40">
        <f t="shared" si="101"/>
        <v>0</v>
      </c>
      <c r="J486" s="40">
        <f t="shared" si="101"/>
        <v>0</v>
      </c>
      <c r="K486" s="191" t="e">
        <f t="shared" si="99"/>
        <v>#DIV/0!</v>
      </c>
      <c r="M486" s="42"/>
      <c r="N486" s="42"/>
    </row>
    <row r="487" spans="1:14" ht="30" hidden="1">
      <c r="A487" s="5" t="s">
        <v>20</v>
      </c>
      <c r="B487" s="37" t="s">
        <v>93</v>
      </c>
      <c r="C487" s="37" t="s">
        <v>131</v>
      </c>
      <c r="D487" s="33">
        <v>5900391070</v>
      </c>
      <c r="E487" s="33">
        <v>240</v>
      </c>
      <c r="F487" s="32"/>
      <c r="G487" s="40">
        <f t="shared" si="101"/>
        <v>11</v>
      </c>
      <c r="H487" s="214">
        <f t="shared" si="100"/>
        <v>0</v>
      </c>
      <c r="I487" s="40">
        <f t="shared" si="101"/>
        <v>0</v>
      </c>
      <c r="J487" s="40">
        <f t="shared" si="101"/>
        <v>0</v>
      </c>
      <c r="K487" s="191" t="e">
        <f t="shared" si="99"/>
        <v>#DIV/0!</v>
      </c>
      <c r="M487" s="42"/>
      <c r="N487" s="42"/>
    </row>
    <row r="488" spans="1:14" ht="15" hidden="1">
      <c r="A488" s="6" t="s">
        <v>8</v>
      </c>
      <c r="B488" s="37" t="s">
        <v>93</v>
      </c>
      <c r="C488" s="37" t="s">
        <v>131</v>
      </c>
      <c r="D488" s="33">
        <v>5900391070</v>
      </c>
      <c r="E488" s="33">
        <v>240</v>
      </c>
      <c r="F488" s="33">
        <v>1</v>
      </c>
      <c r="G488" s="40">
        <v>11</v>
      </c>
      <c r="H488" s="214">
        <f t="shared" si="100"/>
        <v>0</v>
      </c>
      <c r="I488" s="40"/>
      <c r="J488" s="40"/>
      <c r="K488" s="191" t="e">
        <f t="shared" si="99"/>
        <v>#DIV/0!</v>
      </c>
      <c r="M488" s="42"/>
      <c r="N488" s="42"/>
    </row>
    <row r="489" spans="1:11" ht="15">
      <c r="A489" s="4" t="s">
        <v>42</v>
      </c>
      <c r="B489" s="90" t="s">
        <v>43</v>
      </c>
      <c r="C489" s="36"/>
      <c r="D489" s="32"/>
      <c r="E489" s="32"/>
      <c r="F489" s="32"/>
      <c r="G489" s="214" t="e">
        <f>G492+#REF!+#REF!+G639+#REF!</f>
        <v>#REF!</v>
      </c>
      <c r="H489" s="214" t="e">
        <f>#REF!+#REF!+#REF!+H639</f>
        <v>#REF!</v>
      </c>
      <c r="I489" s="214">
        <f>I492+I520+I581+I600+I639</f>
        <v>298425.35818000004</v>
      </c>
      <c r="J489" s="214">
        <f>J492+J520+J581+J600+J639</f>
        <v>240409.39472000004</v>
      </c>
      <c r="K489" s="191">
        <f t="shared" si="99"/>
        <v>80.55930507587537</v>
      </c>
    </row>
    <row r="490" spans="1:14" ht="15">
      <c r="A490" s="4" t="s">
        <v>8</v>
      </c>
      <c r="B490" s="38" t="s">
        <v>115</v>
      </c>
      <c r="C490" s="36"/>
      <c r="D490" s="32"/>
      <c r="E490" s="32"/>
      <c r="F490" s="32"/>
      <c r="G490" s="214" t="e">
        <f>#REF!+#REF!+#REF!+#REF!+#REF!+#REF!+#REF!+#REF!+#REF!+#REF!+#REF!+#REF!+#REF!+G664+#REF!+#REF!+#REF!+#REF!+#REF!+#REF!+#REF!+#REF!+#REF!+#REF!+#REF!+#REF!+#REF!+G644+G647+#REF!+G650+G658+G661+#REF!+G666+G670+G495+G673</f>
        <v>#REF!</v>
      </c>
      <c r="H490" s="214" t="e">
        <f>#REF!+#REF!+#REF!+#REF!+H644+H647+H658+H661+H670+H673+#REF!+#REF!+#REF!+H650+H666+#REF!</f>
        <v>#REF!</v>
      </c>
      <c r="I490" s="214">
        <f>I505+I514+I524+I536+I585+I604+I607+I616+I644+I647+I650+I658+I661+I664+I666+I670+I545+I556+I560+I592+I599+I580+I620+I623+I626+I629+I632+I635+I638</f>
        <v>108659.9</v>
      </c>
      <c r="J490" s="214">
        <f>J505+J514+J524+J536+J585+J604+J607+J616+J644+J647+J650+J658+J661+J664+J666+J670+J545+J556+J560+J592+J599+J580</f>
        <v>95193.36328</v>
      </c>
      <c r="K490" s="191">
        <f t="shared" si="99"/>
        <v>87.60670981659288</v>
      </c>
      <c r="N490" s="42"/>
    </row>
    <row r="491" spans="1:11" ht="15">
      <c r="A491" s="4" t="s">
        <v>9</v>
      </c>
      <c r="B491" s="38" t="s">
        <v>116</v>
      </c>
      <c r="C491" s="36"/>
      <c r="D491" s="32"/>
      <c r="E491" s="32"/>
      <c r="F491" s="32"/>
      <c r="G491" s="214" t="e">
        <f>#REF!+#REF!+#REF!+#REF!+#REF!+#REF!+#REF!+#REF!+G498+G501+#REF!+#REF!</f>
        <v>#REF!</v>
      </c>
      <c r="H491" s="214" t="e">
        <f>#REF!+#REF!+#REF!+#REF!+#REF!+H846+H854+H858+#REF!+H870+#REF!+#REF!+#REF!+H872+#REF!+H850</f>
        <v>#REF!</v>
      </c>
      <c r="I491" s="214">
        <f>I511+I519+I527+I530+I539+I576+I596+I533+I542+I590+I549</f>
        <v>189313.83542000002</v>
      </c>
      <c r="J491" s="214">
        <f>J511+J519+J527+J530+J539+J576+J596+J533+J542+J590</f>
        <v>144732.15763000003</v>
      </c>
      <c r="K491" s="191">
        <f t="shared" si="99"/>
        <v>76.45091406494733</v>
      </c>
    </row>
    <row r="492" spans="1:11" ht="15">
      <c r="A492" s="4" t="s">
        <v>44</v>
      </c>
      <c r="B492" s="90" t="s">
        <v>43</v>
      </c>
      <c r="C492" s="38" t="s">
        <v>45</v>
      </c>
      <c r="D492" s="32"/>
      <c r="E492" s="32"/>
      <c r="F492" s="32"/>
      <c r="G492" s="214" t="e">
        <f>#REF!+#REF!</f>
        <v>#REF!</v>
      </c>
      <c r="H492" s="214" t="e">
        <f>#REF!+#REF!+#REF!</f>
        <v>#REF!</v>
      </c>
      <c r="I492" s="214">
        <f>I502+I515</f>
        <v>64960</v>
      </c>
      <c r="J492" s="214">
        <f>J502+J515</f>
        <v>46174.84064</v>
      </c>
      <c r="K492" s="191">
        <f t="shared" si="99"/>
        <v>71.0819591133005</v>
      </c>
    </row>
    <row r="493" spans="1:12" ht="45" customHeight="1" hidden="1">
      <c r="A493" s="68" t="s">
        <v>223</v>
      </c>
      <c r="B493" s="37" t="s">
        <v>43</v>
      </c>
      <c r="C493" s="37" t="s">
        <v>287</v>
      </c>
      <c r="D493" s="31" t="s">
        <v>224</v>
      </c>
      <c r="E493" s="33"/>
      <c r="F493" s="33"/>
      <c r="G493" s="40">
        <f>G494</f>
        <v>0</v>
      </c>
      <c r="H493" s="40"/>
      <c r="I493" s="40">
        <f>I494</f>
        <v>0</v>
      </c>
      <c r="J493" s="40">
        <f>J494</f>
        <v>0</v>
      </c>
      <c r="K493" s="191" t="e">
        <f t="shared" si="99"/>
        <v>#DIV/0!</v>
      </c>
      <c r="L493" s="42"/>
    </row>
    <row r="494" spans="1:12" ht="15" customHeight="1" hidden="1">
      <c r="A494" s="5" t="s">
        <v>47</v>
      </c>
      <c r="B494" s="37" t="s">
        <v>43</v>
      </c>
      <c r="C494" s="36" t="s">
        <v>287</v>
      </c>
      <c r="D494" s="31" t="s">
        <v>224</v>
      </c>
      <c r="E494" s="33">
        <v>610</v>
      </c>
      <c r="F494" s="32"/>
      <c r="G494" s="40">
        <f>G495</f>
        <v>0</v>
      </c>
      <c r="H494" s="40">
        <f>H495</f>
        <v>15511.59955</v>
      </c>
      <c r="I494" s="40">
        <f>I495</f>
        <v>0</v>
      </c>
      <c r="J494" s="40">
        <f>J495</f>
        <v>0</v>
      </c>
      <c r="K494" s="191" t="e">
        <f t="shared" si="99"/>
        <v>#DIV/0!</v>
      </c>
      <c r="L494" s="42"/>
    </row>
    <row r="495" spans="1:12" ht="15" customHeight="1" hidden="1">
      <c r="A495" s="6" t="s">
        <v>8</v>
      </c>
      <c r="B495" s="37" t="s">
        <v>43</v>
      </c>
      <c r="C495" s="36" t="s">
        <v>287</v>
      </c>
      <c r="D495" s="31" t="s">
        <v>224</v>
      </c>
      <c r="E495" s="33">
        <v>610</v>
      </c>
      <c r="F495" s="33">
        <v>1</v>
      </c>
      <c r="G495" s="40"/>
      <c r="H495" s="40">
        <v>15511.59955</v>
      </c>
      <c r="I495" s="40"/>
      <c r="J495" s="40"/>
      <c r="K495" s="191" t="e">
        <f t="shared" si="99"/>
        <v>#DIV/0!</v>
      </c>
      <c r="L495" s="42"/>
    </row>
    <row r="496" spans="1:12" ht="60" customHeight="1" hidden="1">
      <c r="A496" s="68" t="s">
        <v>225</v>
      </c>
      <c r="B496" s="37" t="s">
        <v>43</v>
      </c>
      <c r="C496" s="37" t="s">
        <v>287</v>
      </c>
      <c r="D496" s="31" t="s">
        <v>226</v>
      </c>
      <c r="E496" s="33"/>
      <c r="F496" s="33"/>
      <c r="G496" s="40">
        <f>G497</f>
        <v>0</v>
      </c>
      <c r="H496" s="40"/>
      <c r="I496" s="40">
        <f>I497</f>
        <v>0</v>
      </c>
      <c r="J496" s="40">
        <f>J497</f>
        <v>0</v>
      </c>
      <c r="K496" s="191" t="e">
        <f t="shared" si="99"/>
        <v>#DIV/0!</v>
      </c>
      <c r="L496" s="42"/>
    </row>
    <row r="497" spans="1:12" ht="15" customHeight="1" hidden="1">
      <c r="A497" s="5" t="s">
        <v>47</v>
      </c>
      <c r="B497" s="37" t="s">
        <v>43</v>
      </c>
      <c r="C497" s="36" t="s">
        <v>287</v>
      </c>
      <c r="D497" s="31" t="s">
        <v>226</v>
      </c>
      <c r="E497" s="33">
        <v>610</v>
      </c>
      <c r="F497" s="32"/>
      <c r="G497" s="40">
        <f>G498</f>
        <v>0</v>
      </c>
      <c r="H497" s="40">
        <f>H498</f>
        <v>15511.59955</v>
      </c>
      <c r="I497" s="40">
        <f>I498</f>
        <v>0</v>
      </c>
      <c r="J497" s="40">
        <f>J498</f>
        <v>0</v>
      </c>
      <c r="K497" s="191" t="e">
        <f t="shared" si="99"/>
        <v>#DIV/0!</v>
      </c>
      <c r="L497" s="42"/>
    </row>
    <row r="498" spans="1:12" ht="15" customHeight="1" hidden="1">
      <c r="A498" s="6" t="s">
        <v>9</v>
      </c>
      <c r="B498" s="37" t="s">
        <v>43</v>
      </c>
      <c r="C498" s="36" t="s">
        <v>287</v>
      </c>
      <c r="D498" s="31" t="s">
        <v>226</v>
      </c>
      <c r="E498" s="33">
        <v>610</v>
      </c>
      <c r="F498" s="33">
        <v>2</v>
      </c>
      <c r="G498" s="40"/>
      <c r="H498" s="40">
        <v>15511.59955</v>
      </c>
      <c r="I498" s="40"/>
      <c r="J498" s="40"/>
      <c r="K498" s="191" t="e">
        <f t="shared" si="99"/>
        <v>#DIV/0!</v>
      </c>
      <c r="L498" s="42"/>
    </row>
    <row r="499" spans="1:12" ht="60" customHeight="1" hidden="1">
      <c r="A499" s="68" t="s">
        <v>225</v>
      </c>
      <c r="B499" s="37" t="s">
        <v>43</v>
      </c>
      <c r="C499" s="37" t="s">
        <v>287</v>
      </c>
      <c r="D499" s="31" t="s">
        <v>227</v>
      </c>
      <c r="E499" s="33"/>
      <c r="F499" s="33"/>
      <c r="G499" s="40">
        <f>G500</f>
        <v>0</v>
      </c>
      <c r="H499" s="40"/>
      <c r="I499" s="40">
        <f>I500</f>
        <v>0</v>
      </c>
      <c r="J499" s="40">
        <f>J500</f>
        <v>0</v>
      </c>
      <c r="K499" s="191" t="e">
        <f t="shared" si="99"/>
        <v>#DIV/0!</v>
      </c>
      <c r="L499" s="42"/>
    </row>
    <row r="500" spans="1:12" ht="15" customHeight="1" hidden="1">
      <c r="A500" s="5" t="s">
        <v>47</v>
      </c>
      <c r="B500" s="37" t="s">
        <v>43</v>
      </c>
      <c r="C500" s="36" t="s">
        <v>287</v>
      </c>
      <c r="D500" s="31" t="s">
        <v>227</v>
      </c>
      <c r="E500" s="33">
        <v>610</v>
      </c>
      <c r="F500" s="32"/>
      <c r="G500" s="40">
        <f>G501</f>
        <v>0</v>
      </c>
      <c r="H500" s="40">
        <f>H501</f>
        <v>15511.59955</v>
      </c>
      <c r="I500" s="40">
        <f>I501</f>
        <v>0</v>
      </c>
      <c r="J500" s="40">
        <f>J501</f>
        <v>0</v>
      </c>
      <c r="K500" s="191" t="e">
        <f t="shared" si="99"/>
        <v>#DIV/0!</v>
      </c>
      <c r="L500" s="42"/>
    </row>
    <row r="501" spans="1:12" ht="15" customHeight="1" hidden="1">
      <c r="A501" s="6" t="s">
        <v>9</v>
      </c>
      <c r="B501" s="37" t="s">
        <v>43</v>
      </c>
      <c r="C501" s="36" t="s">
        <v>287</v>
      </c>
      <c r="D501" s="31" t="s">
        <v>227</v>
      </c>
      <c r="E501" s="33">
        <v>610</v>
      </c>
      <c r="F501" s="33">
        <v>2</v>
      </c>
      <c r="G501" s="40"/>
      <c r="H501" s="40">
        <v>15511.59955</v>
      </c>
      <c r="I501" s="40"/>
      <c r="J501" s="40"/>
      <c r="K501" s="191" t="e">
        <f t="shared" si="99"/>
        <v>#DIV/0!</v>
      </c>
      <c r="L501" s="42"/>
    </row>
    <row r="502" spans="1:18" ht="30">
      <c r="A502" s="108" t="s">
        <v>522</v>
      </c>
      <c r="B502" s="37" t="s">
        <v>43</v>
      </c>
      <c r="C502" s="36" t="s">
        <v>45</v>
      </c>
      <c r="D502" s="32">
        <v>5800000000</v>
      </c>
      <c r="E502" s="32"/>
      <c r="F502" s="32"/>
      <c r="G502" s="40" t="e">
        <f>#REF!+#REF!</f>
        <v>#REF!</v>
      </c>
      <c r="H502" s="214">
        <f aca="true" t="shared" si="102" ref="H502:H514">I502-J502</f>
        <v>18785.159359999998</v>
      </c>
      <c r="I502" s="40">
        <f>I503+I509+I512+I506</f>
        <v>64760</v>
      </c>
      <c r="J502" s="40">
        <f>J503+J509+J512+J506</f>
        <v>45974.84064</v>
      </c>
      <c r="K502" s="191">
        <f t="shared" si="99"/>
        <v>70.99265077208153</v>
      </c>
      <c r="L502" s="42"/>
      <c r="M502" s="42"/>
      <c r="Q502" s="46"/>
      <c r="R502" s="46"/>
    </row>
    <row r="503" spans="1:13" ht="30">
      <c r="A503" s="27" t="s">
        <v>457</v>
      </c>
      <c r="B503" s="37" t="s">
        <v>43</v>
      </c>
      <c r="C503" s="37" t="s">
        <v>45</v>
      </c>
      <c r="D503" s="31">
        <v>5800190710</v>
      </c>
      <c r="E503" s="33">
        <v>600</v>
      </c>
      <c r="F503" s="32"/>
      <c r="G503" s="40">
        <f>G504</f>
        <v>14279.9</v>
      </c>
      <c r="H503" s="214">
        <f t="shared" si="102"/>
        <v>3305.72984</v>
      </c>
      <c r="I503" s="40">
        <f>I504</f>
        <v>22040</v>
      </c>
      <c r="J503" s="40">
        <f>J504</f>
        <v>18734.27016</v>
      </c>
      <c r="K503" s="191">
        <f t="shared" si="99"/>
        <v>85.00122577132487</v>
      </c>
      <c r="L503" s="42"/>
      <c r="M503" s="42"/>
    </row>
    <row r="504" spans="1:13" ht="15">
      <c r="A504" s="5" t="s">
        <v>47</v>
      </c>
      <c r="B504" s="37" t="s">
        <v>43</v>
      </c>
      <c r="C504" s="37" t="s">
        <v>45</v>
      </c>
      <c r="D504" s="31">
        <v>5800190710</v>
      </c>
      <c r="E504" s="33">
        <v>610</v>
      </c>
      <c r="F504" s="32"/>
      <c r="G504" s="40">
        <f>G505</f>
        <v>14279.9</v>
      </c>
      <c r="H504" s="214">
        <f t="shared" si="102"/>
        <v>3305.72984</v>
      </c>
      <c r="I504" s="40">
        <f>I505</f>
        <v>22040</v>
      </c>
      <c r="J504" s="40">
        <f>J505</f>
        <v>18734.27016</v>
      </c>
      <c r="K504" s="191">
        <f t="shared" si="99"/>
        <v>85.00122577132487</v>
      </c>
      <c r="L504" s="42"/>
      <c r="M504" s="42"/>
    </row>
    <row r="505" spans="1:13" ht="15">
      <c r="A505" s="6" t="s">
        <v>8</v>
      </c>
      <c r="B505" s="37" t="s">
        <v>43</v>
      </c>
      <c r="C505" s="37" t="s">
        <v>45</v>
      </c>
      <c r="D505" s="31">
        <v>5800190710</v>
      </c>
      <c r="E505" s="33">
        <v>610</v>
      </c>
      <c r="F505" s="33">
        <v>1</v>
      </c>
      <c r="G505" s="40">
        <v>14279.9</v>
      </c>
      <c r="H505" s="214">
        <f t="shared" si="102"/>
        <v>3305.72984</v>
      </c>
      <c r="I505" s="40">
        <v>22040</v>
      </c>
      <c r="J505" s="40">
        <v>18734.27016</v>
      </c>
      <c r="K505" s="191">
        <f t="shared" si="99"/>
        <v>85.00122577132487</v>
      </c>
      <c r="L505" s="42"/>
      <c r="M505" s="42"/>
    </row>
    <row r="506" spans="1:13" ht="75">
      <c r="A506" s="68" t="s">
        <v>658</v>
      </c>
      <c r="B506" s="37" t="s">
        <v>43</v>
      </c>
      <c r="C506" s="37" t="s">
        <v>45</v>
      </c>
      <c r="D506" s="31">
        <v>5800171970</v>
      </c>
      <c r="E506" s="33"/>
      <c r="F506" s="33"/>
      <c r="G506" s="40"/>
      <c r="H506" s="214"/>
      <c r="I506" s="40">
        <f>I507</f>
        <v>25</v>
      </c>
      <c r="J506" s="40">
        <f>J507</f>
        <v>18.33954</v>
      </c>
      <c r="K506" s="191"/>
      <c r="L506" s="42"/>
      <c r="M506" s="42"/>
    </row>
    <row r="507" spans="1:13" ht="15">
      <c r="A507" s="5" t="s">
        <v>47</v>
      </c>
      <c r="B507" s="37" t="s">
        <v>43</v>
      </c>
      <c r="C507" s="36" t="s">
        <v>45</v>
      </c>
      <c r="D507" s="31">
        <v>5800171970</v>
      </c>
      <c r="E507" s="33">
        <v>610</v>
      </c>
      <c r="F507" s="32"/>
      <c r="G507" s="40"/>
      <c r="H507" s="214"/>
      <c r="I507" s="40">
        <f>I508</f>
        <v>25</v>
      </c>
      <c r="J507" s="40">
        <f>J508</f>
        <v>18.33954</v>
      </c>
      <c r="K507" s="191"/>
      <c r="L507" s="42"/>
      <c r="M507" s="42"/>
    </row>
    <row r="508" spans="1:13" ht="15">
      <c r="A508" s="6" t="s">
        <v>9</v>
      </c>
      <c r="B508" s="37" t="s">
        <v>43</v>
      </c>
      <c r="C508" s="37" t="s">
        <v>45</v>
      </c>
      <c r="D508" s="31">
        <v>5800171970</v>
      </c>
      <c r="E508" s="33">
        <v>610</v>
      </c>
      <c r="F508" s="33">
        <v>2</v>
      </c>
      <c r="G508" s="40"/>
      <c r="H508" s="214"/>
      <c r="I508" s="40">
        <v>25</v>
      </c>
      <c r="J508" s="40">
        <v>18.33954</v>
      </c>
      <c r="K508" s="191"/>
      <c r="L508" s="42"/>
      <c r="M508" s="42"/>
    </row>
    <row r="509" spans="1:13" ht="120">
      <c r="A509" s="29" t="s">
        <v>475</v>
      </c>
      <c r="B509" s="37" t="s">
        <v>43</v>
      </c>
      <c r="C509" s="37" t="s">
        <v>45</v>
      </c>
      <c r="D509" s="31">
        <v>5800171570</v>
      </c>
      <c r="E509" s="33">
        <v>600</v>
      </c>
      <c r="F509" s="32"/>
      <c r="G509" s="40">
        <f aca="true" t="shared" si="103" ref="G509:J510">G510</f>
        <v>14279.9</v>
      </c>
      <c r="H509" s="214">
        <f t="shared" si="102"/>
        <v>13282.269059999999</v>
      </c>
      <c r="I509" s="40">
        <f t="shared" si="103"/>
        <v>39195</v>
      </c>
      <c r="J509" s="40">
        <f t="shared" si="103"/>
        <v>25912.73094</v>
      </c>
      <c r="K509" s="191">
        <f t="shared" si="99"/>
        <v>66.11233815537696</v>
      </c>
      <c r="L509" s="42"/>
      <c r="M509" s="42"/>
    </row>
    <row r="510" spans="1:13" ht="15">
      <c r="A510" s="5" t="s">
        <v>47</v>
      </c>
      <c r="B510" s="37" t="s">
        <v>43</v>
      </c>
      <c r="C510" s="37" t="s">
        <v>45</v>
      </c>
      <c r="D510" s="31">
        <v>5800171570</v>
      </c>
      <c r="E510" s="33">
        <v>610</v>
      </c>
      <c r="F510" s="32"/>
      <c r="G510" s="40">
        <f t="shared" si="103"/>
        <v>14279.9</v>
      </c>
      <c r="H510" s="214">
        <f t="shared" si="102"/>
        <v>13282.269059999999</v>
      </c>
      <c r="I510" s="40">
        <f t="shared" si="103"/>
        <v>39195</v>
      </c>
      <c r="J510" s="40">
        <f t="shared" si="103"/>
        <v>25912.73094</v>
      </c>
      <c r="K510" s="191">
        <f t="shared" si="99"/>
        <v>66.11233815537696</v>
      </c>
      <c r="L510" s="42"/>
      <c r="M510" s="42"/>
    </row>
    <row r="511" spans="1:13" ht="15">
      <c r="A511" s="6" t="s">
        <v>9</v>
      </c>
      <c r="B511" s="37" t="s">
        <v>43</v>
      </c>
      <c r="C511" s="37" t="s">
        <v>45</v>
      </c>
      <c r="D511" s="31">
        <v>5800171570</v>
      </c>
      <c r="E511" s="33">
        <v>610</v>
      </c>
      <c r="F511" s="33">
        <v>2</v>
      </c>
      <c r="G511" s="40">
        <v>14279.9</v>
      </c>
      <c r="H511" s="214">
        <f t="shared" si="102"/>
        <v>13282.269059999999</v>
      </c>
      <c r="I511" s="40">
        <v>39195</v>
      </c>
      <c r="J511" s="40">
        <v>25912.73094</v>
      </c>
      <c r="K511" s="191">
        <f t="shared" si="99"/>
        <v>66.11233815537696</v>
      </c>
      <c r="L511" s="42"/>
      <c r="M511" s="42"/>
    </row>
    <row r="512" spans="1:13" ht="30">
      <c r="A512" s="27" t="s">
        <v>458</v>
      </c>
      <c r="B512" s="37" t="s">
        <v>43</v>
      </c>
      <c r="C512" s="37" t="s">
        <v>45</v>
      </c>
      <c r="D512" s="31">
        <v>5800290710</v>
      </c>
      <c r="E512" s="33"/>
      <c r="F512" s="33"/>
      <c r="G512" s="40"/>
      <c r="H512" s="214">
        <f t="shared" si="102"/>
        <v>2190.5</v>
      </c>
      <c r="I512" s="40">
        <f>I513</f>
        <v>3500</v>
      </c>
      <c r="J512" s="40">
        <f>J513</f>
        <v>1309.5</v>
      </c>
      <c r="K512" s="191">
        <f t="shared" si="99"/>
        <v>37.41428571428572</v>
      </c>
      <c r="L512" s="42"/>
      <c r="M512" s="42"/>
    </row>
    <row r="513" spans="1:13" ht="15">
      <c r="A513" s="5" t="s">
        <v>47</v>
      </c>
      <c r="B513" s="37" t="s">
        <v>43</v>
      </c>
      <c r="C513" s="37" t="s">
        <v>45</v>
      </c>
      <c r="D513" s="31">
        <v>5800290710</v>
      </c>
      <c r="E513" s="33">
        <v>610</v>
      </c>
      <c r="F513" s="32"/>
      <c r="G513" s="40">
        <f>G514</f>
        <v>14279.9</v>
      </c>
      <c r="H513" s="214">
        <f t="shared" si="102"/>
        <v>2190.5</v>
      </c>
      <c r="I513" s="40">
        <f>I514</f>
        <v>3500</v>
      </c>
      <c r="J513" s="40">
        <f>J514</f>
        <v>1309.5</v>
      </c>
      <c r="K513" s="191">
        <f t="shared" si="99"/>
        <v>37.41428571428572</v>
      </c>
      <c r="L513" s="42"/>
      <c r="M513" s="42"/>
    </row>
    <row r="514" spans="1:13" ht="15">
      <c r="A514" s="6" t="s">
        <v>8</v>
      </c>
      <c r="B514" s="37" t="s">
        <v>43</v>
      </c>
      <c r="C514" s="37" t="s">
        <v>45</v>
      </c>
      <c r="D514" s="31">
        <v>5800290710</v>
      </c>
      <c r="E514" s="33">
        <v>610</v>
      </c>
      <c r="F514" s="33">
        <v>1</v>
      </c>
      <c r="G514" s="40">
        <v>14279.9</v>
      </c>
      <c r="H514" s="214">
        <f t="shared" si="102"/>
        <v>2190.5</v>
      </c>
      <c r="I514" s="40">
        <v>3500</v>
      </c>
      <c r="J514" s="40">
        <v>1309.5</v>
      </c>
      <c r="K514" s="191">
        <f t="shared" si="99"/>
        <v>37.41428571428572</v>
      </c>
      <c r="L514" s="42"/>
      <c r="M514" s="42"/>
    </row>
    <row r="515" spans="1:13" ht="15">
      <c r="A515" s="5" t="s">
        <v>16</v>
      </c>
      <c r="B515" s="37" t="s">
        <v>43</v>
      </c>
      <c r="C515" s="37" t="s">
        <v>45</v>
      </c>
      <c r="D515" s="33">
        <v>9000000000</v>
      </c>
      <c r="E515" s="32"/>
      <c r="F515" s="32"/>
      <c r="G515" s="40">
        <f>G516</f>
        <v>0</v>
      </c>
      <c r="H515" s="214">
        <f aca="true" t="shared" si="104" ref="H515:H520">I515-J515</f>
        <v>0</v>
      </c>
      <c r="I515" s="40">
        <f aca="true" t="shared" si="105" ref="I515:J518">I516</f>
        <v>200</v>
      </c>
      <c r="J515" s="40">
        <f t="shared" si="105"/>
        <v>200</v>
      </c>
      <c r="K515" s="191">
        <f t="shared" si="99"/>
        <v>100</v>
      </c>
      <c r="L515" s="42"/>
      <c r="M515" s="42"/>
    </row>
    <row r="516" spans="1:13" ht="30">
      <c r="A516" s="22" t="s">
        <v>423</v>
      </c>
      <c r="B516" s="37" t="s">
        <v>43</v>
      </c>
      <c r="C516" s="37" t="s">
        <v>45</v>
      </c>
      <c r="D516" s="33">
        <v>9000072650</v>
      </c>
      <c r="E516" s="33"/>
      <c r="F516" s="33"/>
      <c r="G516" s="40"/>
      <c r="H516" s="214">
        <f t="shared" si="104"/>
        <v>0</v>
      </c>
      <c r="I516" s="40">
        <f t="shared" si="105"/>
        <v>200</v>
      </c>
      <c r="J516" s="40">
        <f t="shared" si="105"/>
        <v>200</v>
      </c>
      <c r="K516" s="191">
        <f t="shared" si="99"/>
        <v>100</v>
      </c>
      <c r="L516" s="21"/>
      <c r="M516" s="21"/>
    </row>
    <row r="517" spans="1:13" ht="30">
      <c r="A517" s="5" t="s">
        <v>46</v>
      </c>
      <c r="B517" s="37" t="s">
        <v>43</v>
      </c>
      <c r="C517" s="37" t="s">
        <v>45</v>
      </c>
      <c r="D517" s="33">
        <v>9000072650</v>
      </c>
      <c r="E517" s="33">
        <v>600</v>
      </c>
      <c r="F517" s="32"/>
      <c r="G517" s="40">
        <f>G518</f>
        <v>32867.3</v>
      </c>
      <c r="H517" s="214">
        <f t="shared" si="104"/>
        <v>0</v>
      </c>
      <c r="I517" s="40">
        <f t="shared" si="105"/>
        <v>200</v>
      </c>
      <c r="J517" s="40">
        <f t="shared" si="105"/>
        <v>200</v>
      </c>
      <c r="K517" s="191">
        <f t="shared" si="99"/>
        <v>100</v>
      </c>
      <c r="L517" s="21"/>
      <c r="M517" s="21"/>
    </row>
    <row r="518" spans="1:13" ht="15">
      <c r="A518" s="5" t="s">
        <v>47</v>
      </c>
      <c r="B518" s="37" t="s">
        <v>43</v>
      </c>
      <c r="C518" s="37" t="s">
        <v>45</v>
      </c>
      <c r="D518" s="33">
        <v>9000072650</v>
      </c>
      <c r="E518" s="33">
        <v>610</v>
      </c>
      <c r="F518" s="32"/>
      <c r="G518" s="40">
        <f>G519</f>
        <v>32867.3</v>
      </c>
      <c r="H518" s="214">
        <f t="shared" si="104"/>
        <v>0</v>
      </c>
      <c r="I518" s="40">
        <f t="shared" si="105"/>
        <v>200</v>
      </c>
      <c r="J518" s="40">
        <f t="shared" si="105"/>
        <v>200</v>
      </c>
      <c r="K518" s="191">
        <f t="shared" si="99"/>
        <v>100</v>
      </c>
      <c r="L518" s="21"/>
      <c r="M518" s="21"/>
    </row>
    <row r="519" spans="1:13" ht="15">
      <c r="A519" s="6" t="s">
        <v>9</v>
      </c>
      <c r="B519" s="37" t="s">
        <v>43</v>
      </c>
      <c r="C519" s="37" t="s">
        <v>45</v>
      </c>
      <c r="D519" s="33">
        <v>9000072650</v>
      </c>
      <c r="E519" s="33">
        <v>610</v>
      </c>
      <c r="F519" s="33">
        <v>2</v>
      </c>
      <c r="G519" s="40">
        <v>32867.3</v>
      </c>
      <c r="H519" s="214">
        <f t="shared" si="104"/>
        <v>0</v>
      </c>
      <c r="I519" s="40">
        <v>200</v>
      </c>
      <c r="J519" s="40">
        <v>200</v>
      </c>
      <c r="K519" s="191">
        <f t="shared" si="99"/>
        <v>100</v>
      </c>
      <c r="L519" s="17"/>
      <c r="M519" s="17"/>
    </row>
    <row r="520" spans="1:13" ht="15">
      <c r="A520" s="4" t="s">
        <v>57</v>
      </c>
      <c r="B520" s="90" t="s">
        <v>43</v>
      </c>
      <c r="C520" s="90" t="s">
        <v>48</v>
      </c>
      <c r="D520" s="239"/>
      <c r="E520" s="239"/>
      <c r="F520" s="239"/>
      <c r="G520" s="214" t="e">
        <f>#REF!+#REF!+#REF!</f>
        <v>#REF!</v>
      </c>
      <c r="H520" s="214">
        <f t="shared" si="104"/>
        <v>36585.89190999998</v>
      </c>
      <c r="I520" s="214">
        <f>I521+I572</f>
        <v>212205.06585</v>
      </c>
      <c r="J520" s="214">
        <f>J521+J572</f>
        <v>175619.17394000004</v>
      </c>
      <c r="K520" s="191">
        <f t="shared" si="99"/>
        <v>82.75918071821093</v>
      </c>
      <c r="L520" s="42"/>
      <c r="M520" s="42"/>
    </row>
    <row r="521" spans="1:18" ht="30">
      <c r="A521" s="108" t="s">
        <v>522</v>
      </c>
      <c r="B521" s="37" t="s">
        <v>43</v>
      </c>
      <c r="C521" s="36" t="s">
        <v>48</v>
      </c>
      <c r="D521" s="32">
        <v>5800000000</v>
      </c>
      <c r="E521" s="32"/>
      <c r="F521" s="32"/>
      <c r="G521" s="40" t="e">
        <f>#REF!+#REF!</f>
        <v>#REF!</v>
      </c>
      <c r="H521" s="214" t="e">
        <f>#REF!-#REF!</f>
        <v>#REF!</v>
      </c>
      <c r="I521" s="40">
        <f>I524+I527+I530+I539+I536+I533+I542+I545+I549+I552</f>
        <v>211255.06585</v>
      </c>
      <c r="J521" s="40">
        <f>J524+J527+J530+J539+J536+J533+J542+J545+J549+J552</f>
        <v>174916.17394000004</v>
      </c>
      <c r="K521" s="191">
        <f t="shared" si="99"/>
        <v>82.79857017213395</v>
      </c>
      <c r="L521" s="42"/>
      <c r="M521" s="42"/>
      <c r="Q521" s="46"/>
      <c r="R521" s="46"/>
    </row>
    <row r="522" spans="1:13" ht="30">
      <c r="A522" s="27" t="s">
        <v>457</v>
      </c>
      <c r="B522" s="37" t="s">
        <v>43</v>
      </c>
      <c r="C522" s="36" t="s">
        <v>48</v>
      </c>
      <c r="D522" s="31">
        <v>5800190720</v>
      </c>
      <c r="E522" s="33">
        <v>600</v>
      </c>
      <c r="F522" s="32"/>
      <c r="G522" s="40">
        <f aca="true" t="shared" si="106" ref="G522:J523">G523</f>
        <v>14279.9</v>
      </c>
      <c r="H522" s="214">
        <f aca="true" t="shared" si="107" ref="H522:H539">I522-J522</f>
        <v>2535.0817800000004</v>
      </c>
      <c r="I522" s="40">
        <f t="shared" si="106"/>
        <v>57760</v>
      </c>
      <c r="J522" s="40">
        <f t="shared" si="106"/>
        <v>55224.91822</v>
      </c>
      <c r="K522" s="191">
        <f t="shared" si="99"/>
        <v>95.61100799861497</v>
      </c>
      <c r="L522" s="42"/>
      <c r="M522" s="42"/>
    </row>
    <row r="523" spans="1:13" ht="15">
      <c r="A523" s="5" t="s">
        <v>47</v>
      </c>
      <c r="B523" s="37" t="s">
        <v>43</v>
      </c>
      <c r="C523" s="37" t="s">
        <v>48</v>
      </c>
      <c r="D523" s="31">
        <v>5800190720</v>
      </c>
      <c r="E523" s="33">
        <v>610</v>
      </c>
      <c r="F523" s="32"/>
      <c r="G523" s="40">
        <f t="shared" si="106"/>
        <v>14279.9</v>
      </c>
      <c r="H523" s="214">
        <f t="shared" si="107"/>
        <v>2535.0817800000004</v>
      </c>
      <c r="I523" s="40">
        <f t="shared" si="106"/>
        <v>57760</v>
      </c>
      <c r="J523" s="40">
        <f t="shared" si="106"/>
        <v>55224.91822</v>
      </c>
      <c r="K523" s="191">
        <f t="shared" si="99"/>
        <v>95.61100799861497</v>
      </c>
      <c r="L523" s="42"/>
      <c r="M523" s="42"/>
    </row>
    <row r="524" spans="1:13" ht="15">
      <c r="A524" s="6" t="s">
        <v>8</v>
      </c>
      <c r="B524" s="37" t="s">
        <v>43</v>
      </c>
      <c r="C524" s="36" t="s">
        <v>48</v>
      </c>
      <c r="D524" s="31">
        <v>5800190720</v>
      </c>
      <c r="E524" s="33">
        <v>610</v>
      </c>
      <c r="F524" s="33">
        <v>1</v>
      </c>
      <c r="G524" s="40">
        <v>14279.9</v>
      </c>
      <c r="H524" s="214">
        <f t="shared" si="107"/>
        <v>2535.0817800000004</v>
      </c>
      <c r="I524" s="40">
        <v>57760</v>
      </c>
      <c r="J524" s="40">
        <v>55224.91822</v>
      </c>
      <c r="K524" s="191">
        <f t="shared" si="99"/>
        <v>95.61100799861497</v>
      </c>
      <c r="L524" s="42"/>
      <c r="M524" s="42"/>
    </row>
    <row r="525" spans="1:13" ht="120">
      <c r="A525" s="29" t="s">
        <v>475</v>
      </c>
      <c r="B525" s="37" t="s">
        <v>43</v>
      </c>
      <c r="C525" s="36" t="s">
        <v>48</v>
      </c>
      <c r="D525" s="31">
        <v>5800171570</v>
      </c>
      <c r="E525" s="33">
        <v>600</v>
      </c>
      <c r="F525" s="32"/>
      <c r="G525" s="40">
        <f aca="true" t="shared" si="108" ref="G525:J526">G526</f>
        <v>14279.9</v>
      </c>
      <c r="H525" s="214">
        <f t="shared" si="107"/>
        <v>23860.189929999993</v>
      </c>
      <c r="I525" s="40">
        <f t="shared" si="108"/>
        <v>125630.7</v>
      </c>
      <c r="J525" s="40">
        <f t="shared" si="108"/>
        <v>101770.51007</v>
      </c>
      <c r="K525" s="191">
        <f t="shared" si="99"/>
        <v>81.00767572735009</v>
      </c>
      <c r="L525" s="42"/>
      <c r="M525" s="42"/>
    </row>
    <row r="526" spans="1:13" ht="15">
      <c r="A526" s="5" t="s">
        <v>47</v>
      </c>
      <c r="B526" s="37" t="s">
        <v>43</v>
      </c>
      <c r="C526" s="37" t="s">
        <v>48</v>
      </c>
      <c r="D526" s="31">
        <v>5800171570</v>
      </c>
      <c r="E526" s="33">
        <v>610</v>
      </c>
      <c r="F526" s="32"/>
      <c r="G526" s="40">
        <f t="shared" si="108"/>
        <v>14279.9</v>
      </c>
      <c r="H526" s="214">
        <f t="shared" si="107"/>
        <v>23860.189929999993</v>
      </c>
      <c r="I526" s="40">
        <f t="shared" si="108"/>
        <v>125630.7</v>
      </c>
      <c r="J526" s="40">
        <f t="shared" si="108"/>
        <v>101770.51007</v>
      </c>
      <c r="K526" s="191">
        <f t="shared" si="99"/>
        <v>81.00767572735009</v>
      </c>
      <c r="L526" s="42"/>
      <c r="M526" s="42"/>
    </row>
    <row r="527" spans="1:13" ht="15">
      <c r="A527" s="6" t="s">
        <v>9</v>
      </c>
      <c r="B527" s="37" t="s">
        <v>43</v>
      </c>
      <c r="C527" s="36" t="s">
        <v>48</v>
      </c>
      <c r="D527" s="31">
        <v>5800171570</v>
      </c>
      <c r="E527" s="33">
        <v>610</v>
      </c>
      <c r="F527" s="33">
        <v>2</v>
      </c>
      <c r="G527" s="40">
        <v>14279.9</v>
      </c>
      <c r="H527" s="214">
        <f t="shared" si="107"/>
        <v>23860.189929999993</v>
      </c>
      <c r="I527" s="40">
        <v>125630.7</v>
      </c>
      <c r="J527" s="40">
        <v>101770.51007</v>
      </c>
      <c r="K527" s="191">
        <f t="shared" si="99"/>
        <v>81.00767572735009</v>
      </c>
      <c r="L527" s="42"/>
      <c r="M527" s="42"/>
    </row>
    <row r="528" spans="1:13" ht="15">
      <c r="A528" s="27" t="s">
        <v>518</v>
      </c>
      <c r="B528" s="37" t="s">
        <v>43</v>
      </c>
      <c r="C528" s="37" t="s">
        <v>48</v>
      </c>
      <c r="D528" s="31">
        <v>5800171500</v>
      </c>
      <c r="E528" s="33">
        <v>600</v>
      </c>
      <c r="F528" s="32"/>
      <c r="G528" s="40">
        <f aca="true" t="shared" si="109" ref="G528:J529">G529</f>
        <v>14279.9</v>
      </c>
      <c r="H528" s="214">
        <f t="shared" si="107"/>
        <v>621.9000000000001</v>
      </c>
      <c r="I528" s="40">
        <f t="shared" si="109"/>
        <v>2248.9</v>
      </c>
      <c r="J528" s="40">
        <f t="shared" si="109"/>
        <v>1627</v>
      </c>
      <c r="K528" s="191">
        <f t="shared" si="99"/>
        <v>72.34648050157855</v>
      </c>
      <c r="L528" s="42"/>
      <c r="M528" s="42"/>
    </row>
    <row r="529" spans="1:13" ht="15">
      <c r="A529" s="5" t="s">
        <v>47</v>
      </c>
      <c r="B529" s="37" t="s">
        <v>43</v>
      </c>
      <c r="C529" s="36" t="s">
        <v>48</v>
      </c>
      <c r="D529" s="31">
        <v>5800171500</v>
      </c>
      <c r="E529" s="33">
        <v>610</v>
      </c>
      <c r="F529" s="32"/>
      <c r="G529" s="40">
        <f t="shared" si="109"/>
        <v>14279.9</v>
      </c>
      <c r="H529" s="214">
        <f t="shared" si="107"/>
        <v>621.9000000000001</v>
      </c>
      <c r="I529" s="40">
        <f t="shared" si="109"/>
        <v>2248.9</v>
      </c>
      <c r="J529" s="40">
        <f t="shared" si="109"/>
        <v>1627</v>
      </c>
      <c r="K529" s="191">
        <f t="shared" si="99"/>
        <v>72.34648050157855</v>
      </c>
      <c r="L529" s="42"/>
      <c r="M529" s="42"/>
    </row>
    <row r="530" spans="1:13" ht="15">
      <c r="A530" s="6" t="s">
        <v>9</v>
      </c>
      <c r="B530" s="37" t="s">
        <v>43</v>
      </c>
      <c r="C530" s="37" t="s">
        <v>48</v>
      </c>
      <c r="D530" s="31">
        <v>5800171500</v>
      </c>
      <c r="E530" s="33">
        <v>610</v>
      </c>
      <c r="F530" s="33">
        <v>2</v>
      </c>
      <c r="G530" s="40">
        <v>14279.9</v>
      </c>
      <c r="H530" s="214">
        <f t="shared" si="107"/>
        <v>621.9000000000001</v>
      </c>
      <c r="I530" s="40">
        <v>2248.9</v>
      </c>
      <c r="J530" s="40">
        <v>1627</v>
      </c>
      <c r="K530" s="191">
        <f t="shared" si="99"/>
        <v>72.34648050157855</v>
      </c>
      <c r="L530" s="42"/>
      <c r="M530" s="42"/>
    </row>
    <row r="531" spans="1:14" ht="15">
      <c r="A531" s="27" t="s">
        <v>518</v>
      </c>
      <c r="B531" s="37" t="s">
        <v>43</v>
      </c>
      <c r="C531" s="37" t="s">
        <v>48</v>
      </c>
      <c r="D531" s="102">
        <v>5800153030</v>
      </c>
      <c r="E531" s="33">
        <v>600</v>
      </c>
      <c r="F531" s="32"/>
      <c r="G531" s="40">
        <f>G532</f>
        <v>14279.9</v>
      </c>
      <c r="H531" s="214">
        <f>I531-J531</f>
        <v>2325.08</v>
      </c>
      <c r="I531" s="40">
        <f>I532</f>
        <v>10077.5</v>
      </c>
      <c r="J531" s="40">
        <f>J532</f>
        <v>7752.42</v>
      </c>
      <c r="K531" s="191">
        <f t="shared" si="99"/>
        <v>76.92800793847681</v>
      </c>
      <c r="M531" s="42"/>
      <c r="N531" s="42"/>
    </row>
    <row r="532" spans="1:14" ht="15">
      <c r="A532" s="5" t="s">
        <v>47</v>
      </c>
      <c r="B532" s="37" t="s">
        <v>43</v>
      </c>
      <c r="C532" s="36" t="s">
        <v>48</v>
      </c>
      <c r="D532" s="102">
        <v>5800153030</v>
      </c>
      <c r="E532" s="33">
        <v>610</v>
      </c>
      <c r="F532" s="32"/>
      <c r="G532" s="40">
        <f>G533</f>
        <v>14279.9</v>
      </c>
      <c r="H532" s="214">
        <f>I532-J532</f>
        <v>2325.08</v>
      </c>
      <c r="I532" s="40">
        <f>I533</f>
        <v>10077.5</v>
      </c>
      <c r="J532" s="40">
        <f>J533</f>
        <v>7752.42</v>
      </c>
      <c r="K532" s="191">
        <f t="shared" si="99"/>
        <v>76.92800793847681</v>
      </c>
      <c r="M532" s="42"/>
      <c r="N532" s="42"/>
    </row>
    <row r="533" spans="1:14" ht="15">
      <c r="A533" s="6" t="s">
        <v>9</v>
      </c>
      <c r="B533" s="37" t="s">
        <v>43</v>
      </c>
      <c r="C533" s="37" t="s">
        <v>48</v>
      </c>
      <c r="D533" s="102">
        <v>5800153030</v>
      </c>
      <c r="E533" s="33">
        <v>610</v>
      </c>
      <c r="F533" s="33">
        <v>2</v>
      </c>
      <c r="G533" s="40">
        <v>14279.9</v>
      </c>
      <c r="H533" s="214">
        <f>I533-J533</f>
        <v>2325.08</v>
      </c>
      <c r="I533" s="40">
        <v>10077.5</v>
      </c>
      <c r="J533" s="40">
        <v>7752.42</v>
      </c>
      <c r="K533" s="191">
        <f t="shared" si="99"/>
        <v>76.92800793847681</v>
      </c>
      <c r="M533" s="42"/>
      <c r="N533" s="42"/>
    </row>
    <row r="534" spans="1:13" ht="30">
      <c r="A534" s="27" t="s">
        <v>510</v>
      </c>
      <c r="B534" s="37" t="s">
        <v>43</v>
      </c>
      <c r="C534" s="37" t="s">
        <v>48</v>
      </c>
      <c r="D534" s="31" t="s">
        <v>482</v>
      </c>
      <c r="E534" s="33">
        <v>600</v>
      </c>
      <c r="F534" s="32"/>
      <c r="G534" s="40">
        <f aca="true" t="shared" si="110" ref="G534:J535">G535</f>
        <v>14279.9</v>
      </c>
      <c r="H534" s="214">
        <f t="shared" si="107"/>
        <v>2753.5999999999995</v>
      </c>
      <c r="I534" s="40">
        <f t="shared" si="110"/>
        <v>4210.9</v>
      </c>
      <c r="J534" s="40">
        <f t="shared" si="110"/>
        <v>1457.3</v>
      </c>
      <c r="K534" s="191">
        <f t="shared" si="99"/>
        <v>34.60780355743428</v>
      </c>
      <c r="L534" s="42"/>
      <c r="M534" s="42"/>
    </row>
    <row r="535" spans="1:13" ht="15">
      <c r="A535" s="5" t="s">
        <v>47</v>
      </c>
      <c r="B535" s="37" t="s">
        <v>43</v>
      </c>
      <c r="C535" s="36" t="s">
        <v>48</v>
      </c>
      <c r="D535" s="31" t="s">
        <v>482</v>
      </c>
      <c r="E535" s="33">
        <v>610</v>
      </c>
      <c r="F535" s="32"/>
      <c r="G535" s="40">
        <f t="shared" si="110"/>
        <v>14279.9</v>
      </c>
      <c r="H535" s="214">
        <f t="shared" si="107"/>
        <v>2753.5999999999995</v>
      </c>
      <c r="I535" s="40">
        <f t="shared" si="110"/>
        <v>4210.9</v>
      </c>
      <c r="J535" s="40">
        <f t="shared" si="110"/>
        <v>1457.3</v>
      </c>
      <c r="K535" s="191">
        <f t="shared" si="99"/>
        <v>34.60780355743428</v>
      </c>
      <c r="L535" s="42"/>
      <c r="M535" s="42"/>
    </row>
    <row r="536" spans="1:13" ht="15">
      <c r="A536" s="6" t="s">
        <v>8</v>
      </c>
      <c r="B536" s="37" t="s">
        <v>43</v>
      </c>
      <c r="C536" s="37" t="s">
        <v>48</v>
      </c>
      <c r="D536" s="31" t="s">
        <v>482</v>
      </c>
      <c r="E536" s="33">
        <v>610</v>
      </c>
      <c r="F536" s="33">
        <v>1</v>
      </c>
      <c r="G536" s="40">
        <v>14279.9</v>
      </c>
      <c r="H536" s="214">
        <f t="shared" si="107"/>
        <v>2753.5999999999995</v>
      </c>
      <c r="I536" s="40">
        <v>4210.9</v>
      </c>
      <c r="J536" s="40">
        <v>1457.3</v>
      </c>
      <c r="K536" s="191">
        <f t="shared" si="99"/>
        <v>34.60780355743428</v>
      </c>
      <c r="L536" s="42"/>
      <c r="M536" s="42"/>
    </row>
    <row r="537" spans="1:13" ht="30">
      <c r="A537" s="27" t="s">
        <v>510</v>
      </c>
      <c r="B537" s="37" t="s">
        <v>43</v>
      </c>
      <c r="C537" s="37" t="s">
        <v>48</v>
      </c>
      <c r="D537" s="31" t="s">
        <v>482</v>
      </c>
      <c r="E537" s="33">
        <v>600</v>
      </c>
      <c r="F537" s="32"/>
      <c r="G537" s="40">
        <f aca="true" t="shared" si="111" ref="G537:J538">G538</f>
        <v>14279.9</v>
      </c>
      <c r="H537" s="214">
        <f t="shared" si="107"/>
        <v>698.3536399999998</v>
      </c>
      <c r="I537" s="40">
        <f t="shared" si="111"/>
        <v>4210.9</v>
      </c>
      <c r="J537" s="40">
        <f t="shared" si="111"/>
        <v>3512.54636</v>
      </c>
      <c r="K537" s="191">
        <f t="shared" si="99"/>
        <v>83.41557291790353</v>
      </c>
      <c r="L537" s="42"/>
      <c r="M537" s="42"/>
    </row>
    <row r="538" spans="1:13" ht="15">
      <c r="A538" s="5" t="s">
        <v>47</v>
      </c>
      <c r="B538" s="37" t="s">
        <v>43</v>
      </c>
      <c r="C538" s="36" t="s">
        <v>48</v>
      </c>
      <c r="D538" s="31" t="s">
        <v>482</v>
      </c>
      <c r="E538" s="33">
        <v>610</v>
      </c>
      <c r="F538" s="32"/>
      <c r="G538" s="40">
        <f t="shared" si="111"/>
        <v>14279.9</v>
      </c>
      <c r="H538" s="214">
        <f t="shared" si="107"/>
        <v>698.3536399999998</v>
      </c>
      <c r="I538" s="40">
        <f t="shared" si="111"/>
        <v>4210.9</v>
      </c>
      <c r="J538" s="40">
        <f t="shared" si="111"/>
        <v>3512.54636</v>
      </c>
      <c r="K538" s="191">
        <f t="shared" si="99"/>
        <v>83.41557291790353</v>
      </c>
      <c r="L538" s="42"/>
      <c r="M538" s="42"/>
    </row>
    <row r="539" spans="1:13" ht="15">
      <c r="A539" s="6" t="s">
        <v>9</v>
      </c>
      <c r="B539" s="37" t="s">
        <v>43</v>
      </c>
      <c r="C539" s="37" t="s">
        <v>48</v>
      </c>
      <c r="D539" s="31" t="s">
        <v>482</v>
      </c>
      <c r="E539" s="33">
        <v>610</v>
      </c>
      <c r="F539" s="33">
        <v>2</v>
      </c>
      <c r="G539" s="40">
        <v>14279.9</v>
      </c>
      <c r="H539" s="214">
        <f t="shared" si="107"/>
        <v>698.3536399999998</v>
      </c>
      <c r="I539" s="40">
        <v>4210.9</v>
      </c>
      <c r="J539" s="40">
        <v>3512.54636</v>
      </c>
      <c r="K539" s="191">
        <f t="shared" si="99"/>
        <v>83.41557291790353</v>
      </c>
      <c r="L539" s="42"/>
      <c r="M539" s="42"/>
    </row>
    <row r="540" spans="1:14" ht="45">
      <c r="A540" s="27" t="s">
        <v>509</v>
      </c>
      <c r="B540" s="37" t="s">
        <v>43</v>
      </c>
      <c r="C540" s="37" t="s">
        <v>48</v>
      </c>
      <c r="D540" s="156" t="s">
        <v>507</v>
      </c>
      <c r="E540" s="33">
        <v>600</v>
      </c>
      <c r="F540" s="32"/>
      <c r="G540" s="40">
        <f aca="true" t="shared" si="112" ref="G540:J541">G541</f>
        <v>14279.9</v>
      </c>
      <c r="H540" s="214">
        <f aca="true" t="shared" si="113" ref="H540:H545">I540-J540</f>
        <v>3103.49807</v>
      </c>
      <c r="I540" s="40">
        <f>I541+I544</f>
        <v>6384.73542</v>
      </c>
      <c r="J540" s="40">
        <f>J541+J544</f>
        <v>3281.23735</v>
      </c>
      <c r="K540" s="191">
        <f t="shared" si="99"/>
        <v>51.39190795160624</v>
      </c>
      <c r="M540" s="42"/>
      <c r="N540" s="42"/>
    </row>
    <row r="541" spans="1:14" ht="15">
      <c r="A541" s="5" t="s">
        <v>47</v>
      </c>
      <c r="B541" s="37" t="s">
        <v>43</v>
      </c>
      <c r="C541" s="36" t="s">
        <v>48</v>
      </c>
      <c r="D541" s="156" t="s">
        <v>507</v>
      </c>
      <c r="E541" s="33">
        <v>610</v>
      </c>
      <c r="F541" s="32"/>
      <c r="G541" s="40">
        <f t="shared" si="112"/>
        <v>14279.9</v>
      </c>
      <c r="H541" s="214">
        <f t="shared" si="113"/>
        <v>3066.78516</v>
      </c>
      <c r="I541" s="40">
        <f t="shared" si="112"/>
        <v>6320.73542</v>
      </c>
      <c r="J541" s="40">
        <f t="shared" si="112"/>
        <v>3253.95026</v>
      </c>
      <c r="K541" s="191">
        <f t="shared" si="99"/>
        <v>51.48056426636507</v>
      </c>
      <c r="M541" s="42"/>
      <c r="N541" s="42"/>
    </row>
    <row r="542" spans="1:14" ht="15">
      <c r="A542" s="6" t="s">
        <v>9</v>
      </c>
      <c r="B542" s="37" t="s">
        <v>43</v>
      </c>
      <c r="C542" s="37" t="s">
        <v>48</v>
      </c>
      <c r="D542" s="156" t="s">
        <v>507</v>
      </c>
      <c r="E542" s="33">
        <v>610</v>
      </c>
      <c r="F542" s="33">
        <v>2</v>
      </c>
      <c r="G542" s="40">
        <v>14279.9</v>
      </c>
      <c r="H542" s="214">
        <f t="shared" si="113"/>
        <v>3066.78516</v>
      </c>
      <c r="I542" s="40">
        <v>6320.73542</v>
      </c>
      <c r="J542" s="40">
        <v>3253.95026</v>
      </c>
      <c r="K542" s="191">
        <f aca="true" t="shared" si="114" ref="K542:K609">J542/I542*100</f>
        <v>51.48056426636507</v>
      </c>
      <c r="M542" s="42"/>
      <c r="N542" s="42"/>
    </row>
    <row r="543" spans="1:14" ht="30">
      <c r="A543" s="27" t="s">
        <v>458</v>
      </c>
      <c r="B543" s="37" t="s">
        <v>43</v>
      </c>
      <c r="C543" s="37" t="s">
        <v>48</v>
      </c>
      <c r="D543" s="156" t="s">
        <v>507</v>
      </c>
      <c r="E543" s="33">
        <v>600</v>
      </c>
      <c r="F543" s="32"/>
      <c r="G543" s="40">
        <f aca="true" t="shared" si="115" ref="G543:J544">G544</f>
        <v>14279.9</v>
      </c>
      <c r="H543" s="214">
        <f t="shared" si="113"/>
        <v>36.71291</v>
      </c>
      <c r="I543" s="40">
        <f t="shared" si="115"/>
        <v>64</v>
      </c>
      <c r="J543" s="40">
        <f t="shared" si="115"/>
        <v>27.28709</v>
      </c>
      <c r="K543" s="191">
        <f t="shared" si="114"/>
        <v>42.636078125</v>
      </c>
      <c r="M543" s="42"/>
      <c r="N543" s="42"/>
    </row>
    <row r="544" spans="1:14" ht="15">
      <c r="A544" s="5" t="s">
        <v>47</v>
      </c>
      <c r="B544" s="37" t="s">
        <v>43</v>
      </c>
      <c r="C544" s="36" t="s">
        <v>48</v>
      </c>
      <c r="D544" s="156" t="s">
        <v>507</v>
      </c>
      <c r="E544" s="33">
        <v>610</v>
      </c>
      <c r="F544" s="32"/>
      <c r="G544" s="40">
        <f t="shared" si="115"/>
        <v>14279.9</v>
      </c>
      <c r="H544" s="214">
        <f t="shared" si="113"/>
        <v>36.71291</v>
      </c>
      <c r="I544" s="40">
        <f t="shared" si="115"/>
        <v>64</v>
      </c>
      <c r="J544" s="40">
        <f t="shared" si="115"/>
        <v>27.28709</v>
      </c>
      <c r="K544" s="191">
        <f t="shared" si="114"/>
        <v>42.636078125</v>
      </c>
      <c r="M544" s="42"/>
      <c r="N544" s="42"/>
    </row>
    <row r="545" spans="1:14" ht="40.5" customHeight="1">
      <c r="A545" s="6" t="s">
        <v>8</v>
      </c>
      <c r="B545" s="37" t="s">
        <v>43</v>
      </c>
      <c r="C545" s="37" t="s">
        <v>48</v>
      </c>
      <c r="D545" s="156" t="s">
        <v>507</v>
      </c>
      <c r="E545" s="33">
        <v>610</v>
      </c>
      <c r="F545" s="33">
        <v>1</v>
      </c>
      <c r="G545" s="40">
        <v>14279.9</v>
      </c>
      <c r="H545" s="214">
        <f t="shared" si="113"/>
        <v>36.71291</v>
      </c>
      <c r="I545" s="40">
        <v>64</v>
      </c>
      <c r="J545" s="40">
        <v>27.28709</v>
      </c>
      <c r="K545" s="191">
        <f t="shared" si="114"/>
        <v>42.636078125</v>
      </c>
      <c r="M545" s="42"/>
      <c r="N545" s="42"/>
    </row>
    <row r="546" spans="1:13" ht="1.5" customHeight="1">
      <c r="A546" s="22" t="s">
        <v>373</v>
      </c>
      <c r="B546" s="37" t="s">
        <v>43</v>
      </c>
      <c r="C546" s="36" t="s">
        <v>48</v>
      </c>
      <c r="D546" s="33" t="s">
        <v>401</v>
      </c>
      <c r="E546" s="33"/>
      <c r="F546" s="33"/>
      <c r="G546" s="40"/>
      <c r="H546" s="214">
        <f aca="true" t="shared" si="116" ref="H546:H552">I546-J546</f>
        <v>0</v>
      </c>
      <c r="I546" s="40">
        <v>0</v>
      </c>
      <c r="J546" s="40">
        <v>0</v>
      </c>
      <c r="K546" s="191" t="e">
        <f t="shared" si="114"/>
        <v>#DIV/0!</v>
      </c>
      <c r="M546" s="21"/>
    </row>
    <row r="547" spans="1:13" ht="75">
      <c r="A547" s="5" t="s">
        <v>658</v>
      </c>
      <c r="B547" s="37" t="s">
        <v>43</v>
      </c>
      <c r="C547" s="36" t="s">
        <v>48</v>
      </c>
      <c r="D547" s="33">
        <v>5800171970</v>
      </c>
      <c r="E547" s="33">
        <v>600</v>
      </c>
      <c r="F547" s="32"/>
      <c r="G547" s="40">
        <f>G548</f>
        <v>32867.3</v>
      </c>
      <c r="H547" s="214">
        <f>I547-J547</f>
        <v>189.85806000000002</v>
      </c>
      <c r="I547" s="40">
        <f>I548</f>
        <v>480.1</v>
      </c>
      <c r="J547" s="40">
        <f>J548</f>
        <v>290.24194</v>
      </c>
      <c r="K547" s="191">
        <f t="shared" si="114"/>
        <v>60.454476150801916</v>
      </c>
      <c r="M547" s="21"/>
    </row>
    <row r="548" spans="1:13" ht="15">
      <c r="A548" s="5" t="s">
        <v>47</v>
      </c>
      <c r="B548" s="37" t="s">
        <v>43</v>
      </c>
      <c r="C548" s="36" t="s">
        <v>48</v>
      </c>
      <c r="D548" s="33">
        <v>5800171970</v>
      </c>
      <c r="E548" s="33">
        <v>610</v>
      </c>
      <c r="F548" s="32"/>
      <c r="G548" s="40">
        <f>G549</f>
        <v>32867.3</v>
      </c>
      <c r="H548" s="214">
        <f>I548-J548</f>
        <v>189.85806000000002</v>
      </c>
      <c r="I548" s="40">
        <f>I549</f>
        <v>480.1</v>
      </c>
      <c r="J548" s="40">
        <f>J549</f>
        <v>290.24194</v>
      </c>
      <c r="K548" s="191">
        <f t="shared" si="114"/>
        <v>60.454476150801916</v>
      </c>
      <c r="M548" s="21"/>
    </row>
    <row r="549" spans="1:13" ht="39" customHeight="1">
      <c r="A549" s="6" t="s">
        <v>9</v>
      </c>
      <c r="B549" s="37" t="s">
        <v>43</v>
      </c>
      <c r="C549" s="36" t="s">
        <v>48</v>
      </c>
      <c r="D549" s="33">
        <v>5800171970</v>
      </c>
      <c r="E549" s="33">
        <v>610</v>
      </c>
      <c r="F549" s="33">
        <v>2</v>
      </c>
      <c r="G549" s="40">
        <v>32867.3</v>
      </c>
      <c r="H549" s="214">
        <f>I549-J549</f>
        <v>189.85806000000002</v>
      </c>
      <c r="I549" s="40">
        <v>480.1</v>
      </c>
      <c r="J549" s="40">
        <v>290.24194</v>
      </c>
      <c r="K549" s="191">
        <f t="shared" si="114"/>
        <v>60.454476150801916</v>
      </c>
      <c r="M549" s="17"/>
    </row>
    <row r="550" spans="1:13" ht="50.25" customHeight="1">
      <c r="A550" s="5" t="s">
        <v>672</v>
      </c>
      <c r="B550" s="37" t="s">
        <v>43</v>
      </c>
      <c r="C550" s="36" t="s">
        <v>48</v>
      </c>
      <c r="D550" s="33" t="s">
        <v>673</v>
      </c>
      <c r="E550" s="33">
        <v>600</v>
      </c>
      <c r="F550" s="32"/>
      <c r="G550" s="40">
        <f>G551</f>
        <v>32867.3</v>
      </c>
      <c r="H550" s="214">
        <f t="shared" si="116"/>
        <v>251.33043</v>
      </c>
      <c r="I550" s="40">
        <f>I551</f>
        <v>251.33043</v>
      </c>
      <c r="J550" s="40">
        <f>J551</f>
        <v>0</v>
      </c>
      <c r="K550" s="191">
        <f t="shared" si="114"/>
        <v>0</v>
      </c>
      <c r="M550" s="21"/>
    </row>
    <row r="551" spans="1:13" ht="26.25" customHeight="1">
      <c r="A551" s="5" t="s">
        <v>47</v>
      </c>
      <c r="B551" s="37" t="s">
        <v>43</v>
      </c>
      <c r="C551" s="36" t="s">
        <v>48</v>
      </c>
      <c r="D551" s="33" t="s">
        <v>673</v>
      </c>
      <c r="E551" s="33">
        <v>610</v>
      </c>
      <c r="F551" s="32"/>
      <c r="G551" s="40">
        <f>G552</f>
        <v>32867.3</v>
      </c>
      <c r="H551" s="214">
        <f t="shared" si="116"/>
        <v>251.33043</v>
      </c>
      <c r="I551" s="40">
        <f>I552</f>
        <v>251.33043</v>
      </c>
      <c r="J551" s="40">
        <f>J552</f>
        <v>0</v>
      </c>
      <c r="K551" s="191">
        <f t="shared" si="114"/>
        <v>0</v>
      </c>
      <c r="M551" s="21"/>
    </row>
    <row r="552" spans="1:13" ht="21.75" customHeight="1">
      <c r="A552" s="6" t="s">
        <v>9</v>
      </c>
      <c r="B552" s="37" t="s">
        <v>43</v>
      </c>
      <c r="C552" s="36" t="s">
        <v>48</v>
      </c>
      <c r="D552" s="33" t="s">
        <v>673</v>
      </c>
      <c r="E552" s="33">
        <v>610</v>
      </c>
      <c r="F552" s="33">
        <v>2</v>
      </c>
      <c r="G552" s="40">
        <v>32867.3</v>
      </c>
      <c r="H552" s="214">
        <f t="shared" si="116"/>
        <v>251.33043</v>
      </c>
      <c r="I552" s="40">
        <v>251.33043</v>
      </c>
      <c r="J552" s="40">
        <v>0</v>
      </c>
      <c r="K552" s="191">
        <f t="shared" si="114"/>
        <v>0</v>
      </c>
      <c r="M552" s="17"/>
    </row>
    <row r="553" spans="1:14" ht="44.25" customHeight="1" hidden="1">
      <c r="A553" s="22" t="s">
        <v>508</v>
      </c>
      <c r="B553" s="37" t="s">
        <v>43</v>
      </c>
      <c r="C553" s="36" t="s">
        <v>48</v>
      </c>
      <c r="D553" s="33">
        <v>9000090770</v>
      </c>
      <c r="E553" s="33"/>
      <c r="F553" s="33"/>
      <c r="G553" s="40"/>
      <c r="H553" s="214">
        <f aca="true" t="shared" si="117" ref="H553:H560">I553-J553</f>
        <v>0</v>
      </c>
      <c r="I553" s="40">
        <f aca="true" t="shared" si="118" ref="I553:J555">I554</f>
        <v>0</v>
      </c>
      <c r="J553" s="40">
        <f t="shared" si="118"/>
        <v>0</v>
      </c>
      <c r="K553" s="191" t="e">
        <f t="shared" si="114"/>
        <v>#DIV/0!</v>
      </c>
      <c r="M553" s="21"/>
      <c r="N553" s="21"/>
    </row>
    <row r="554" spans="1:14" ht="48.75" customHeight="1" hidden="1">
      <c r="A554" s="5" t="s">
        <v>46</v>
      </c>
      <c r="B554" s="37" t="s">
        <v>43</v>
      </c>
      <c r="C554" s="36" t="s">
        <v>48</v>
      </c>
      <c r="D554" s="33">
        <v>9000090770</v>
      </c>
      <c r="E554" s="33">
        <v>600</v>
      </c>
      <c r="F554" s="32"/>
      <c r="G554" s="40">
        <f>G555</f>
        <v>32867.3</v>
      </c>
      <c r="H554" s="214">
        <f t="shared" si="117"/>
        <v>0</v>
      </c>
      <c r="I554" s="40">
        <f t="shared" si="118"/>
        <v>0</v>
      </c>
      <c r="J554" s="40">
        <f t="shared" si="118"/>
        <v>0</v>
      </c>
      <c r="K554" s="191" t="e">
        <f t="shared" si="114"/>
        <v>#DIV/0!</v>
      </c>
      <c r="M554" s="21"/>
      <c r="N554" s="21"/>
    </row>
    <row r="555" spans="1:14" ht="43.5" customHeight="1" hidden="1">
      <c r="A555" s="5" t="s">
        <v>47</v>
      </c>
      <c r="B555" s="37" t="s">
        <v>43</v>
      </c>
      <c r="C555" s="36" t="s">
        <v>48</v>
      </c>
      <c r="D555" s="33">
        <v>9000090770</v>
      </c>
      <c r="E555" s="33">
        <v>610</v>
      </c>
      <c r="F555" s="32"/>
      <c r="G555" s="40">
        <f>G556</f>
        <v>32867.3</v>
      </c>
      <c r="H555" s="214">
        <f t="shared" si="117"/>
        <v>0</v>
      </c>
      <c r="I555" s="40">
        <f t="shared" si="118"/>
        <v>0</v>
      </c>
      <c r="J555" s="40">
        <f t="shared" si="118"/>
        <v>0</v>
      </c>
      <c r="K555" s="191" t="e">
        <f t="shared" si="114"/>
        <v>#DIV/0!</v>
      </c>
      <c r="M555" s="21"/>
      <c r="N555" s="21"/>
    </row>
    <row r="556" spans="1:14" ht="39" customHeight="1" hidden="1">
      <c r="A556" s="6" t="s">
        <v>8</v>
      </c>
      <c r="B556" s="37" t="s">
        <v>43</v>
      </c>
      <c r="C556" s="36" t="s">
        <v>48</v>
      </c>
      <c r="D556" s="33">
        <v>9000090770</v>
      </c>
      <c r="E556" s="33">
        <v>610</v>
      </c>
      <c r="F556" s="33">
        <v>1</v>
      </c>
      <c r="G556" s="40">
        <v>32867.3</v>
      </c>
      <c r="H556" s="214">
        <f t="shared" si="117"/>
        <v>0</v>
      </c>
      <c r="I556" s="40"/>
      <c r="J556" s="40"/>
      <c r="K556" s="191" t="e">
        <f t="shared" si="114"/>
        <v>#DIV/0!</v>
      </c>
      <c r="M556" s="17"/>
      <c r="N556" s="17"/>
    </row>
    <row r="557" spans="1:14" ht="38.25" customHeight="1" hidden="1">
      <c r="A557" s="22" t="s">
        <v>508</v>
      </c>
      <c r="B557" s="37" t="s">
        <v>43</v>
      </c>
      <c r="C557" s="37" t="s">
        <v>48</v>
      </c>
      <c r="D557" s="160" t="s">
        <v>505</v>
      </c>
      <c r="E557" s="33"/>
      <c r="F557" s="33"/>
      <c r="G557" s="40">
        <f aca="true" t="shared" si="119" ref="G557:J559">G558</f>
        <v>4517</v>
      </c>
      <c r="H557" s="214">
        <f t="shared" si="117"/>
        <v>0</v>
      </c>
      <c r="I557" s="40">
        <f t="shared" si="119"/>
        <v>0</v>
      </c>
      <c r="J557" s="40">
        <f t="shared" si="119"/>
        <v>0</v>
      </c>
      <c r="K557" s="191" t="e">
        <f t="shared" si="114"/>
        <v>#DIV/0!</v>
      </c>
      <c r="M557" s="42"/>
      <c r="N557" s="42"/>
    </row>
    <row r="558" spans="1:14" ht="38.25" customHeight="1" hidden="1">
      <c r="A558" s="5" t="s">
        <v>167</v>
      </c>
      <c r="B558" s="37" t="s">
        <v>43</v>
      </c>
      <c r="C558" s="37" t="s">
        <v>48</v>
      </c>
      <c r="D558" s="160" t="s">
        <v>505</v>
      </c>
      <c r="E558" s="33">
        <v>400</v>
      </c>
      <c r="F558" s="33"/>
      <c r="G558" s="40">
        <f t="shared" si="119"/>
        <v>4517</v>
      </c>
      <c r="H558" s="214">
        <f t="shared" si="117"/>
        <v>0</v>
      </c>
      <c r="I558" s="40">
        <f t="shared" si="119"/>
        <v>0</v>
      </c>
      <c r="J558" s="40">
        <f t="shared" si="119"/>
        <v>0</v>
      </c>
      <c r="K558" s="191" t="e">
        <f t="shared" si="114"/>
        <v>#DIV/0!</v>
      </c>
      <c r="M558" s="42"/>
      <c r="N558" s="42"/>
    </row>
    <row r="559" spans="1:14" ht="49.5" customHeight="1" hidden="1">
      <c r="A559" s="5" t="s">
        <v>173</v>
      </c>
      <c r="B559" s="37" t="s">
        <v>43</v>
      </c>
      <c r="C559" s="37" t="s">
        <v>48</v>
      </c>
      <c r="D559" s="160" t="s">
        <v>505</v>
      </c>
      <c r="E559" s="33">
        <v>410</v>
      </c>
      <c r="F559" s="33"/>
      <c r="G559" s="40">
        <f t="shared" si="119"/>
        <v>4517</v>
      </c>
      <c r="H559" s="214">
        <f t="shared" si="117"/>
        <v>0</v>
      </c>
      <c r="I559" s="40">
        <f t="shared" si="119"/>
        <v>0</v>
      </c>
      <c r="J559" s="40">
        <f t="shared" si="119"/>
        <v>0</v>
      </c>
      <c r="K559" s="191" t="e">
        <f t="shared" si="114"/>
        <v>#DIV/0!</v>
      </c>
      <c r="M559" s="42"/>
      <c r="N559" s="42"/>
    </row>
    <row r="560" spans="1:14" ht="33" customHeight="1" hidden="1">
      <c r="A560" s="6" t="s">
        <v>8</v>
      </c>
      <c r="B560" s="176" t="s">
        <v>43</v>
      </c>
      <c r="C560" s="176" t="s">
        <v>48</v>
      </c>
      <c r="D560" s="177" t="s">
        <v>505</v>
      </c>
      <c r="E560" s="178">
        <v>410</v>
      </c>
      <c r="F560" s="178">
        <v>1</v>
      </c>
      <c r="G560" s="179">
        <v>4517</v>
      </c>
      <c r="H560" s="236">
        <f t="shared" si="117"/>
        <v>0</v>
      </c>
      <c r="I560" s="179"/>
      <c r="J560" s="179"/>
      <c r="K560" s="191" t="e">
        <f t="shared" si="114"/>
        <v>#DIV/0!</v>
      </c>
      <c r="M560" s="42"/>
      <c r="N560" s="42"/>
    </row>
    <row r="561" spans="1:14" ht="38.25" customHeight="1" hidden="1">
      <c r="A561" s="68" t="s">
        <v>548</v>
      </c>
      <c r="B561" s="37" t="s">
        <v>43</v>
      </c>
      <c r="C561" s="36" t="s">
        <v>48</v>
      </c>
      <c r="D561" s="31" t="s">
        <v>483</v>
      </c>
      <c r="E561" s="33">
        <v>600</v>
      </c>
      <c r="F561" s="32"/>
      <c r="G561" s="40">
        <f aca="true" t="shared" si="120" ref="G561:J562">G562</f>
        <v>14279.9</v>
      </c>
      <c r="H561" s="214">
        <f aca="true" t="shared" si="121" ref="H561:H571">I561-J561</f>
        <v>0</v>
      </c>
      <c r="I561" s="40">
        <f t="shared" si="120"/>
        <v>0</v>
      </c>
      <c r="J561" s="40">
        <f t="shared" si="120"/>
        <v>0</v>
      </c>
      <c r="K561" s="191" t="e">
        <f t="shared" si="114"/>
        <v>#DIV/0!</v>
      </c>
      <c r="M561" s="42"/>
      <c r="N561" s="42"/>
    </row>
    <row r="562" spans="1:14" ht="34.5" customHeight="1" hidden="1">
      <c r="A562" s="5" t="s">
        <v>47</v>
      </c>
      <c r="B562" s="37" t="s">
        <v>43</v>
      </c>
      <c r="C562" s="37" t="s">
        <v>48</v>
      </c>
      <c r="D562" s="31" t="s">
        <v>483</v>
      </c>
      <c r="E562" s="33">
        <v>610</v>
      </c>
      <c r="F562" s="32"/>
      <c r="G562" s="40">
        <f t="shared" si="120"/>
        <v>14279.9</v>
      </c>
      <c r="H562" s="214">
        <f t="shared" si="121"/>
        <v>0</v>
      </c>
      <c r="I562" s="40">
        <f t="shared" si="120"/>
        <v>0</v>
      </c>
      <c r="J562" s="40">
        <f t="shared" si="120"/>
        <v>0</v>
      </c>
      <c r="K562" s="191" t="e">
        <f t="shared" si="114"/>
        <v>#DIV/0!</v>
      </c>
      <c r="M562" s="42"/>
      <c r="N562" s="42"/>
    </row>
    <row r="563" spans="1:14" ht="39.75" customHeight="1" hidden="1">
      <c r="A563" s="6" t="s">
        <v>9</v>
      </c>
      <c r="B563" s="37" t="s">
        <v>43</v>
      </c>
      <c r="C563" s="36" t="s">
        <v>48</v>
      </c>
      <c r="D563" s="31" t="s">
        <v>483</v>
      </c>
      <c r="E563" s="33">
        <v>610</v>
      </c>
      <c r="F563" s="33">
        <v>2</v>
      </c>
      <c r="G563" s="40">
        <v>14279.9</v>
      </c>
      <c r="H563" s="214">
        <f t="shared" si="121"/>
        <v>0</v>
      </c>
      <c r="I563" s="40"/>
      <c r="J563" s="40"/>
      <c r="K563" s="191" t="e">
        <f t="shared" si="114"/>
        <v>#DIV/0!</v>
      </c>
      <c r="M563" s="42"/>
      <c r="N563" s="42"/>
    </row>
    <row r="564" spans="1:14" ht="38.25" customHeight="1" hidden="1">
      <c r="A564" s="68" t="s">
        <v>225</v>
      </c>
      <c r="B564" s="37" t="s">
        <v>43</v>
      </c>
      <c r="C564" s="37" t="s">
        <v>48</v>
      </c>
      <c r="D564" s="31">
        <v>5801550970</v>
      </c>
      <c r="E564" s="33"/>
      <c r="F564" s="33"/>
      <c r="G564" s="40"/>
      <c r="H564" s="214">
        <f t="shared" si="121"/>
        <v>0</v>
      </c>
      <c r="I564" s="40">
        <f aca="true" t="shared" si="122" ref="I564:J568">I565</f>
        <v>0</v>
      </c>
      <c r="J564" s="40">
        <f t="shared" si="122"/>
        <v>0</v>
      </c>
      <c r="K564" s="191" t="e">
        <f t="shared" si="114"/>
        <v>#DIV/0!</v>
      </c>
      <c r="M564" s="42"/>
      <c r="N564" s="42"/>
    </row>
    <row r="565" spans="1:14" ht="37.5" customHeight="1" hidden="1">
      <c r="A565" s="5" t="s">
        <v>47</v>
      </c>
      <c r="B565" s="37" t="s">
        <v>43</v>
      </c>
      <c r="C565" s="36" t="s">
        <v>48</v>
      </c>
      <c r="D565" s="31">
        <v>5801550970</v>
      </c>
      <c r="E565" s="33">
        <v>610</v>
      </c>
      <c r="F565" s="32"/>
      <c r="G565" s="40">
        <f>G566</f>
        <v>14279.9</v>
      </c>
      <c r="H565" s="214">
        <f t="shared" si="121"/>
        <v>0</v>
      </c>
      <c r="I565" s="40">
        <f t="shared" si="122"/>
        <v>0</v>
      </c>
      <c r="J565" s="40">
        <f t="shared" si="122"/>
        <v>0</v>
      </c>
      <c r="K565" s="191" t="e">
        <f t="shared" si="114"/>
        <v>#DIV/0!</v>
      </c>
      <c r="M565" s="42"/>
      <c r="N565" s="42"/>
    </row>
    <row r="566" spans="1:14" ht="42" customHeight="1" hidden="1">
      <c r="A566" s="6" t="s">
        <v>9</v>
      </c>
      <c r="B566" s="37" t="s">
        <v>43</v>
      </c>
      <c r="C566" s="37" t="s">
        <v>48</v>
      </c>
      <c r="D566" s="31">
        <v>5801550970</v>
      </c>
      <c r="E566" s="33">
        <v>610</v>
      </c>
      <c r="F566" s="33">
        <v>2</v>
      </c>
      <c r="G566" s="40">
        <v>14279.9</v>
      </c>
      <c r="H566" s="214">
        <f t="shared" si="121"/>
        <v>0</v>
      </c>
      <c r="I566" s="40"/>
      <c r="J566" s="40"/>
      <c r="K566" s="191" t="e">
        <f t="shared" si="114"/>
        <v>#DIV/0!</v>
      </c>
      <c r="M566" s="42"/>
      <c r="N566" s="42"/>
    </row>
    <row r="567" spans="1:14" ht="39" customHeight="1" hidden="1">
      <c r="A567" s="68" t="s">
        <v>223</v>
      </c>
      <c r="B567" s="37" t="s">
        <v>43</v>
      </c>
      <c r="C567" s="37" t="s">
        <v>48</v>
      </c>
      <c r="D567" s="31" t="s">
        <v>484</v>
      </c>
      <c r="E567" s="33"/>
      <c r="F567" s="33"/>
      <c r="G567" s="40"/>
      <c r="H567" s="214">
        <f t="shared" si="121"/>
        <v>0</v>
      </c>
      <c r="I567" s="40">
        <f t="shared" si="122"/>
        <v>0</v>
      </c>
      <c r="J567" s="40">
        <f t="shared" si="122"/>
        <v>0</v>
      </c>
      <c r="K567" s="191" t="e">
        <f t="shared" si="114"/>
        <v>#DIV/0!</v>
      </c>
      <c r="M567" s="42"/>
      <c r="N567" s="42"/>
    </row>
    <row r="568" spans="1:14" ht="37.5" customHeight="1" hidden="1">
      <c r="A568" s="5" t="s">
        <v>47</v>
      </c>
      <c r="B568" s="37" t="s">
        <v>43</v>
      </c>
      <c r="C568" s="36" t="s">
        <v>48</v>
      </c>
      <c r="D568" s="31" t="s">
        <v>484</v>
      </c>
      <c r="E568" s="33">
        <v>610</v>
      </c>
      <c r="F568" s="32"/>
      <c r="G568" s="40">
        <f>G569</f>
        <v>14279.9</v>
      </c>
      <c r="H568" s="214">
        <f t="shared" si="121"/>
        <v>0</v>
      </c>
      <c r="I568" s="40">
        <f t="shared" si="122"/>
        <v>0</v>
      </c>
      <c r="J568" s="40">
        <f t="shared" si="122"/>
        <v>0</v>
      </c>
      <c r="K568" s="191" t="e">
        <f t="shared" si="114"/>
        <v>#DIV/0!</v>
      </c>
      <c r="M568" s="42"/>
      <c r="N568" s="42"/>
    </row>
    <row r="569" spans="1:14" ht="38.25" customHeight="1" hidden="1">
      <c r="A569" s="6" t="s">
        <v>9</v>
      </c>
      <c r="B569" s="37" t="s">
        <v>43</v>
      </c>
      <c r="C569" s="37" t="s">
        <v>48</v>
      </c>
      <c r="D569" s="31" t="s">
        <v>484</v>
      </c>
      <c r="E569" s="33">
        <v>610</v>
      </c>
      <c r="F569" s="33">
        <v>2</v>
      </c>
      <c r="G569" s="40">
        <v>14279.9</v>
      </c>
      <c r="H569" s="214">
        <f t="shared" si="121"/>
        <v>0</v>
      </c>
      <c r="I569" s="40"/>
      <c r="J569" s="40"/>
      <c r="K569" s="191" t="e">
        <f t="shared" si="114"/>
        <v>#DIV/0!</v>
      </c>
      <c r="M569" s="42"/>
      <c r="N569" s="42"/>
    </row>
    <row r="570" spans="1:14" ht="32.25" customHeight="1" hidden="1">
      <c r="A570" s="5" t="s">
        <v>47</v>
      </c>
      <c r="B570" s="37" t="s">
        <v>43</v>
      </c>
      <c r="C570" s="37" t="s">
        <v>48</v>
      </c>
      <c r="D570" s="31" t="s">
        <v>483</v>
      </c>
      <c r="E570" s="33">
        <v>610</v>
      </c>
      <c r="F570" s="32"/>
      <c r="G570" s="40">
        <f>G571</f>
        <v>14279.9</v>
      </c>
      <c r="H570" s="214">
        <f t="shared" si="121"/>
        <v>0</v>
      </c>
      <c r="I570" s="40">
        <f>I571</f>
        <v>0</v>
      </c>
      <c r="J570" s="40">
        <f>J571</f>
        <v>0</v>
      </c>
      <c r="K570" s="191" t="e">
        <f t="shared" si="114"/>
        <v>#DIV/0!</v>
      </c>
      <c r="M570" s="42"/>
      <c r="N570" s="42"/>
    </row>
    <row r="571" spans="1:14" ht="33.75" customHeight="1" hidden="1">
      <c r="A571" s="6" t="s">
        <v>8</v>
      </c>
      <c r="B571" s="37" t="s">
        <v>43</v>
      </c>
      <c r="C571" s="36" t="s">
        <v>48</v>
      </c>
      <c r="D571" s="31" t="s">
        <v>483</v>
      </c>
      <c r="E571" s="33">
        <v>610</v>
      </c>
      <c r="F571" s="33">
        <v>1</v>
      </c>
      <c r="G571" s="40">
        <v>14279.9</v>
      </c>
      <c r="H571" s="214">
        <f t="shared" si="121"/>
        <v>0</v>
      </c>
      <c r="I571" s="40"/>
      <c r="J571" s="40"/>
      <c r="K571" s="191" t="e">
        <f t="shared" si="114"/>
        <v>#DIV/0!</v>
      </c>
      <c r="M571" s="42"/>
      <c r="N571" s="42"/>
    </row>
    <row r="572" spans="1:13" ht="15">
      <c r="A572" s="5" t="s">
        <v>16</v>
      </c>
      <c r="B572" s="37" t="s">
        <v>43</v>
      </c>
      <c r="C572" s="36" t="s">
        <v>48</v>
      </c>
      <c r="D572" s="33">
        <v>9000000000</v>
      </c>
      <c r="E572" s="32"/>
      <c r="F572" s="32"/>
      <c r="G572" s="40">
        <f>G573</f>
        <v>0</v>
      </c>
      <c r="H572" s="214">
        <f aca="true" t="shared" si="123" ref="H572:H585">I572-J572</f>
        <v>247</v>
      </c>
      <c r="I572" s="40">
        <f>I573+I553+I557+I577</f>
        <v>950</v>
      </c>
      <c r="J572" s="40">
        <f>J573+J553+J557+J577</f>
        <v>703</v>
      </c>
      <c r="K572" s="191">
        <f t="shared" si="114"/>
        <v>74</v>
      </c>
      <c r="L572" s="42"/>
      <c r="M572" s="42"/>
    </row>
    <row r="573" spans="1:13" ht="30">
      <c r="A573" s="22" t="s">
        <v>423</v>
      </c>
      <c r="B573" s="37" t="s">
        <v>43</v>
      </c>
      <c r="C573" s="36" t="s">
        <v>48</v>
      </c>
      <c r="D573" s="33">
        <v>9000072650</v>
      </c>
      <c r="E573" s="33"/>
      <c r="F573" s="33"/>
      <c r="G573" s="40"/>
      <c r="H573" s="214">
        <f t="shared" si="123"/>
        <v>247</v>
      </c>
      <c r="I573" s="40">
        <f aca="true" t="shared" si="124" ref="I573:J575">I574</f>
        <v>950</v>
      </c>
      <c r="J573" s="40">
        <f t="shared" si="124"/>
        <v>703</v>
      </c>
      <c r="K573" s="191">
        <f t="shared" si="114"/>
        <v>74</v>
      </c>
      <c r="L573" s="21"/>
      <c r="M573" s="21"/>
    </row>
    <row r="574" spans="1:13" ht="30">
      <c r="A574" s="5" t="s">
        <v>46</v>
      </c>
      <c r="B574" s="37" t="s">
        <v>43</v>
      </c>
      <c r="C574" s="36" t="s">
        <v>48</v>
      </c>
      <c r="D574" s="33">
        <v>9000072650</v>
      </c>
      <c r="E574" s="33">
        <v>600</v>
      </c>
      <c r="F574" s="32"/>
      <c r="G574" s="40">
        <f>G575</f>
        <v>32867.3</v>
      </c>
      <c r="H574" s="214">
        <f t="shared" si="123"/>
        <v>247</v>
      </c>
      <c r="I574" s="40">
        <f t="shared" si="124"/>
        <v>950</v>
      </c>
      <c r="J574" s="40">
        <f t="shared" si="124"/>
        <v>703</v>
      </c>
      <c r="K574" s="191">
        <f t="shared" si="114"/>
        <v>74</v>
      </c>
      <c r="L574" s="21"/>
      <c r="M574" s="21"/>
    </row>
    <row r="575" spans="1:13" ht="15">
      <c r="A575" s="5" t="s">
        <v>47</v>
      </c>
      <c r="B575" s="37" t="s">
        <v>43</v>
      </c>
      <c r="C575" s="36" t="s">
        <v>48</v>
      </c>
      <c r="D575" s="33">
        <v>9000072650</v>
      </c>
      <c r="E575" s="33">
        <v>610</v>
      </c>
      <c r="F575" s="32"/>
      <c r="G575" s="40">
        <f>G576</f>
        <v>32867.3</v>
      </c>
      <c r="H575" s="214">
        <f t="shared" si="123"/>
        <v>247</v>
      </c>
      <c r="I575" s="40">
        <f t="shared" si="124"/>
        <v>950</v>
      </c>
      <c r="J575" s="40">
        <f t="shared" si="124"/>
        <v>703</v>
      </c>
      <c r="K575" s="191">
        <f t="shared" si="114"/>
        <v>74</v>
      </c>
      <c r="L575" s="21"/>
      <c r="M575" s="21"/>
    </row>
    <row r="576" spans="1:13" ht="15">
      <c r="A576" s="6" t="s">
        <v>9</v>
      </c>
      <c r="B576" s="37" t="s">
        <v>43</v>
      </c>
      <c r="C576" s="36" t="s">
        <v>48</v>
      </c>
      <c r="D576" s="33">
        <v>9000072650</v>
      </c>
      <c r="E576" s="33">
        <v>610</v>
      </c>
      <c r="F576" s="33">
        <v>2</v>
      </c>
      <c r="G576" s="40">
        <v>32867.3</v>
      </c>
      <c r="H576" s="214">
        <f t="shared" si="123"/>
        <v>247</v>
      </c>
      <c r="I576" s="40">
        <v>950</v>
      </c>
      <c r="J576" s="40">
        <v>703</v>
      </c>
      <c r="K576" s="191">
        <f t="shared" si="114"/>
        <v>74</v>
      </c>
      <c r="L576" s="17"/>
      <c r="M576" s="17"/>
    </row>
    <row r="577" spans="1:14" ht="24" customHeight="1" hidden="1">
      <c r="A577" s="22" t="s">
        <v>590</v>
      </c>
      <c r="B577" s="37" t="s">
        <v>43</v>
      </c>
      <c r="C577" s="37" t="s">
        <v>48</v>
      </c>
      <c r="D577" s="193" t="s">
        <v>505</v>
      </c>
      <c r="E577" s="33"/>
      <c r="F577" s="33"/>
      <c r="G577" s="40">
        <f aca="true" t="shared" si="125" ref="G577:J579">G578</f>
        <v>4517</v>
      </c>
      <c r="H577" s="214">
        <f>I577-J577</f>
        <v>0</v>
      </c>
      <c r="I577" s="40">
        <f t="shared" si="125"/>
        <v>0</v>
      </c>
      <c r="J577" s="40">
        <f t="shared" si="125"/>
        <v>0</v>
      </c>
      <c r="K577" s="191" t="e">
        <f>J577/I577*100</f>
        <v>#DIV/0!</v>
      </c>
      <c r="M577" s="42"/>
      <c r="N577" s="42"/>
    </row>
    <row r="578" spans="1:14" ht="15" hidden="1">
      <c r="A578" s="5" t="s">
        <v>21</v>
      </c>
      <c r="B578" s="37" t="s">
        <v>43</v>
      </c>
      <c r="C578" s="37" t="s">
        <v>48</v>
      </c>
      <c r="D578" s="193" t="s">
        <v>505</v>
      </c>
      <c r="E578" s="33">
        <v>800</v>
      </c>
      <c r="F578" s="33"/>
      <c r="G578" s="40">
        <f t="shared" si="125"/>
        <v>4517</v>
      </c>
      <c r="H578" s="214">
        <f>I578-J578</f>
        <v>0</v>
      </c>
      <c r="I578" s="40">
        <f t="shared" si="125"/>
        <v>0</v>
      </c>
      <c r="J578" s="40">
        <f t="shared" si="125"/>
        <v>0</v>
      </c>
      <c r="K578" s="191" t="e">
        <f>J578/I578*100</f>
        <v>#DIV/0!</v>
      </c>
      <c r="M578" s="42"/>
      <c r="N578" s="42"/>
    </row>
    <row r="579" spans="1:14" ht="15" hidden="1">
      <c r="A579" s="5" t="s">
        <v>211</v>
      </c>
      <c r="B579" s="37" t="s">
        <v>43</v>
      </c>
      <c r="C579" s="37" t="s">
        <v>48</v>
      </c>
      <c r="D579" s="193" t="s">
        <v>505</v>
      </c>
      <c r="E579" s="33">
        <v>830</v>
      </c>
      <c r="F579" s="33"/>
      <c r="G579" s="40">
        <f t="shared" si="125"/>
        <v>4517</v>
      </c>
      <c r="H579" s="214">
        <f>I579-J579</f>
        <v>0</v>
      </c>
      <c r="I579" s="40">
        <f t="shared" si="125"/>
        <v>0</v>
      </c>
      <c r="J579" s="40">
        <f t="shared" si="125"/>
        <v>0</v>
      </c>
      <c r="K579" s="191" t="e">
        <f>J579/I579*100</f>
        <v>#DIV/0!</v>
      </c>
      <c r="M579" s="42"/>
      <c r="N579" s="42"/>
    </row>
    <row r="580" spans="1:11" ht="15" hidden="1">
      <c r="A580" s="6" t="s">
        <v>8</v>
      </c>
      <c r="B580" s="37" t="s">
        <v>43</v>
      </c>
      <c r="C580" s="37" t="s">
        <v>48</v>
      </c>
      <c r="D580" s="193" t="s">
        <v>505</v>
      </c>
      <c r="E580" s="33">
        <v>830</v>
      </c>
      <c r="F580" s="33">
        <v>1</v>
      </c>
      <c r="G580" s="40">
        <v>4517</v>
      </c>
      <c r="H580" s="214">
        <f>I580-J580</f>
        <v>0</v>
      </c>
      <c r="I580" s="40">
        <v>0</v>
      </c>
      <c r="J580" s="40">
        <v>0</v>
      </c>
      <c r="K580" s="191" t="e">
        <f>J580/I580*100</f>
        <v>#DIV/0!</v>
      </c>
    </row>
    <row r="581" spans="1:13" ht="15">
      <c r="A581" s="4" t="s">
        <v>286</v>
      </c>
      <c r="B581" s="90" t="s">
        <v>43</v>
      </c>
      <c r="C581" s="90" t="s">
        <v>287</v>
      </c>
      <c r="D581" s="239"/>
      <c r="E581" s="239"/>
      <c r="F581" s="239"/>
      <c r="G581" s="214" t="e">
        <f>#REF!+#REF!+#REF!</f>
        <v>#REF!</v>
      </c>
      <c r="H581" s="214">
        <f t="shared" si="123"/>
        <v>395.88335000000006</v>
      </c>
      <c r="I581" s="214">
        <f>I582+I586</f>
        <v>9800</v>
      </c>
      <c r="J581" s="214">
        <f>J582+J586</f>
        <v>9404.11665</v>
      </c>
      <c r="K581" s="191">
        <f t="shared" si="114"/>
        <v>95.96037397959184</v>
      </c>
      <c r="L581" s="42"/>
      <c r="M581" s="42"/>
    </row>
    <row r="582" spans="1:18" ht="30">
      <c r="A582" s="108" t="s">
        <v>528</v>
      </c>
      <c r="B582" s="37" t="s">
        <v>43</v>
      </c>
      <c r="C582" s="36" t="s">
        <v>287</v>
      </c>
      <c r="D582" s="32">
        <v>5800000000</v>
      </c>
      <c r="E582" s="32"/>
      <c r="F582" s="32"/>
      <c r="G582" s="40" t="e">
        <f>#REF!+#REF!</f>
        <v>#REF!</v>
      </c>
      <c r="H582" s="214">
        <f t="shared" si="123"/>
        <v>395.88335000000006</v>
      </c>
      <c r="I582" s="40">
        <f>I583+I597</f>
        <v>9800</v>
      </c>
      <c r="J582" s="40">
        <f>J583+J597</f>
        <v>9404.11665</v>
      </c>
      <c r="K582" s="191">
        <f t="shared" si="114"/>
        <v>95.96037397959184</v>
      </c>
      <c r="L582" s="42"/>
      <c r="M582" s="42"/>
      <c r="Q582" s="46"/>
      <c r="R582" s="46"/>
    </row>
    <row r="583" spans="1:13" ht="30">
      <c r="A583" s="27" t="s">
        <v>457</v>
      </c>
      <c r="B583" s="37" t="s">
        <v>43</v>
      </c>
      <c r="C583" s="36" t="s">
        <v>287</v>
      </c>
      <c r="D583" s="31">
        <v>5800190730</v>
      </c>
      <c r="E583" s="33">
        <v>600</v>
      </c>
      <c r="F583" s="32"/>
      <c r="G583" s="40">
        <f aca="true" t="shared" si="126" ref="G583:J584">G584</f>
        <v>14279.9</v>
      </c>
      <c r="H583" s="214">
        <f t="shared" si="123"/>
        <v>196.21154000000024</v>
      </c>
      <c r="I583" s="40">
        <f t="shared" si="126"/>
        <v>9500</v>
      </c>
      <c r="J583" s="40">
        <f t="shared" si="126"/>
        <v>9303.78846</v>
      </c>
      <c r="K583" s="191">
        <f t="shared" si="114"/>
        <v>97.93461536842105</v>
      </c>
      <c r="L583" s="42"/>
      <c r="M583" s="42"/>
    </row>
    <row r="584" spans="1:13" ht="15">
      <c r="A584" s="5" t="s">
        <v>47</v>
      </c>
      <c r="B584" s="37" t="s">
        <v>43</v>
      </c>
      <c r="C584" s="37" t="s">
        <v>287</v>
      </c>
      <c r="D584" s="31">
        <v>5800190730</v>
      </c>
      <c r="E584" s="33">
        <v>610</v>
      </c>
      <c r="F584" s="32"/>
      <c r="G584" s="40">
        <f t="shared" si="126"/>
        <v>14279.9</v>
      </c>
      <c r="H584" s="214">
        <f t="shared" si="123"/>
        <v>196.21154000000024</v>
      </c>
      <c r="I584" s="40">
        <f t="shared" si="126"/>
        <v>9500</v>
      </c>
      <c r="J584" s="40">
        <f t="shared" si="126"/>
        <v>9303.78846</v>
      </c>
      <c r="K584" s="191">
        <f t="shared" si="114"/>
        <v>97.93461536842105</v>
      </c>
      <c r="L584" s="42"/>
      <c r="M584" s="42"/>
    </row>
    <row r="585" spans="1:13" ht="15">
      <c r="A585" s="6" t="s">
        <v>8</v>
      </c>
      <c r="B585" s="37" t="s">
        <v>43</v>
      </c>
      <c r="C585" s="36" t="s">
        <v>287</v>
      </c>
      <c r="D585" s="31">
        <v>5800190730</v>
      </c>
      <c r="E585" s="33">
        <v>610</v>
      </c>
      <c r="F585" s="33">
        <v>1</v>
      </c>
      <c r="G585" s="40">
        <v>14279.9</v>
      </c>
      <c r="H585" s="214">
        <f t="shared" si="123"/>
        <v>196.21154000000024</v>
      </c>
      <c r="I585" s="40">
        <v>9500</v>
      </c>
      <c r="J585" s="40">
        <v>9303.78846</v>
      </c>
      <c r="K585" s="191">
        <f t="shared" si="114"/>
        <v>97.93461536842105</v>
      </c>
      <c r="L585" s="226"/>
      <c r="M585" s="42"/>
    </row>
    <row r="586" spans="1:11" ht="15" hidden="1">
      <c r="A586" s="5" t="s">
        <v>16</v>
      </c>
      <c r="B586" s="37" t="s">
        <v>43</v>
      </c>
      <c r="C586" s="37" t="s">
        <v>287</v>
      </c>
      <c r="D586" s="33">
        <v>9000000000</v>
      </c>
      <c r="E586" s="32"/>
      <c r="F586" s="32"/>
      <c r="G586" s="40" t="e">
        <f>G593+#REF!+#REF!</f>
        <v>#REF!</v>
      </c>
      <c r="H586" s="40" t="e">
        <f>H593+#REF!+#REF!</f>
        <v>#REF!</v>
      </c>
      <c r="I586" s="40">
        <f>I593+I587</f>
        <v>0</v>
      </c>
      <c r="J586" s="40">
        <f>J593+J587</f>
        <v>0</v>
      </c>
      <c r="K586" s="191" t="e">
        <f t="shared" si="114"/>
        <v>#DIV/0!</v>
      </c>
    </row>
    <row r="587" spans="1:14" ht="45" hidden="1">
      <c r="A587" s="157" t="s">
        <v>500</v>
      </c>
      <c r="B587" s="37" t="s">
        <v>43</v>
      </c>
      <c r="C587" s="36" t="s">
        <v>287</v>
      </c>
      <c r="D587" s="156" t="s">
        <v>501</v>
      </c>
      <c r="E587" s="33"/>
      <c r="F587" s="33"/>
      <c r="G587" s="40"/>
      <c r="H587" s="214">
        <f aca="true" t="shared" si="127" ref="H587:H592">I587-J587</f>
        <v>0</v>
      </c>
      <c r="I587" s="40">
        <f>I590+I592</f>
        <v>0</v>
      </c>
      <c r="J587" s="40">
        <f>J588</f>
        <v>0</v>
      </c>
      <c r="K587" s="191" t="e">
        <f t="shared" si="114"/>
        <v>#DIV/0!</v>
      </c>
      <c r="M587" s="21"/>
      <c r="N587" s="21"/>
    </row>
    <row r="588" spans="1:14" ht="30" hidden="1">
      <c r="A588" s="5" t="s">
        <v>46</v>
      </c>
      <c r="B588" s="37" t="s">
        <v>43</v>
      </c>
      <c r="C588" s="36" t="s">
        <v>287</v>
      </c>
      <c r="D588" s="156" t="s">
        <v>501</v>
      </c>
      <c r="E588" s="33">
        <v>600</v>
      </c>
      <c r="F588" s="32"/>
      <c r="G588" s="40">
        <f>G589</f>
        <v>32867.3</v>
      </c>
      <c r="H588" s="214">
        <f t="shared" si="127"/>
        <v>0</v>
      </c>
      <c r="I588" s="40">
        <f>I589</f>
        <v>0</v>
      </c>
      <c r="J588" s="40">
        <f>J589</f>
        <v>0</v>
      </c>
      <c r="K588" s="191" t="e">
        <f t="shared" si="114"/>
        <v>#DIV/0!</v>
      </c>
      <c r="M588" s="21"/>
      <c r="N588" s="21"/>
    </row>
    <row r="589" spans="1:14" ht="15" hidden="1">
      <c r="A589" s="5" t="s">
        <v>47</v>
      </c>
      <c r="B589" s="37" t="s">
        <v>43</v>
      </c>
      <c r="C589" s="36" t="s">
        <v>287</v>
      </c>
      <c r="D589" s="156" t="s">
        <v>501</v>
      </c>
      <c r="E589" s="33">
        <v>610</v>
      </c>
      <c r="F589" s="32"/>
      <c r="G589" s="40">
        <f>G590</f>
        <v>32867.3</v>
      </c>
      <c r="H589" s="214">
        <f t="shared" si="127"/>
        <v>0</v>
      </c>
      <c r="I589" s="40">
        <f>I590</f>
        <v>0</v>
      </c>
      <c r="J589" s="40">
        <f>J590</f>
        <v>0</v>
      </c>
      <c r="K589" s="191" t="e">
        <f t="shared" si="114"/>
        <v>#DIV/0!</v>
      </c>
      <c r="M589" s="21"/>
      <c r="N589" s="21"/>
    </row>
    <row r="590" spans="1:14" ht="15" hidden="1">
      <c r="A590" s="6" t="s">
        <v>9</v>
      </c>
      <c r="B590" s="37" t="s">
        <v>43</v>
      </c>
      <c r="C590" s="36" t="s">
        <v>287</v>
      </c>
      <c r="D590" s="156" t="s">
        <v>501</v>
      </c>
      <c r="E590" s="33">
        <v>610</v>
      </c>
      <c r="F590" s="33">
        <v>2</v>
      </c>
      <c r="G590" s="40">
        <v>32867.3</v>
      </c>
      <c r="H590" s="214">
        <f t="shared" si="127"/>
        <v>0</v>
      </c>
      <c r="I590" s="40"/>
      <c r="J590" s="40"/>
      <c r="K590" s="191" t="e">
        <f t="shared" si="114"/>
        <v>#DIV/0!</v>
      </c>
      <c r="M590" s="17"/>
      <c r="N590" s="17"/>
    </row>
    <row r="591" spans="1:14" ht="15" hidden="1">
      <c r="A591" s="5" t="s">
        <v>47</v>
      </c>
      <c r="B591" s="37" t="s">
        <v>43</v>
      </c>
      <c r="C591" s="36" t="s">
        <v>287</v>
      </c>
      <c r="D591" s="156" t="s">
        <v>501</v>
      </c>
      <c r="E591" s="33">
        <v>610</v>
      </c>
      <c r="F591" s="32"/>
      <c r="G591" s="40">
        <f>G592</f>
        <v>32867.3</v>
      </c>
      <c r="H591" s="214">
        <f t="shared" si="127"/>
        <v>0</v>
      </c>
      <c r="I591" s="40">
        <f>I592</f>
        <v>0</v>
      </c>
      <c r="J591" s="40">
        <f>J592</f>
        <v>0</v>
      </c>
      <c r="K591" s="191" t="e">
        <f t="shared" si="114"/>
        <v>#DIV/0!</v>
      </c>
      <c r="M591" s="21"/>
      <c r="N591" s="21"/>
    </row>
    <row r="592" spans="1:14" ht="15" hidden="1">
      <c r="A592" s="6" t="s">
        <v>8</v>
      </c>
      <c r="B592" s="37" t="s">
        <v>43</v>
      </c>
      <c r="C592" s="36" t="s">
        <v>287</v>
      </c>
      <c r="D592" s="156" t="s">
        <v>501</v>
      </c>
      <c r="E592" s="33">
        <v>610</v>
      </c>
      <c r="F592" s="33">
        <v>1</v>
      </c>
      <c r="G592" s="40">
        <v>32867.3</v>
      </c>
      <c r="H592" s="214">
        <f t="shared" si="127"/>
        <v>0</v>
      </c>
      <c r="I592" s="40"/>
      <c r="J592" s="40"/>
      <c r="K592" s="191" t="e">
        <f t="shared" si="114"/>
        <v>#DIV/0!</v>
      </c>
      <c r="M592" s="17"/>
      <c r="N592" s="17"/>
    </row>
    <row r="593" spans="1:13" ht="30" hidden="1">
      <c r="A593" s="22" t="s">
        <v>423</v>
      </c>
      <c r="B593" s="37" t="s">
        <v>43</v>
      </c>
      <c r="C593" s="36" t="s">
        <v>287</v>
      </c>
      <c r="D593" s="33">
        <v>9000072650</v>
      </c>
      <c r="E593" s="33"/>
      <c r="F593" s="33"/>
      <c r="G593" s="40"/>
      <c r="H593" s="214">
        <f aca="true" t="shared" si="128" ref="H593:H600">I593-J593</f>
        <v>0</v>
      </c>
      <c r="I593" s="40">
        <f aca="true" t="shared" si="129" ref="I593:J595">I594</f>
        <v>0</v>
      </c>
      <c r="J593" s="40">
        <f t="shared" si="129"/>
        <v>0</v>
      </c>
      <c r="K593" s="191" t="e">
        <f t="shared" si="114"/>
        <v>#DIV/0!</v>
      </c>
      <c r="L593" s="21"/>
      <c r="M593" s="21"/>
    </row>
    <row r="594" spans="1:13" ht="30" hidden="1">
      <c r="A594" s="5" t="s">
        <v>46</v>
      </c>
      <c r="B594" s="37" t="s">
        <v>43</v>
      </c>
      <c r="C594" s="36" t="s">
        <v>287</v>
      </c>
      <c r="D594" s="33">
        <v>9000072650</v>
      </c>
      <c r="E594" s="33">
        <v>600</v>
      </c>
      <c r="F594" s="32"/>
      <c r="G594" s="40">
        <f>G595</f>
        <v>32867.3</v>
      </c>
      <c r="H594" s="214">
        <f t="shared" si="128"/>
        <v>0</v>
      </c>
      <c r="I594" s="40">
        <f t="shared" si="129"/>
        <v>0</v>
      </c>
      <c r="J594" s="40">
        <f t="shared" si="129"/>
        <v>0</v>
      </c>
      <c r="K594" s="191" t="e">
        <f t="shared" si="114"/>
        <v>#DIV/0!</v>
      </c>
      <c r="L594" s="21"/>
      <c r="M594" s="21"/>
    </row>
    <row r="595" spans="1:13" ht="15" hidden="1">
      <c r="A595" s="5" t="s">
        <v>47</v>
      </c>
      <c r="B595" s="37" t="s">
        <v>43</v>
      </c>
      <c r="C595" s="36" t="s">
        <v>287</v>
      </c>
      <c r="D595" s="33">
        <v>9000072650</v>
      </c>
      <c r="E595" s="33">
        <v>610</v>
      </c>
      <c r="F595" s="32"/>
      <c r="G595" s="40">
        <f>G596</f>
        <v>32867.3</v>
      </c>
      <c r="H595" s="214">
        <f t="shared" si="128"/>
        <v>0</v>
      </c>
      <c r="I595" s="40">
        <f t="shared" si="129"/>
        <v>0</v>
      </c>
      <c r="J595" s="40">
        <f t="shared" si="129"/>
        <v>0</v>
      </c>
      <c r="K595" s="191" t="e">
        <f t="shared" si="114"/>
        <v>#DIV/0!</v>
      </c>
      <c r="L595" s="21"/>
      <c r="M595" s="21"/>
    </row>
    <row r="596" spans="1:13" ht="15" hidden="1">
      <c r="A596" s="6" t="s">
        <v>9</v>
      </c>
      <c r="B596" s="37" t="s">
        <v>43</v>
      </c>
      <c r="C596" s="36" t="s">
        <v>287</v>
      </c>
      <c r="D596" s="33">
        <v>9000072650</v>
      </c>
      <c r="E596" s="33">
        <v>610</v>
      </c>
      <c r="F596" s="33">
        <v>2</v>
      </c>
      <c r="G596" s="40">
        <v>32867.3</v>
      </c>
      <c r="H596" s="214">
        <f t="shared" si="128"/>
        <v>0</v>
      </c>
      <c r="I596" s="40"/>
      <c r="J596" s="40"/>
      <c r="K596" s="191" t="e">
        <f t="shared" si="114"/>
        <v>#DIV/0!</v>
      </c>
      <c r="L596" s="17"/>
      <c r="M596" s="17"/>
    </row>
    <row r="597" spans="1:14" ht="45">
      <c r="A597" s="27" t="s">
        <v>546</v>
      </c>
      <c r="B597" s="37" t="s">
        <v>43</v>
      </c>
      <c r="C597" s="36" t="s">
        <v>287</v>
      </c>
      <c r="D597" s="31">
        <v>5800490730</v>
      </c>
      <c r="E597" s="33"/>
      <c r="F597" s="32"/>
      <c r="G597" s="40">
        <f>G598</f>
        <v>0</v>
      </c>
      <c r="H597" s="214">
        <f t="shared" si="128"/>
        <v>199.67181</v>
      </c>
      <c r="I597" s="40">
        <f>I599</f>
        <v>300</v>
      </c>
      <c r="J597" s="40">
        <f>J599</f>
        <v>100.32819</v>
      </c>
      <c r="K597" s="191">
        <f t="shared" si="114"/>
        <v>33.442730000000005</v>
      </c>
      <c r="M597" s="42"/>
      <c r="N597" s="42"/>
    </row>
    <row r="598" spans="1:14" ht="15">
      <c r="A598" s="5" t="s">
        <v>47</v>
      </c>
      <c r="B598" s="37" t="s">
        <v>43</v>
      </c>
      <c r="C598" s="37" t="s">
        <v>287</v>
      </c>
      <c r="D598" s="31">
        <v>5800490730</v>
      </c>
      <c r="E598" s="33">
        <v>610</v>
      </c>
      <c r="F598" s="32"/>
      <c r="G598" s="40">
        <f>H603</f>
        <v>0</v>
      </c>
      <c r="H598" s="214">
        <f t="shared" si="128"/>
        <v>199.67181</v>
      </c>
      <c r="I598" s="40">
        <f>I599</f>
        <v>300</v>
      </c>
      <c r="J598" s="40">
        <f>J599</f>
        <v>100.32819</v>
      </c>
      <c r="K598" s="191">
        <f t="shared" si="114"/>
        <v>33.442730000000005</v>
      </c>
      <c r="M598" s="42"/>
      <c r="N598" s="42"/>
    </row>
    <row r="599" spans="1:14" ht="15">
      <c r="A599" s="6" t="s">
        <v>8</v>
      </c>
      <c r="B599" s="37" t="s">
        <v>43</v>
      </c>
      <c r="C599" s="36" t="s">
        <v>287</v>
      </c>
      <c r="D599" s="31">
        <v>5800490730</v>
      </c>
      <c r="E599" s="33">
        <v>610</v>
      </c>
      <c r="F599" s="33">
        <v>1</v>
      </c>
      <c r="G599" s="40">
        <v>14279.9</v>
      </c>
      <c r="H599" s="214">
        <f t="shared" si="128"/>
        <v>199.67181</v>
      </c>
      <c r="I599" s="40">
        <v>300</v>
      </c>
      <c r="J599" s="40">
        <v>100.32819</v>
      </c>
      <c r="K599" s="191">
        <f t="shared" si="114"/>
        <v>33.442730000000005</v>
      </c>
      <c r="M599" s="42"/>
      <c r="N599" s="42"/>
    </row>
    <row r="600" spans="1:13" s="48" customFormat="1" ht="14.25">
      <c r="A600" s="4" t="s">
        <v>58</v>
      </c>
      <c r="B600" s="90" t="s">
        <v>43</v>
      </c>
      <c r="C600" s="90" t="s">
        <v>59</v>
      </c>
      <c r="D600" s="239"/>
      <c r="E600" s="239"/>
      <c r="F600" s="239"/>
      <c r="G600" s="214" t="e">
        <f>#REF!+#REF!+#REF!</f>
        <v>#REF!</v>
      </c>
      <c r="H600" s="214">
        <f t="shared" si="128"/>
        <v>928.7881</v>
      </c>
      <c r="I600" s="214">
        <f>I601+I611+I617</f>
        <v>1225</v>
      </c>
      <c r="J600" s="214">
        <f>J601+J611+J617</f>
        <v>296.2119</v>
      </c>
      <c r="K600" s="191">
        <f t="shared" si="114"/>
        <v>24.180563265306123</v>
      </c>
      <c r="L600" s="47"/>
      <c r="M600" s="47"/>
    </row>
    <row r="601" spans="1:13" ht="30">
      <c r="A601" s="119" t="s">
        <v>528</v>
      </c>
      <c r="B601" s="37" t="s">
        <v>43</v>
      </c>
      <c r="C601" s="36" t="s">
        <v>59</v>
      </c>
      <c r="D601" s="32">
        <v>5800000000</v>
      </c>
      <c r="E601" s="32"/>
      <c r="F601" s="32"/>
      <c r="G601" s="40" t="e">
        <f>H685+#REF!</f>
        <v>#REF!</v>
      </c>
      <c r="H601" s="214">
        <f aca="true" t="shared" si="130" ref="H601:H616">I601-J601</f>
        <v>903.7881</v>
      </c>
      <c r="I601" s="40">
        <f>I602+I605</f>
        <v>1200</v>
      </c>
      <c r="J601" s="40">
        <f>J602+J605</f>
        <v>296.2119</v>
      </c>
      <c r="K601" s="191">
        <f t="shared" si="114"/>
        <v>24.684325</v>
      </c>
      <c r="L601" s="42"/>
      <c r="M601" s="42"/>
    </row>
    <row r="602" spans="1:13" ht="45" hidden="1">
      <c r="A602" s="249" t="s">
        <v>534</v>
      </c>
      <c r="B602" s="37" t="s">
        <v>43</v>
      </c>
      <c r="C602" s="36" t="s">
        <v>59</v>
      </c>
      <c r="D602" s="31">
        <v>5800390740</v>
      </c>
      <c r="E602" s="32"/>
      <c r="F602" s="32"/>
      <c r="G602" s="40"/>
      <c r="H602" s="214">
        <f t="shared" si="130"/>
        <v>0</v>
      </c>
      <c r="I602" s="40">
        <f>I603</f>
        <v>0</v>
      </c>
      <c r="J602" s="40">
        <f>J603</f>
        <v>0</v>
      </c>
      <c r="K602" s="191" t="e">
        <f t="shared" si="114"/>
        <v>#DIV/0!</v>
      </c>
      <c r="L602" s="42"/>
      <c r="M602" s="42"/>
    </row>
    <row r="603" spans="1:13" ht="15" hidden="1">
      <c r="A603" s="110" t="s">
        <v>47</v>
      </c>
      <c r="B603" s="37" t="s">
        <v>43</v>
      </c>
      <c r="C603" s="36" t="s">
        <v>59</v>
      </c>
      <c r="D603" s="31">
        <v>5800390740</v>
      </c>
      <c r="E603" s="33">
        <v>610</v>
      </c>
      <c r="F603" s="32"/>
      <c r="G603" s="40">
        <f>G604</f>
        <v>14279.9</v>
      </c>
      <c r="H603" s="214">
        <f t="shared" si="130"/>
        <v>0</v>
      </c>
      <c r="I603" s="40">
        <f>I604</f>
        <v>0</v>
      </c>
      <c r="J603" s="40">
        <f>J604</f>
        <v>0</v>
      </c>
      <c r="K603" s="191" t="e">
        <f t="shared" si="114"/>
        <v>#DIV/0!</v>
      </c>
      <c r="L603" s="42"/>
      <c r="M603" s="42"/>
    </row>
    <row r="604" spans="1:13" ht="15" hidden="1">
      <c r="A604" s="78" t="s">
        <v>8</v>
      </c>
      <c r="B604" s="37" t="s">
        <v>43</v>
      </c>
      <c r="C604" s="36" t="s">
        <v>59</v>
      </c>
      <c r="D604" s="31">
        <v>5800390740</v>
      </c>
      <c r="E604" s="33">
        <v>610</v>
      </c>
      <c r="F604" s="33">
        <v>1</v>
      </c>
      <c r="G604" s="40">
        <v>14279.9</v>
      </c>
      <c r="H604" s="214">
        <f t="shared" si="130"/>
        <v>0</v>
      </c>
      <c r="I604" s="40"/>
      <c r="J604" s="40"/>
      <c r="K604" s="191" t="e">
        <f t="shared" si="114"/>
        <v>#DIV/0!</v>
      </c>
      <c r="L604" s="42"/>
      <c r="M604" s="42"/>
    </row>
    <row r="605" spans="1:13" ht="30">
      <c r="A605" s="108" t="s">
        <v>549</v>
      </c>
      <c r="B605" s="37" t="s">
        <v>43</v>
      </c>
      <c r="C605" s="36" t="s">
        <v>59</v>
      </c>
      <c r="D605" s="31">
        <v>5800390740</v>
      </c>
      <c r="E605" s="32"/>
      <c r="F605" s="32"/>
      <c r="G605" s="40"/>
      <c r="H605" s="214">
        <f t="shared" si="130"/>
        <v>903.7881</v>
      </c>
      <c r="I605" s="40">
        <f>I606+I610</f>
        <v>1200</v>
      </c>
      <c r="J605" s="40">
        <f>J606+J610</f>
        <v>296.2119</v>
      </c>
      <c r="K605" s="191">
        <f t="shared" si="114"/>
        <v>24.684325</v>
      </c>
      <c r="L605" s="42"/>
      <c r="M605" s="42"/>
    </row>
    <row r="606" spans="1:13" ht="15">
      <c r="A606" s="110" t="s">
        <v>47</v>
      </c>
      <c r="B606" s="37" t="s">
        <v>43</v>
      </c>
      <c r="C606" s="36" t="s">
        <v>59</v>
      </c>
      <c r="D606" s="31">
        <v>5800390740</v>
      </c>
      <c r="E606" s="33">
        <v>610</v>
      </c>
      <c r="F606" s="32"/>
      <c r="G606" s="40">
        <f>G607</f>
        <v>14279.9</v>
      </c>
      <c r="H606" s="214">
        <f t="shared" si="130"/>
        <v>903.7881</v>
      </c>
      <c r="I606" s="40">
        <f aca="true" t="shared" si="131" ref="I606:J609">I607</f>
        <v>1200</v>
      </c>
      <c r="J606" s="40">
        <f t="shared" si="131"/>
        <v>296.2119</v>
      </c>
      <c r="K606" s="191">
        <f t="shared" si="114"/>
        <v>24.684325</v>
      </c>
      <c r="L606" s="42"/>
      <c r="M606" s="42"/>
    </row>
    <row r="607" spans="1:13" ht="15">
      <c r="A607" s="78" t="s">
        <v>8</v>
      </c>
      <c r="B607" s="37" t="s">
        <v>43</v>
      </c>
      <c r="C607" s="36" t="s">
        <v>59</v>
      </c>
      <c r="D607" s="31">
        <v>5800390740</v>
      </c>
      <c r="E607" s="33">
        <v>610</v>
      </c>
      <c r="F607" s="33">
        <v>1</v>
      </c>
      <c r="G607" s="40">
        <v>14279.9</v>
      </c>
      <c r="H607" s="214">
        <f t="shared" si="130"/>
        <v>903.7881</v>
      </c>
      <c r="I607" s="40">
        <v>1200</v>
      </c>
      <c r="J607" s="40">
        <v>296.2119</v>
      </c>
      <c r="K607" s="191">
        <f t="shared" si="114"/>
        <v>24.684325</v>
      </c>
      <c r="L607" s="42"/>
      <c r="M607" s="42"/>
    </row>
    <row r="608" spans="1:13" ht="45" hidden="1">
      <c r="A608" s="250" t="s">
        <v>535</v>
      </c>
      <c r="B608" s="37" t="s">
        <v>43</v>
      </c>
      <c r="C608" s="36" t="s">
        <v>59</v>
      </c>
      <c r="D608" s="31" t="s">
        <v>485</v>
      </c>
      <c r="E608" s="32"/>
      <c r="F608" s="32"/>
      <c r="G608" s="40"/>
      <c r="H608" s="214">
        <f t="shared" si="130"/>
        <v>0</v>
      </c>
      <c r="I608" s="40">
        <f t="shared" si="131"/>
        <v>0</v>
      </c>
      <c r="J608" s="40">
        <f t="shared" si="131"/>
        <v>0</v>
      </c>
      <c r="K608" s="191" t="e">
        <f t="shared" si="114"/>
        <v>#DIV/0!</v>
      </c>
      <c r="L608" s="42"/>
      <c r="M608" s="42"/>
    </row>
    <row r="609" spans="1:13" ht="15" hidden="1">
      <c r="A609" s="110" t="s">
        <v>47</v>
      </c>
      <c r="B609" s="37" t="s">
        <v>43</v>
      </c>
      <c r="C609" s="36" t="s">
        <v>59</v>
      </c>
      <c r="D609" s="31" t="s">
        <v>485</v>
      </c>
      <c r="E609" s="33">
        <v>610</v>
      </c>
      <c r="F609" s="32"/>
      <c r="G609" s="40">
        <f>G610</f>
        <v>14279.9</v>
      </c>
      <c r="H609" s="214">
        <f t="shared" si="130"/>
        <v>0</v>
      </c>
      <c r="I609" s="40">
        <f t="shared" si="131"/>
        <v>0</v>
      </c>
      <c r="J609" s="40">
        <f t="shared" si="131"/>
        <v>0</v>
      </c>
      <c r="K609" s="191" t="e">
        <f t="shared" si="114"/>
        <v>#DIV/0!</v>
      </c>
      <c r="L609" s="42"/>
      <c r="M609" s="42"/>
    </row>
    <row r="610" spans="1:13" ht="15" hidden="1">
      <c r="A610" s="78" t="s">
        <v>9</v>
      </c>
      <c r="B610" s="37" t="s">
        <v>43</v>
      </c>
      <c r="C610" s="36" t="s">
        <v>59</v>
      </c>
      <c r="D610" s="31" t="s">
        <v>485</v>
      </c>
      <c r="E610" s="33">
        <v>610</v>
      </c>
      <c r="F610" s="33">
        <v>2</v>
      </c>
      <c r="G610" s="40">
        <v>14279.9</v>
      </c>
      <c r="H610" s="214">
        <f t="shared" si="130"/>
        <v>0</v>
      </c>
      <c r="I610" s="40"/>
      <c r="J610" s="40"/>
      <c r="K610" s="191" t="e">
        <f aca="true" t="shared" si="132" ref="K610:K699">J610/I610*100</f>
        <v>#DIV/0!</v>
      </c>
      <c r="L610" s="42"/>
      <c r="M610" s="42"/>
    </row>
    <row r="611" spans="1:13" ht="30">
      <c r="A611" s="251" t="s">
        <v>525</v>
      </c>
      <c r="B611" s="37" t="s">
        <v>43</v>
      </c>
      <c r="C611" s="37" t="s">
        <v>59</v>
      </c>
      <c r="D611" s="33">
        <v>5100000000</v>
      </c>
      <c r="E611" s="32"/>
      <c r="F611" s="32"/>
      <c r="G611" s="40">
        <f aca="true" t="shared" si="133" ref="G611:J615">G612</f>
        <v>12</v>
      </c>
      <c r="H611" s="214">
        <f t="shared" si="130"/>
        <v>10</v>
      </c>
      <c r="I611" s="40">
        <f t="shared" si="133"/>
        <v>10</v>
      </c>
      <c r="J611" s="40">
        <f t="shared" si="133"/>
        <v>0</v>
      </c>
      <c r="K611" s="191">
        <f t="shared" si="132"/>
        <v>0</v>
      </c>
      <c r="L611" s="42"/>
      <c r="M611" s="42"/>
    </row>
    <row r="612" spans="1:13" ht="45">
      <c r="A612" s="249" t="s">
        <v>526</v>
      </c>
      <c r="B612" s="37" t="s">
        <v>43</v>
      </c>
      <c r="C612" s="37" t="s">
        <v>59</v>
      </c>
      <c r="D612" s="33">
        <v>5110000000</v>
      </c>
      <c r="E612" s="32"/>
      <c r="F612" s="32"/>
      <c r="G612" s="40">
        <f t="shared" si="133"/>
        <v>12</v>
      </c>
      <c r="H612" s="214">
        <f t="shared" si="130"/>
        <v>10</v>
      </c>
      <c r="I612" s="40">
        <f t="shared" si="133"/>
        <v>10</v>
      </c>
      <c r="J612" s="40">
        <f t="shared" si="133"/>
        <v>0</v>
      </c>
      <c r="K612" s="191">
        <f t="shared" si="132"/>
        <v>0</v>
      </c>
      <c r="L612" s="42"/>
      <c r="M612" s="42"/>
    </row>
    <row r="613" spans="1:13" ht="30">
      <c r="A613" s="249" t="s">
        <v>444</v>
      </c>
      <c r="B613" s="37" t="s">
        <v>43</v>
      </c>
      <c r="C613" s="37" t="s">
        <v>59</v>
      </c>
      <c r="D613" s="31">
        <v>5110191020</v>
      </c>
      <c r="E613" s="32"/>
      <c r="F613" s="32"/>
      <c r="G613" s="40">
        <f t="shared" si="133"/>
        <v>12</v>
      </c>
      <c r="H613" s="214">
        <f t="shared" si="130"/>
        <v>10</v>
      </c>
      <c r="I613" s="40">
        <f t="shared" si="133"/>
        <v>10</v>
      </c>
      <c r="J613" s="40">
        <f t="shared" si="133"/>
        <v>0</v>
      </c>
      <c r="K613" s="191">
        <f t="shared" si="132"/>
        <v>0</v>
      </c>
      <c r="L613" s="42"/>
      <c r="M613" s="42"/>
    </row>
    <row r="614" spans="1:13" ht="30">
      <c r="A614" s="249" t="s">
        <v>210</v>
      </c>
      <c r="B614" s="37" t="s">
        <v>43</v>
      </c>
      <c r="C614" s="37" t="s">
        <v>59</v>
      </c>
      <c r="D614" s="31">
        <v>5110191020</v>
      </c>
      <c r="E614" s="33">
        <v>200</v>
      </c>
      <c r="F614" s="32"/>
      <c r="G614" s="40">
        <f t="shared" si="133"/>
        <v>12</v>
      </c>
      <c r="H614" s="214">
        <f t="shared" si="130"/>
        <v>10</v>
      </c>
      <c r="I614" s="40">
        <f t="shared" si="133"/>
        <v>10</v>
      </c>
      <c r="J614" s="40">
        <f t="shared" si="133"/>
        <v>0</v>
      </c>
      <c r="K614" s="191">
        <f t="shared" si="132"/>
        <v>0</v>
      </c>
      <c r="L614" s="42"/>
      <c r="M614" s="42"/>
    </row>
    <row r="615" spans="1:13" ht="30">
      <c r="A615" s="110" t="s">
        <v>20</v>
      </c>
      <c r="B615" s="37" t="s">
        <v>43</v>
      </c>
      <c r="C615" s="37" t="s">
        <v>59</v>
      </c>
      <c r="D615" s="31">
        <v>5110191020</v>
      </c>
      <c r="E615" s="33">
        <v>240</v>
      </c>
      <c r="F615" s="32"/>
      <c r="G615" s="40">
        <f t="shared" si="133"/>
        <v>12</v>
      </c>
      <c r="H615" s="214">
        <f t="shared" si="130"/>
        <v>10</v>
      </c>
      <c r="I615" s="40">
        <f t="shared" si="133"/>
        <v>10</v>
      </c>
      <c r="J615" s="40">
        <f t="shared" si="133"/>
        <v>0</v>
      </c>
      <c r="K615" s="191">
        <f t="shared" si="132"/>
        <v>0</v>
      </c>
      <c r="L615" s="42"/>
      <c r="M615" s="42"/>
    </row>
    <row r="616" spans="1:13" ht="15">
      <c r="A616" s="78" t="s">
        <v>8</v>
      </c>
      <c r="B616" s="37" t="s">
        <v>43</v>
      </c>
      <c r="C616" s="37" t="s">
        <v>59</v>
      </c>
      <c r="D616" s="31">
        <v>5110191020</v>
      </c>
      <c r="E616" s="33">
        <v>240</v>
      </c>
      <c r="F616" s="33">
        <v>1</v>
      </c>
      <c r="G616" s="40">
        <v>12</v>
      </c>
      <c r="H616" s="214">
        <f t="shared" si="130"/>
        <v>10</v>
      </c>
      <c r="I616" s="40">
        <v>10</v>
      </c>
      <c r="J616" s="40"/>
      <c r="K616" s="191">
        <f t="shared" si="132"/>
        <v>0</v>
      </c>
      <c r="L616" s="42"/>
      <c r="M616" s="42"/>
    </row>
    <row r="617" spans="1:13" ht="47.25" customHeight="1">
      <c r="A617" s="110" t="s">
        <v>626</v>
      </c>
      <c r="B617" s="37" t="s">
        <v>43</v>
      </c>
      <c r="C617" s="37" t="s">
        <v>59</v>
      </c>
      <c r="D617" s="31">
        <v>6400000000</v>
      </c>
      <c r="E617" s="33"/>
      <c r="F617" s="33"/>
      <c r="G617" s="40"/>
      <c r="H617" s="214"/>
      <c r="I617" s="40">
        <f>I620+I623+I626+I629+I632+I635+I638</f>
        <v>15</v>
      </c>
      <c r="J617" s="40">
        <f>J620+J623+J626+J629+J632+J635+N630+J638</f>
        <v>0</v>
      </c>
      <c r="K617" s="191">
        <f>J616/I616*100</f>
        <v>0</v>
      </c>
      <c r="L617" s="42"/>
      <c r="M617" s="42"/>
    </row>
    <row r="618" spans="1:13" ht="15">
      <c r="A618" s="110" t="s">
        <v>627</v>
      </c>
      <c r="B618" s="37" t="s">
        <v>43</v>
      </c>
      <c r="C618" s="37" t="s">
        <v>59</v>
      </c>
      <c r="D618" s="31">
        <v>6400191110</v>
      </c>
      <c r="E618" s="33"/>
      <c r="F618" s="33"/>
      <c r="G618" s="40"/>
      <c r="H618" s="214"/>
      <c r="I618" s="40">
        <f>I619</f>
        <v>2</v>
      </c>
      <c r="J618" s="40">
        <f>J619</f>
        <v>0</v>
      </c>
      <c r="K618" s="191">
        <f>J618/I618*100</f>
        <v>0</v>
      </c>
      <c r="L618" s="42"/>
      <c r="M618" s="42"/>
    </row>
    <row r="619" spans="1:13" ht="15">
      <c r="A619" s="110" t="s">
        <v>47</v>
      </c>
      <c r="B619" s="37" t="s">
        <v>43</v>
      </c>
      <c r="C619" s="37" t="s">
        <v>59</v>
      </c>
      <c r="D619" s="31">
        <v>6400191110</v>
      </c>
      <c r="E619" s="33">
        <v>610</v>
      </c>
      <c r="F619" s="33"/>
      <c r="G619" s="40"/>
      <c r="H619" s="214"/>
      <c r="I619" s="40">
        <f>I620</f>
        <v>2</v>
      </c>
      <c r="J619" s="40">
        <f>J620</f>
        <v>0</v>
      </c>
      <c r="K619" s="191">
        <f>J619/I619*100</f>
        <v>0</v>
      </c>
      <c r="L619" s="42"/>
      <c r="M619" s="42"/>
    </row>
    <row r="620" spans="1:13" ht="15">
      <c r="A620" s="78" t="s">
        <v>8</v>
      </c>
      <c r="B620" s="37" t="s">
        <v>43</v>
      </c>
      <c r="C620" s="37" t="s">
        <v>59</v>
      </c>
      <c r="D620" s="31">
        <v>6400191110</v>
      </c>
      <c r="E620" s="33">
        <v>610</v>
      </c>
      <c r="F620" s="33">
        <v>1</v>
      </c>
      <c r="G620" s="40"/>
      <c r="H620" s="214"/>
      <c r="I620" s="40">
        <v>2</v>
      </c>
      <c r="J620" s="40">
        <v>0</v>
      </c>
      <c r="K620" s="191">
        <f>J620/I620*100</f>
        <v>0</v>
      </c>
      <c r="L620" s="42"/>
      <c r="M620" s="42"/>
    </row>
    <row r="621" spans="1:13" ht="15">
      <c r="A621" s="110" t="s">
        <v>628</v>
      </c>
      <c r="B621" s="37" t="s">
        <v>43</v>
      </c>
      <c r="C621" s="37" t="s">
        <v>59</v>
      </c>
      <c r="D621" s="31">
        <v>6400291110</v>
      </c>
      <c r="E621" s="33"/>
      <c r="F621" s="33"/>
      <c r="G621" s="40"/>
      <c r="H621" s="214"/>
      <c r="I621" s="40">
        <f>I622</f>
        <v>3</v>
      </c>
      <c r="J621" s="40">
        <f>J622</f>
        <v>0</v>
      </c>
      <c r="K621" s="191">
        <f aca="true" t="shared" si="134" ref="K621:K638">J621/I621*100</f>
        <v>0</v>
      </c>
      <c r="L621" s="42"/>
      <c r="M621" s="42"/>
    </row>
    <row r="622" spans="1:13" ht="15">
      <c r="A622" s="110" t="s">
        <v>47</v>
      </c>
      <c r="B622" s="37" t="s">
        <v>43</v>
      </c>
      <c r="C622" s="37" t="s">
        <v>59</v>
      </c>
      <c r="D622" s="31">
        <v>6400291110</v>
      </c>
      <c r="E622" s="33">
        <v>610</v>
      </c>
      <c r="F622" s="33"/>
      <c r="G622" s="40"/>
      <c r="H622" s="214"/>
      <c r="I622" s="40">
        <f>I623</f>
        <v>3</v>
      </c>
      <c r="J622" s="40">
        <f>J623</f>
        <v>0</v>
      </c>
      <c r="K622" s="191">
        <f t="shared" si="134"/>
        <v>0</v>
      </c>
      <c r="L622" s="42"/>
      <c r="M622" s="42"/>
    </row>
    <row r="623" spans="1:13" ht="15">
      <c r="A623" s="78" t="s">
        <v>8</v>
      </c>
      <c r="B623" s="37" t="s">
        <v>43</v>
      </c>
      <c r="C623" s="37" t="s">
        <v>59</v>
      </c>
      <c r="D623" s="31">
        <v>6400291110</v>
      </c>
      <c r="E623" s="33">
        <v>610</v>
      </c>
      <c r="F623" s="33">
        <v>1</v>
      </c>
      <c r="G623" s="40"/>
      <c r="H623" s="214"/>
      <c r="I623" s="40">
        <v>3</v>
      </c>
      <c r="J623" s="40">
        <v>0</v>
      </c>
      <c r="K623" s="191">
        <f t="shared" si="134"/>
        <v>0</v>
      </c>
      <c r="L623" s="42"/>
      <c r="M623" s="42"/>
    </row>
    <row r="624" spans="1:13" ht="30">
      <c r="A624" s="110" t="s">
        <v>629</v>
      </c>
      <c r="B624" s="37" t="s">
        <v>43</v>
      </c>
      <c r="C624" s="37" t="s">
        <v>59</v>
      </c>
      <c r="D624" s="31">
        <v>6400391110</v>
      </c>
      <c r="E624" s="33"/>
      <c r="F624" s="33"/>
      <c r="G624" s="40"/>
      <c r="H624" s="214"/>
      <c r="I624" s="40">
        <f>I625</f>
        <v>2</v>
      </c>
      <c r="J624" s="40">
        <f>J625</f>
        <v>0</v>
      </c>
      <c r="K624" s="191">
        <f t="shared" si="134"/>
        <v>0</v>
      </c>
      <c r="L624" s="42"/>
      <c r="M624" s="42"/>
    </row>
    <row r="625" spans="1:13" ht="15">
      <c r="A625" s="110" t="s">
        <v>47</v>
      </c>
      <c r="B625" s="37" t="s">
        <v>43</v>
      </c>
      <c r="C625" s="37" t="s">
        <v>59</v>
      </c>
      <c r="D625" s="31">
        <v>6400391110</v>
      </c>
      <c r="E625" s="33">
        <v>610</v>
      </c>
      <c r="F625" s="33"/>
      <c r="G625" s="40"/>
      <c r="H625" s="214"/>
      <c r="I625" s="40">
        <f>I626</f>
        <v>2</v>
      </c>
      <c r="J625" s="40">
        <f>J626</f>
        <v>0</v>
      </c>
      <c r="K625" s="191">
        <f t="shared" si="134"/>
        <v>0</v>
      </c>
      <c r="L625" s="42"/>
      <c r="M625" s="42"/>
    </row>
    <row r="626" spans="1:13" ht="15">
      <c r="A626" s="78" t="s">
        <v>8</v>
      </c>
      <c r="B626" s="37" t="s">
        <v>43</v>
      </c>
      <c r="C626" s="37" t="s">
        <v>59</v>
      </c>
      <c r="D626" s="31">
        <v>6400391110</v>
      </c>
      <c r="E626" s="33">
        <v>610</v>
      </c>
      <c r="F626" s="33">
        <v>1</v>
      </c>
      <c r="G626" s="40"/>
      <c r="H626" s="214"/>
      <c r="I626" s="40">
        <v>2</v>
      </c>
      <c r="J626" s="40">
        <v>0</v>
      </c>
      <c r="K626" s="191">
        <f t="shared" si="134"/>
        <v>0</v>
      </c>
      <c r="L626" s="42"/>
      <c r="M626" s="42"/>
    </row>
    <row r="627" spans="1:13" ht="29.25" customHeight="1">
      <c r="A627" s="110" t="s">
        <v>630</v>
      </c>
      <c r="B627" s="37" t="s">
        <v>43</v>
      </c>
      <c r="C627" s="37" t="s">
        <v>59</v>
      </c>
      <c r="D627" s="31">
        <v>6400491110</v>
      </c>
      <c r="E627" s="33"/>
      <c r="F627" s="33"/>
      <c r="G627" s="40"/>
      <c r="H627" s="214"/>
      <c r="I627" s="40">
        <f>I629</f>
        <v>2</v>
      </c>
      <c r="J627" s="40">
        <f>J629</f>
        <v>0</v>
      </c>
      <c r="K627" s="191">
        <f t="shared" si="134"/>
        <v>0</v>
      </c>
      <c r="L627" s="42"/>
      <c r="M627" s="42"/>
    </row>
    <row r="628" spans="1:13" ht="15">
      <c r="A628" s="110" t="s">
        <v>47</v>
      </c>
      <c r="B628" s="37" t="s">
        <v>43</v>
      </c>
      <c r="C628" s="37" t="s">
        <v>59</v>
      </c>
      <c r="D628" s="31">
        <v>6400491110</v>
      </c>
      <c r="E628" s="33">
        <v>610</v>
      </c>
      <c r="F628" s="33"/>
      <c r="G628" s="40"/>
      <c r="H628" s="214"/>
      <c r="I628" s="40">
        <f>I629</f>
        <v>2</v>
      </c>
      <c r="J628" s="40">
        <f>J629</f>
        <v>0</v>
      </c>
      <c r="K628" s="191">
        <f t="shared" si="134"/>
        <v>0</v>
      </c>
      <c r="L628" s="42"/>
      <c r="M628" s="42"/>
    </row>
    <row r="629" spans="1:13" ht="15">
      <c r="A629" s="78" t="s">
        <v>8</v>
      </c>
      <c r="B629" s="37" t="s">
        <v>43</v>
      </c>
      <c r="C629" s="37" t="s">
        <v>59</v>
      </c>
      <c r="D629" s="31">
        <v>6400491110</v>
      </c>
      <c r="E629" s="33">
        <v>610</v>
      </c>
      <c r="F629" s="33">
        <v>1</v>
      </c>
      <c r="G629" s="40"/>
      <c r="H629" s="214"/>
      <c r="I629" s="40">
        <v>2</v>
      </c>
      <c r="J629" s="40">
        <v>0</v>
      </c>
      <c r="K629" s="191">
        <f t="shared" si="134"/>
        <v>0</v>
      </c>
      <c r="L629" s="42"/>
      <c r="M629" s="42"/>
    </row>
    <row r="630" spans="1:13" ht="15">
      <c r="A630" s="110" t="s">
        <v>631</v>
      </c>
      <c r="B630" s="37" t="s">
        <v>43</v>
      </c>
      <c r="C630" s="37" t="s">
        <v>59</v>
      </c>
      <c r="D630" s="31">
        <v>6400591110</v>
      </c>
      <c r="E630" s="33"/>
      <c r="F630" s="33"/>
      <c r="G630" s="40"/>
      <c r="H630" s="214"/>
      <c r="I630" s="40">
        <f>I632</f>
        <v>2</v>
      </c>
      <c r="J630" s="40">
        <f>J632</f>
        <v>0</v>
      </c>
      <c r="K630" s="191">
        <f t="shared" si="134"/>
        <v>0</v>
      </c>
      <c r="L630" s="42"/>
      <c r="M630" s="42"/>
    </row>
    <row r="631" spans="1:13" ht="15">
      <c r="A631" s="110" t="s">
        <v>47</v>
      </c>
      <c r="B631" s="37" t="s">
        <v>43</v>
      </c>
      <c r="C631" s="37" t="s">
        <v>59</v>
      </c>
      <c r="D631" s="31">
        <v>6400591110</v>
      </c>
      <c r="E631" s="33">
        <v>610</v>
      </c>
      <c r="F631" s="33"/>
      <c r="G631" s="40"/>
      <c r="H631" s="214"/>
      <c r="I631" s="40">
        <f>I632</f>
        <v>2</v>
      </c>
      <c r="J631" s="40">
        <f>J632</f>
        <v>0</v>
      </c>
      <c r="K631" s="191">
        <f t="shared" si="134"/>
        <v>0</v>
      </c>
      <c r="L631" s="42"/>
      <c r="M631" s="42"/>
    </row>
    <row r="632" spans="1:13" ht="15">
      <c r="A632" s="78" t="s">
        <v>8</v>
      </c>
      <c r="B632" s="37" t="s">
        <v>43</v>
      </c>
      <c r="C632" s="37" t="s">
        <v>59</v>
      </c>
      <c r="D632" s="31">
        <v>6400591110</v>
      </c>
      <c r="E632" s="33">
        <v>610</v>
      </c>
      <c r="F632" s="33">
        <v>1</v>
      </c>
      <c r="G632" s="40"/>
      <c r="H632" s="214"/>
      <c r="I632" s="40">
        <v>2</v>
      </c>
      <c r="J632" s="40">
        <v>0</v>
      </c>
      <c r="K632" s="191">
        <f t="shared" si="134"/>
        <v>0</v>
      </c>
      <c r="L632" s="42"/>
      <c r="M632" s="42"/>
    </row>
    <row r="633" spans="1:13" ht="30">
      <c r="A633" s="110" t="s">
        <v>632</v>
      </c>
      <c r="B633" s="37" t="s">
        <v>43</v>
      </c>
      <c r="C633" s="37" t="s">
        <v>59</v>
      </c>
      <c r="D633" s="31">
        <v>6400691110</v>
      </c>
      <c r="E633" s="33"/>
      <c r="F633" s="33"/>
      <c r="G633" s="40"/>
      <c r="H633" s="214"/>
      <c r="I633" s="40">
        <f>I635</f>
        <v>3</v>
      </c>
      <c r="J633" s="40">
        <f>J635</f>
        <v>0</v>
      </c>
      <c r="K633" s="191">
        <f t="shared" si="134"/>
        <v>0</v>
      </c>
      <c r="L633" s="42"/>
      <c r="M633" s="42"/>
    </row>
    <row r="634" spans="1:13" ht="15">
      <c r="A634" s="110" t="s">
        <v>47</v>
      </c>
      <c r="B634" s="37" t="s">
        <v>43</v>
      </c>
      <c r="C634" s="37" t="s">
        <v>59</v>
      </c>
      <c r="D634" s="31">
        <v>6400691110</v>
      </c>
      <c r="E634" s="33">
        <v>610</v>
      </c>
      <c r="F634" s="33"/>
      <c r="G634" s="40"/>
      <c r="H634" s="214"/>
      <c r="I634" s="40">
        <f>I635</f>
        <v>3</v>
      </c>
      <c r="J634" s="40">
        <f>J635</f>
        <v>0</v>
      </c>
      <c r="K634" s="191">
        <f t="shared" si="134"/>
        <v>0</v>
      </c>
      <c r="L634" s="42"/>
      <c r="M634" s="42"/>
    </row>
    <row r="635" spans="1:13" ht="15">
      <c r="A635" s="78" t="s">
        <v>8</v>
      </c>
      <c r="B635" s="37" t="s">
        <v>43</v>
      </c>
      <c r="C635" s="37" t="s">
        <v>59</v>
      </c>
      <c r="D635" s="31">
        <v>6400691110</v>
      </c>
      <c r="E635" s="33">
        <v>610</v>
      </c>
      <c r="F635" s="33">
        <v>1</v>
      </c>
      <c r="G635" s="40"/>
      <c r="H635" s="214"/>
      <c r="I635" s="40">
        <v>3</v>
      </c>
      <c r="J635" s="40">
        <v>0</v>
      </c>
      <c r="K635" s="191">
        <f t="shared" si="134"/>
        <v>0</v>
      </c>
      <c r="L635" s="42"/>
      <c r="M635" s="42"/>
    </row>
    <row r="636" spans="1:13" ht="30">
      <c r="A636" s="110" t="s">
        <v>633</v>
      </c>
      <c r="B636" s="37" t="s">
        <v>43</v>
      </c>
      <c r="C636" s="37" t="s">
        <v>59</v>
      </c>
      <c r="D636" s="31">
        <v>6400791110</v>
      </c>
      <c r="E636" s="33"/>
      <c r="F636" s="33"/>
      <c r="G636" s="40"/>
      <c r="H636" s="214"/>
      <c r="I636" s="40">
        <f>I638</f>
        <v>1</v>
      </c>
      <c r="J636" s="40">
        <f>J638</f>
        <v>0</v>
      </c>
      <c r="K636" s="191">
        <f t="shared" si="134"/>
        <v>0</v>
      </c>
      <c r="L636" s="42"/>
      <c r="M636" s="42"/>
    </row>
    <row r="637" spans="1:13" ht="15">
      <c r="A637" s="110" t="s">
        <v>47</v>
      </c>
      <c r="B637" s="37" t="s">
        <v>43</v>
      </c>
      <c r="C637" s="37" t="s">
        <v>59</v>
      </c>
      <c r="D637" s="31">
        <v>6400791110</v>
      </c>
      <c r="E637" s="33">
        <v>610</v>
      </c>
      <c r="F637" s="33"/>
      <c r="G637" s="40"/>
      <c r="H637" s="214"/>
      <c r="I637" s="40">
        <f>I638</f>
        <v>1</v>
      </c>
      <c r="J637" s="40">
        <f>J638</f>
        <v>0</v>
      </c>
      <c r="K637" s="191">
        <f t="shared" si="134"/>
        <v>0</v>
      </c>
      <c r="L637" s="42"/>
      <c r="M637" s="42"/>
    </row>
    <row r="638" spans="1:13" ht="15">
      <c r="A638" s="78" t="s">
        <v>8</v>
      </c>
      <c r="B638" s="37" t="s">
        <v>43</v>
      </c>
      <c r="C638" s="37" t="s">
        <v>59</v>
      </c>
      <c r="D638" s="31">
        <v>6400791110</v>
      </c>
      <c r="E638" s="33">
        <v>610</v>
      </c>
      <c r="F638" s="33">
        <v>1</v>
      </c>
      <c r="G638" s="40"/>
      <c r="H638" s="214"/>
      <c r="I638" s="40">
        <v>1</v>
      </c>
      <c r="J638" s="40">
        <v>0</v>
      </c>
      <c r="K638" s="191">
        <f t="shared" si="134"/>
        <v>0</v>
      </c>
      <c r="L638" s="42"/>
      <c r="M638" s="42"/>
    </row>
    <row r="639" spans="1:11" ht="15">
      <c r="A639" s="4" t="s">
        <v>60</v>
      </c>
      <c r="B639" s="90" t="s">
        <v>43</v>
      </c>
      <c r="C639" s="90" t="s">
        <v>61</v>
      </c>
      <c r="D639" s="239"/>
      <c r="E639" s="239"/>
      <c r="F639" s="239"/>
      <c r="G639" s="214">
        <f>G640</f>
        <v>9523.2</v>
      </c>
      <c r="H639" s="214">
        <f>H640</f>
        <v>6945.91881</v>
      </c>
      <c r="I639" s="214">
        <f>I640</f>
        <v>10235.29233</v>
      </c>
      <c r="J639" s="214">
        <f>J640</f>
        <v>8915.051590000001</v>
      </c>
      <c r="K639" s="191">
        <f t="shared" si="132"/>
        <v>87.10109396553015</v>
      </c>
    </row>
    <row r="640" spans="1:11" ht="15">
      <c r="A640" s="5" t="s">
        <v>16</v>
      </c>
      <c r="B640" s="37" t="s">
        <v>43</v>
      </c>
      <c r="C640" s="37" t="s">
        <v>61</v>
      </c>
      <c r="D640" s="33">
        <v>9000000000</v>
      </c>
      <c r="E640" s="32"/>
      <c r="F640" s="32"/>
      <c r="G640" s="40">
        <f>G641+G655+G667</f>
        <v>9523.2</v>
      </c>
      <c r="H640" s="40">
        <f>H641+H655+H667</f>
        <v>6945.91881</v>
      </c>
      <c r="I640" s="40">
        <f>I641+I655+I667+I651</f>
        <v>10235.29233</v>
      </c>
      <c r="J640" s="40">
        <f>J641+J655+J667+J651</f>
        <v>8915.051590000001</v>
      </c>
      <c r="K640" s="191">
        <f t="shared" si="132"/>
        <v>87.10109396553015</v>
      </c>
    </row>
    <row r="641" spans="1:11" ht="15">
      <c r="A641" s="5" t="s">
        <v>406</v>
      </c>
      <c r="B641" s="37" t="s">
        <v>43</v>
      </c>
      <c r="C641" s="37" t="s">
        <v>61</v>
      </c>
      <c r="D641" s="33">
        <v>9000090020</v>
      </c>
      <c r="E641" s="32"/>
      <c r="F641" s="32"/>
      <c r="G641" s="40">
        <f>G642+G645+G648</f>
        <v>4044.2</v>
      </c>
      <c r="H641" s="40">
        <f>H642+H645+H648</f>
        <v>3100.77046</v>
      </c>
      <c r="I641" s="40">
        <f>I642+I645+I648</f>
        <v>4100</v>
      </c>
      <c r="J641" s="40">
        <f>J642+J645+J648</f>
        <v>3087.22682</v>
      </c>
      <c r="K641" s="191">
        <f t="shared" si="132"/>
        <v>75.29821512195122</v>
      </c>
    </row>
    <row r="642" spans="1:11" ht="60">
      <c r="A642" s="5" t="s">
        <v>17</v>
      </c>
      <c r="B642" s="37" t="s">
        <v>43</v>
      </c>
      <c r="C642" s="37" t="s">
        <v>61</v>
      </c>
      <c r="D642" s="33">
        <v>9000090020</v>
      </c>
      <c r="E642" s="33">
        <v>100</v>
      </c>
      <c r="F642" s="32"/>
      <c r="G642" s="40">
        <f aca="true" t="shared" si="135" ref="G642:J643">G643</f>
        <v>3468.55</v>
      </c>
      <c r="H642" s="40">
        <f t="shared" si="135"/>
        <v>2794.53854</v>
      </c>
      <c r="I642" s="40">
        <f t="shared" si="135"/>
        <v>3500</v>
      </c>
      <c r="J642" s="40">
        <f t="shared" si="135"/>
        <v>2748.33432</v>
      </c>
      <c r="K642" s="191">
        <f t="shared" si="132"/>
        <v>78.52383771428572</v>
      </c>
    </row>
    <row r="643" spans="1:11" ht="30">
      <c r="A643" s="5" t="s">
        <v>18</v>
      </c>
      <c r="B643" s="37" t="s">
        <v>43</v>
      </c>
      <c r="C643" s="37" t="s">
        <v>61</v>
      </c>
      <c r="D643" s="33">
        <v>9000090020</v>
      </c>
      <c r="E643" s="33">
        <v>120</v>
      </c>
      <c r="F643" s="32"/>
      <c r="G643" s="40">
        <f t="shared" si="135"/>
        <v>3468.55</v>
      </c>
      <c r="H643" s="40">
        <f t="shared" si="135"/>
        <v>2794.53854</v>
      </c>
      <c r="I643" s="40">
        <f t="shared" si="135"/>
        <v>3500</v>
      </c>
      <c r="J643" s="40">
        <f t="shared" si="135"/>
        <v>2748.33432</v>
      </c>
      <c r="K643" s="191">
        <f t="shared" si="132"/>
        <v>78.52383771428572</v>
      </c>
    </row>
    <row r="644" spans="1:11" ht="15">
      <c r="A644" s="6" t="s">
        <v>8</v>
      </c>
      <c r="B644" s="37" t="s">
        <v>43</v>
      </c>
      <c r="C644" s="37" t="s">
        <v>61</v>
      </c>
      <c r="D644" s="33">
        <v>9000090020</v>
      </c>
      <c r="E644" s="33">
        <v>120</v>
      </c>
      <c r="F644" s="33">
        <v>1</v>
      </c>
      <c r="G644" s="40">
        <v>3468.55</v>
      </c>
      <c r="H644" s="40">
        <v>2794.53854</v>
      </c>
      <c r="I644" s="40">
        <v>3500</v>
      </c>
      <c r="J644" s="40">
        <v>2748.33432</v>
      </c>
      <c r="K644" s="191">
        <f t="shared" si="132"/>
        <v>78.52383771428572</v>
      </c>
    </row>
    <row r="645" spans="1:11" ht="30">
      <c r="A645" s="27" t="s">
        <v>210</v>
      </c>
      <c r="B645" s="37" t="s">
        <v>43</v>
      </c>
      <c r="C645" s="37" t="s">
        <v>61</v>
      </c>
      <c r="D645" s="33">
        <v>9000090020</v>
      </c>
      <c r="E645" s="33">
        <v>200</v>
      </c>
      <c r="F645" s="32"/>
      <c r="G645" s="40">
        <f aca="true" t="shared" si="136" ref="G645:J646">G646</f>
        <v>210.2</v>
      </c>
      <c r="H645" s="40">
        <f t="shared" si="136"/>
        <v>305.43192</v>
      </c>
      <c r="I645" s="40">
        <f t="shared" si="136"/>
        <v>500</v>
      </c>
      <c r="J645" s="40">
        <f t="shared" si="136"/>
        <v>337.6925</v>
      </c>
      <c r="K645" s="191">
        <f t="shared" si="132"/>
        <v>67.5385</v>
      </c>
    </row>
    <row r="646" spans="1:11" ht="30">
      <c r="A646" s="5" t="s">
        <v>20</v>
      </c>
      <c r="B646" s="37" t="s">
        <v>43</v>
      </c>
      <c r="C646" s="37" t="s">
        <v>61</v>
      </c>
      <c r="D646" s="33">
        <v>9000090020</v>
      </c>
      <c r="E646" s="33">
        <v>240</v>
      </c>
      <c r="F646" s="32"/>
      <c r="G646" s="40">
        <f t="shared" si="136"/>
        <v>210.2</v>
      </c>
      <c r="H646" s="40">
        <f t="shared" si="136"/>
        <v>305.43192</v>
      </c>
      <c r="I646" s="40">
        <f t="shared" si="136"/>
        <v>500</v>
      </c>
      <c r="J646" s="40">
        <f t="shared" si="136"/>
        <v>337.6925</v>
      </c>
      <c r="K646" s="191">
        <f t="shared" si="132"/>
        <v>67.5385</v>
      </c>
    </row>
    <row r="647" spans="1:11" ht="15">
      <c r="A647" s="6" t="s">
        <v>8</v>
      </c>
      <c r="B647" s="37" t="s">
        <v>43</v>
      </c>
      <c r="C647" s="37" t="s">
        <v>61</v>
      </c>
      <c r="D647" s="33">
        <v>9000090020</v>
      </c>
      <c r="E647" s="33">
        <v>240</v>
      </c>
      <c r="F647" s="33">
        <v>1</v>
      </c>
      <c r="G647" s="40">
        <v>210.2</v>
      </c>
      <c r="H647" s="40">
        <v>305.43192</v>
      </c>
      <c r="I647" s="40">
        <v>500</v>
      </c>
      <c r="J647" s="40">
        <v>337.6925</v>
      </c>
      <c r="K647" s="191">
        <f t="shared" si="132"/>
        <v>67.5385</v>
      </c>
    </row>
    <row r="648" spans="1:11" ht="15">
      <c r="A648" s="5" t="s">
        <v>21</v>
      </c>
      <c r="B648" s="37" t="s">
        <v>43</v>
      </c>
      <c r="C648" s="37" t="s">
        <v>61</v>
      </c>
      <c r="D648" s="33">
        <v>9000090020</v>
      </c>
      <c r="E648" s="33">
        <v>800</v>
      </c>
      <c r="F648" s="32"/>
      <c r="G648" s="40">
        <f aca="true" t="shared" si="137" ref="G648:J649">G649</f>
        <v>365.45</v>
      </c>
      <c r="H648" s="40">
        <f t="shared" si="137"/>
        <v>0.8</v>
      </c>
      <c r="I648" s="40">
        <f t="shared" si="137"/>
        <v>100</v>
      </c>
      <c r="J648" s="40">
        <f t="shared" si="137"/>
        <v>1.2</v>
      </c>
      <c r="K648" s="191">
        <f t="shared" si="132"/>
        <v>1.2</v>
      </c>
    </row>
    <row r="649" spans="1:11" ht="15">
      <c r="A649" s="5" t="s">
        <v>22</v>
      </c>
      <c r="B649" s="37" t="s">
        <v>43</v>
      </c>
      <c r="C649" s="37" t="s">
        <v>61</v>
      </c>
      <c r="D649" s="33">
        <v>9000090020</v>
      </c>
      <c r="E649" s="33">
        <v>850</v>
      </c>
      <c r="F649" s="32"/>
      <c r="G649" s="40">
        <f t="shared" si="137"/>
        <v>365.45</v>
      </c>
      <c r="H649" s="40">
        <f t="shared" si="137"/>
        <v>0.8</v>
      </c>
      <c r="I649" s="40">
        <f t="shared" si="137"/>
        <v>100</v>
      </c>
      <c r="J649" s="40">
        <f t="shared" si="137"/>
        <v>1.2</v>
      </c>
      <c r="K649" s="191">
        <f t="shared" si="132"/>
        <v>1.2</v>
      </c>
    </row>
    <row r="650" spans="1:11" ht="15">
      <c r="A650" s="6" t="s">
        <v>8</v>
      </c>
      <c r="B650" s="37" t="s">
        <v>43</v>
      </c>
      <c r="C650" s="37" t="s">
        <v>61</v>
      </c>
      <c r="D650" s="33">
        <v>9000090020</v>
      </c>
      <c r="E650" s="33">
        <v>850</v>
      </c>
      <c r="F650" s="33">
        <v>1</v>
      </c>
      <c r="G650" s="40">
        <v>365.45</v>
      </c>
      <c r="H650" s="40">
        <v>0.8</v>
      </c>
      <c r="I650" s="40">
        <v>100</v>
      </c>
      <c r="J650" s="40">
        <v>1.2</v>
      </c>
      <c r="K650" s="191">
        <f t="shared" si="132"/>
        <v>1.2</v>
      </c>
    </row>
    <row r="651" spans="1:11" ht="45">
      <c r="A651" s="5" t="s">
        <v>611</v>
      </c>
      <c r="B651" s="37" t="s">
        <v>43</v>
      </c>
      <c r="C651" s="37" t="s">
        <v>61</v>
      </c>
      <c r="D651" s="33">
        <v>9000055490</v>
      </c>
      <c r="E651" s="32"/>
      <c r="F651" s="32"/>
      <c r="G651" s="40"/>
      <c r="H651" s="40"/>
      <c r="I651" s="40">
        <f aca="true" t="shared" si="138" ref="I651:J653">I652</f>
        <v>175.29233</v>
      </c>
      <c r="J651" s="40">
        <f t="shared" si="138"/>
        <v>175.29233</v>
      </c>
      <c r="K651" s="191"/>
    </row>
    <row r="652" spans="1:11" ht="60">
      <c r="A652" s="5" t="s">
        <v>17</v>
      </c>
      <c r="B652" s="37" t="s">
        <v>43</v>
      </c>
      <c r="C652" s="37" t="s">
        <v>61</v>
      </c>
      <c r="D652" s="33">
        <v>9000055490</v>
      </c>
      <c r="E652" s="33">
        <v>100</v>
      </c>
      <c r="F652" s="32"/>
      <c r="G652" s="40"/>
      <c r="H652" s="40"/>
      <c r="I652" s="40">
        <f t="shared" si="138"/>
        <v>175.29233</v>
      </c>
      <c r="J652" s="40">
        <f t="shared" si="138"/>
        <v>175.29233</v>
      </c>
      <c r="K652" s="191"/>
    </row>
    <row r="653" spans="1:11" ht="30">
      <c r="A653" s="5" t="s">
        <v>18</v>
      </c>
      <c r="B653" s="37" t="s">
        <v>43</v>
      </c>
      <c r="C653" s="37" t="s">
        <v>61</v>
      </c>
      <c r="D653" s="33">
        <v>9000055490</v>
      </c>
      <c r="E653" s="33">
        <v>120</v>
      </c>
      <c r="F653" s="32"/>
      <c r="G653" s="40"/>
      <c r="H653" s="40"/>
      <c r="I653" s="40">
        <f t="shared" si="138"/>
        <v>175.29233</v>
      </c>
      <c r="J653" s="40">
        <f t="shared" si="138"/>
        <v>175.29233</v>
      </c>
      <c r="K653" s="191"/>
    </row>
    <row r="654" spans="1:11" ht="15">
      <c r="A654" s="6" t="s">
        <v>9</v>
      </c>
      <c r="B654" s="37" t="s">
        <v>43</v>
      </c>
      <c r="C654" s="37" t="s">
        <v>61</v>
      </c>
      <c r="D654" s="33">
        <v>9000055490</v>
      </c>
      <c r="E654" s="33">
        <v>120</v>
      </c>
      <c r="F654" s="33">
        <v>2</v>
      </c>
      <c r="G654" s="40"/>
      <c r="H654" s="40"/>
      <c r="I654" s="40">
        <v>175.29233</v>
      </c>
      <c r="J654" s="40">
        <v>175.29233</v>
      </c>
      <c r="K654" s="191"/>
    </row>
    <row r="655" spans="1:11" ht="15">
      <c r="A655" s="252" t="s">
        <v>407</v>
      </c>
      <c r="B655" s="37" t="s">
        <v>43</v>
      </c>
      <c r="C655" s="37" t="s">
        <v>61</v>
      </c>
      <c r="D655" s="33">
        <v>9000090750</v>
      </c>
      <c r="E655" s="32"/>
      <c r="F655" s="32"/>
      <c r="G655" s="40">
        <f>G656+G659+G666+G664</f>
        <v>4617</v>
      </c>
      <c r="H655" s="40">
        <f>H656+H659+H666</f>
        <v>3244.47658</v>
      </c>
      <c r="I655" s="40">
        <f>I656+I659+I666+I664</f>
        <v>4740</v>
      </c>
      <c r="J655" s="40">
        <f>J656+J659+J666+J664</f>
        <v>4473.1662400000005</v>
      </c>
      <c r="K655" s="191">
        <f t="shared" si="132"/>
        <v>94.37059578059073</v>
      </c>
    </row>
    <row r="656" spans="1:11" ht="60">
      <c r="A656" s="5" t="s">
        <v>17</v>
      </c>
      <c r="B656" s="37" t="s">
        <v>43</v>
      </c>
      <c r="C656" s="37" t="s">
        <v>61</v>
      </c>
      <c r="D656" s="33">
        <v>9000090750</v>
      </c>
      <c r="E656" s="33">
        <v>100</v>
      </c>
      <c r="F656" s="32"/>
      <c r="G656" s="40">
        <f aca="true" t="shared" si="139" ref="G656:J657">G657</f>
        <v>4200</v>
      </c>
      <c r="H656" s="40">
        <f t="shared" si="139"/>
        <v>3176.15022</v>
      </c>
      <c r="I656" s="40">
        <f t="shared" si="139"/>
        <v>4590</v>
      </c>
      <c r="J656" s="40">
        <f t="shared" si="139"/>
        <v>4407.56624</v>
      </c>
      <c r="K656" s="191">
        <f t="shared" si="132"/>
        <v>96.0254082788671</v>
      </c>
    </row>
    <row r="657" spans="1:11" ht="15">
      <c r="A657" s="5" t="s">
        <v>238</v>
      </c>
      <c r="B657" s="37" t="s">
        <v>43</v>
      </c>
      <c r="C657" s="37" t="s">
        <v>61</v>
      </c>
      <c r="D657" s="33">
        <v>9000090750</v>
      </c>
      <c r="E657" s="33">
        <v>110</v>
      </c>
      <c r="F657" s="32"/>
      <c r="G657" s="40">
        <f t="shared" si="139"/>
        <v>4200</v>
      </c>
      <c r="H657" s="40">
        <f t="shared" si="139"/>
        <v>3176.15022</v>
      </c>
      <c r="I657" s="40">
        <f t="shared" si="139"/>
        <v>4590</v>
      </c>
      <c r="J657" s="40">
        <f t="shared" si="139"/>
        <v>4407.56624</v>
      </c>
      <c r="K657" s="191">
        <f t="shared" si="132"/>
        <v>96.0254082788671</v>
      </c>
    </row>
    <row r="658" spans="1:11" ht="15">
      <c r="A658" s="6" t="s">
        <v>8</v>
      </c>
      <c r="B658" s="37" t="s">
        <v>43</v>
      </c>
      <c r="C658" s="37" t="s">
        <v>61</v>
      </c>
      <c r="D658" s="33">
        <v>9000090750</v>
      </c>
      <c r="E658" s="33">
        <v>110</v>
      </c>
      <c r="F658" s="33">
        <v>1</v>
      </c>
      <c r="G658" s="40">
        <v>4200</v>
      </c>
      <c r="H658" s="40">
        <v>3176.15022</v>
      </c>
      <c r="I658" s="40">
        <v>4590</v>
      </c>
      <c r="J658" s="40">
        <v>4407.56624</v>
      </c>
      <c r="K658" s="191">
        <f t="shared" si="132"/>
        <v>96.0254082788671</v>
      </c>
    </row>
    <row r="659" spans="1:11" ht="30">
      <c r="A659" s="27" t="s">
        <v>210</v>
      </c>
      <c r="B659" s="37" t="s">
        <v>43</v>
      </c>
      <c r="C659" s="37" t="s">
        <v>61</v>
      </c>
      <c r="D659" s="33">
        <v>9000090750</v>
      </c>
      <c r="E659" s="33">
        <v>200</v>
      </c>
      <c r="F659" s="32"/>
      <c r="G659" s="40">
        <f aca="true" t="shared" si="140" ref="G659:J660">G660</f>
        <v>83</v>
      </c>
      <c r="H659" s="40">
        <f t="shared" si="140"/>
        <v>67.9096</v>
      </c>
      <c r="I659" s="40">
        <f t="shared" si="140"/>
        <v>100</v>
      </c>
      <c r="J659" s="40">
        <f t="shared" si="140"/>
        <v>65.6</v>
      </c>
      <c r="K659" s="191">
        <f t="shared" si="132"/>
        <v>65.6</v>
      </c>
    </row>
    <row r="660" spans="1:11" ht="30">
      <c r="A660" s="5" t="s">
        <v>20</v>
      </c>
      <c r="B660" s="37" t="s">
        <v>43</v>
      </c>
      <c r="C660" s="37" t="s">
        <v>61</v>
      </c>
      <c r="D660" s="33">
        <v>9000090750</v>
      </c>
      <c r="E660" s="33">
        <v>240</v>
      </c>
      <c r="F660" s="32"/>
      <c r="G660" s="40">
        <f t="shared" si="140"/>
        <v>83</v>
      </c>
      <c r="H660" s="40">
        <f t="shared" si="140"/>
        <v>67.9096</v>
      </c>
      <c r="I660" s="40">
        <f t="shared" si="140"/>
        <v>100</v>
      </c>
      <c r="J660" s="40">
        <f t="shared" si="140"/>
        <v>65.6</v>
      </c>
      <c r="K660" s="191">
        <f t="shared" si="132"/>
        <v>65.6</v>
      </c>
    </row>
    <row r="661" spans="1:11" ht="15">
      <c r="A661" s="6" t="s">
        <v>8</v>
      </c>
      <c r="B661" s="37" t="s">
        <v>43</v>
      </c>
      <c r="C661" s="37" t="s">
        <v>61</v>
      </c>
      <c r="D661" s="33">
        <v>9000090750</v>
      </c>
      <c r="E661" s="33">
        <v>240</v>
      </c>
      <c r="F661" s="33">
        <v>1</v>
      </c>
      <c r="G661" s="40">
        <v>83</v>
      </c>
      <c r="H661" s="40">
        <v>67.9096</v>
      </c>
      <c r="I661" s="40">
        <v>100</v>
      </c>
      <c r="J661" s="40">
        <v>65.6</v>
      </c>
      <c r="K661" s="191">
        <f t="shared" si="132"/>
        <v>65.6</v>
      </c>
    </row>
    <row r="662" spans="1:11" ht="15">
      <c r="A662" s="5" t="s">
        <v>21</v>
      </c>
      <c r="B662" s="37" t="s">
        <v>43</v>
      </c>
      <c r="C662" s="37" t="s">
        <v>61</v>
      </c>
      <c r="D662" s="33">
        <v>9000090750</v>
      </c>
      <c r="E662" s="33">
        <v>800</v>
      </c>
      <c r="F662" s="32"/>
      <c r="G662" s="40">
        <f>G665+G663</f>
        <v>334</v>
      </c>
      <c r="H662" s="40">
        <f>H665</f>
        <v>0.41676</v>
      </c>
      <c r="I662" s="40">
        <f>I665+I663</f>
        <v>50</v>
      </c>
      <c r="J662" s="40">
        <f>J665+J663</f>
        <v>0</v>
      </c>
      <c r="K662" s="191">
        <f t="shared" si="132"/>
        <v>0</v>
      </c>
    </row>
    <row r="663" spans="1:12" ht="15" hidden="1">
      <c r="A663" s="5" t="s">
        <v>211</v>
      </c>
      <c r="B663" s="37" t="s">
        <v>43</v>
      </c>
      <c r="C663" s="37" t="s">
        <v>61</v>
      </c>
      <c r="D663" s="33">
        <v>9000090750</v>
      </c>
      <c r="E663" s="33">
        <v>830</v>
      </c>
      <c r="F663" s="33"/>
      <c r="G663" s="40">
        <f>G664</f>
        <v>1</v>
      </c>
      <c r="H663" s="40">
        <f>H664</f>
        <v>1736.23365</v>
      </c>
      <c r="I663" s="40">
        <f>I664</f>
        <v>0</v>
      </c>
      <c r="J663" s="40">
        <f>J664</f>
        <v>0</v>
      </c>
      <c r="K663" s="191" t="e">
        <f t="shared" si="132"/>
        <v>#DIV/0!</v>
      </c>
      <c r="L663" s="42"/>
    </row>
    <row r="664" spans="1:12" ht="15" hidden="1">
      <c r="A664" s="6" t="s">
        <v>8</v>
      </c>
      <c r="B664" s="37" t="s">
        <v>43</v>
      </c>
      <c r="C664" s="37" t="s">
        <v>61</v>
      </c>
      <c r="D664" s="33">
        <v>9000090750</v>
      </c>
      <c r="E664" s="33">
        <v>830</v>
      </c>
      <c r="F664" s="33">
        <v>1</v>
      </c>
      <c r="G664" s="40">
        <v>1</v>
      </c>
      <c r="H664" s="40">
        <v>1736.23365</v>
      </c>
      <c r="I664" s="40">
        <v>0</v>
      </c>
      <c r="J664" s="40"/>
      <c r="K664" s="191" t="e">
        <f t="shared" si="132"/>
        <v>#DIV/0!</v>
      </c>
      <c r="L664" s="42"/>
    </row>
    <row r="665" spans="1:11" ht="15">
      <c r="A665" s="5" t="s">
        <v>22</v>
      </c>
      <c r="B665" s="37" t="s">
        <v>43</v>
      </c>
      <c r="C665" s="37" t="s">
        <v>61</v>
      </c>
      <c r="D665" s="33">
        <v>9000090750</v>
      </c>
      <c r="E665" s="33">
        <v>850</v>
      </c>
      <c r="F665" s="32"/>
      <c r="G665" s="40">
        <f>G666</f>
        <v>333</v>
      </c>
      <c r="H665" s="40">
        <f>H666</f>
        <v>0.41676</v>
      </c>
      <c r="I665" s="40">
        <f>I666</f>
        <v>50</v>
      </c>
      <c r="J665" s="40">
        <f>J666</f>
        <v>0</v>
      </c>
      <c r="K665" s="191">
        <f t="shared" si="132"/>
        <v>0</v>
      </c>
    </row>
    <row r="666" spans="1:11" ht="15">
      <c r="A666" s="6" t="s">
        <v>8</v>
      </c>
      <c r="B666" s="37" t="s">
        <v>43</v>
      </c>
      <c r="C666" s="37" t="s">
        <v>61</v>
      </c>
      <c r="D666" s="33">
        <v>9000090750</v>
      </c>
      <c r="E666" s="33">
        <v>850</v>
      </c>
      <c r="F666" s="33">
        <v>1</v>
      </c>
      <c r="G666" s="40">
        <v>333</v>
      </c>
      <c r="H666" s="40">
        <v>0.41676</v>
      </c>
      <c r="I666" s="40">
        <v>50</v>
      </c>
      <c r="J666" s="40">
        <v>0</v>
      </c>
      <c r="K666" s="191">
        <f t="shared" si="132"/>
        <v>0</v>
      </c>
    </row>
    <row r="667" spans="1:11" ht="15">
      <c r="A667" s="5" t="s">
        <v>415</v>
      </c>
      <c r="B667" s="37" t="s">
        <v>43</v>
      </c>
      <c r="C667" s="37" t="s">
        <v>61</v>
      </c>
      <c r="D667" s="33">
        <v>9000090760</v>
      </c>
      <c r="E667" s="32"/>
      <c r="F667" s="32"/>
      <c r="G667" s="40">
        <f>G668+G671</f>
        <v>862</v>
      </c>
      <c r="H667" s="40">
        <f>H668+H671</f>
        <v>600.67177</v>
      </c>
      <c r="I667" s="40">
        <f>I668+I671</f>
        <v>1220</v>
      </c>
      <c r="J667" s="40">
        <f>J668+J671</f>
        <v>1179.3662</v>
      </c>
      <c r="K667" s="191">
        <f t="shared" si="132"/>
        <v>96.6693606557377</v>
      </c>
    </row>
    <row r="668" spans="1:11" ht="60">
      <c r="A668" s="5" t="s">
        <v>17</v>
      </c>
      <c r="B668" s="37" t="s">
        <v>43</v>
      </c>
      <c r="C668" s="37" t="s">
        <v>61</v>
      </c>
      <c r="D668" s="33">
        <v>9000090760</v>
      </c>
      <c r="E668" s="33">
        <v>100</v>
      </c>
      <c r="F668" s="32"/>
      <c r="G668" s="40">
        <f aca="true" t="shared" si="141" ref="G668:J669">G669</f>
        <v>862</v>
      </c>
      <c r="H668" s="40">
        <f t="shared" si="141"/>
        <v>570.55177</v>
      </c>
      <c r="I668" s="40">
        <f t="shared" si="141"/>
        <v>1220</v>
      </c>
      <c r="J668" s="40">
        <f t="shared" si="141"/>
        <v>1179.3662</v>
      </c>
      <c r="K668" s="191">
        <f t="shared" si="132"/>
        <v>96.6693606557377</v>
      </c>
    </row>
    <row r="669" spans="1:11" ht="15">
      <c r="A669" s="5" t="s">
        <v>238</v>
      </c>
      <c r="B669" s="37" t="s">
        <v>43</v>
      </c>
      <c r="C669" s="37" t="s">
        <v>61</v>
      </c>
      <c r="D669" s="33">
        <v>9000090760</v>
      </c>
      <c r="E669" s="33">
        <v>110</v>
      </c>
      <c r="F669" s="32"/>
      <c r="G669" s="40">
        <f t="shared" si="141"/>
        <v>862</v>
      </c>
      <c r="H669" s="40">
        <f t="shared" si="141"/>
        <v>570.55177</v>
      </c>
      <c r="I669" s="40">
        <f t="shared" si="141"/>
        <v>1220</v>
      </c>
      <c r="J669" s="40">
        <f t="shared" si="141"/>
        <v>1179.3662</v>
      </c>
      <c r="K669" s="191">
        <f t="shared" si="132"/>
        <v>96.6693606557377</v>
      </c>
    </row>
    <row r="670" spans="1:11" ht="15">
      <c r="A670" s="6" t="s">
        <v>8</v>
      </c>
      <c r="B670" s="37" t="s">
        <v>43</v>
      </c>
      <c r="C670" s="37" t="s">
        <v>61</v>
      </c>
      <c r="D670" s="33">
        <v>9000090760</v>
      </c>
      <c r="E670" s="33">
        <v>110</v>
      </c>
      <c r="F670" s="33">
        <v>1</v>
      </c>
      <c r="G670" s="40">
        <v>862</v>
      </c>
      <c r="H670" s="40">
        <v>570.55177</v>
      </c>
      <c r="I670" s="40">
        <v>1220</v>
      </c>
      <c r="J670" s="40">
        <v>1179.3662</v>
      </c>
      <c r="K670" s="191">
        <f t="shared" si="132"/>
        <v>96.6693606557377</v>
      </c>
    </row>
    <row r="671" spans="1:11" ht="30" customHeight="1" hidden="1">
      <c r="A671" s="27" t="s">
        <v>210</v>
      </c>
      <c r="B671" s="37" t="s">
        <v>43</v>
      </c>
      <c r="C671" s="37" t="s">
        <v>61</v>
      </c>
      <c r="D671" s="33">
        <v>9000090760</v>
      </c>
      <c r="E671" s="33">
        <v>200</v>
      </c>
      <c r="F671" s="32"/>
      <c r="G671" s="40">
        <f aca="true" t="shared" si="142" ref="G671:J672">G672</f>
        <v>0</v>
      </c>
      <c r="H671" s="40">
        <f t="shared" si="142"/>
        <v>30.12</v>
      </c>
      <c r="I671" s="40">
        <f t="shared" si="142"/>
        <v>0</v>
      </c>
      <c r="J671" s="40">
        <f t="shared" si="142"/>
        <v>0</v>
      </c>
      <c r="K671" s="191" t="e">
        <f t="shared" si="132"/>
        <v>#DIV/0!</v>
      </c>
    </row>
    <row r="672" spans="1:11" ht="30" customHeight="1" hidden="1">
      <c r="A672" s="5" t="s">
        <v>20</v>
      </c>
      <c r="B672" s="37" t="s">
        <v>43</v>
      </c>
      <c r="C672" s="37" t="s">
        <v>61</v>
      </c>
      <c r="D672" s="33">
        <v>9000090760</v>
      </c>
      <c r="E672" s="33">
        <v>240</v>
      </c>
      <c r="F672" s="32"/>
      <c r="G672" s="40">
        <f t="shared" si="142"/>
        <v>0</v>
      </c>
      <c r="H672" s="40">
        <f t="shared" si="142"/>
        <v>30.12</v>
      </c>
      <c r="I672" s="40">
        <f t="shared" si="142"/>
        <v>0</v>
      </c>
      <c r="J672" s="40">
        <f t="shared" si="142"/>
        <v>0</v>
      </c>
      <c r="K672" s="191" t="e">
        <f t="shared" si="132"/>
        <v>#DIV/0!</v>
      </c>
    </row>
    <row r="673" spans="1:11" ht="15" customHeight="1" hidden="1">
      <c r="A673" s="6" t="s">
        <v>8</v>
      </c>
      <c r="B673" s="37" t="s">
        <v>43</v>
      </c>
      <c r="C673" s="37" t="s">
        <v>61</v>
      </c>
      <c r="D673" s="33">
        <v>9000090760</v>
      </c>
      <c r="E673" s="33">
        <v>240</v>
      </c>
      <c r="F673" s="33">
        <v>1</v>
      </c>
      <c r="G673" s="40"/>
      <c r="H673" s="40">
        <v>30.12</v>
      </c>
      <c r="I673" s="40"/>
      <c r="J673" s="40"/>
      <c r="K673" s="191" t="e">
        <f t="shared" si="132"/>
        <v>#DIV/0!</v>
      </c>
    </row>
    <row r="674" spans="1:11" ht="15">
      <c r="A674" s="4" t="s">
        <v>109</v>
      </c>
      <c r="B674" s="90" t="s">
        <v>110</v>
      </c>
      <c r="C674" s="36"/>
      <c r="D674" s="32"/>
      <c r="E674" s="32"/>
      <c r="F674" s="32"/>
      <c r="G674" s="214" t="e">
        <f>G677+#REF!</f>
        <v>#REF!</v>
      </c>
      <c r="H674" s="214" t="e">
        <f>H677+#REF!</f>
        <v>#REF!</v>
      </c>
      <c r="I674" s="214">
        <f>I675+I676</f>
        <v>11515.562759999999</v>
      </c>
      <c r="J674" s="214">
        <f>J675+J676</f>
        <v>8480.17018</v>
      </c>
      <c r="K674" s="191">
        <f t="shared" si="132"/>
        <v>73.64095317561362</v>
      </c>
    </row>
    <row r="675" spans="1:14" ht="15">
      <c r="A675" s="4" t="s">
        <v>8</v>
      </c>
      <c r="B675" s="38" t="s">
        <v>115</v>
      </c>
      <c r="C675" s="36"/>
      <c r="D675" s="32"/>
      <c r="E675" s="32"/>
      <c r="F675" s="32"/>
      <c r="G675" s="214" t="e">
        <f>G682+G690+#REF!+#REF!+#REF!+#REF!+#REF!+#REF!+#REF!+#REF!+#REF!</f>
        <v>#REF!</v>
      </c>
      <c r="H675" s="214" t="e">
        <f>H682+#REF!+#REF!+#REF!+H1114+H1117+H1124+H1127+H1134+H1137+#REF!+#REF!+H1108+H1120+H1130+#REF!</f>
        <v>#REF!</v>
      </c>
      <c r="I675" s="214">
        <f>I682+I690+I699+I702+I705+I718+I725+I740+I749+I760+I765</f>
        <v>10012.4</v>
      </c>
      <c r="J675" s="214">
        <f>J682+J690+J699+J702+J705+J718+J725+J740+J749+J760+J765</f>
        <v>7435.20742</v>
      </c>
      <c r="K675" s="191">
        <f t="shared" si="132"/>
        <v>74.25999181015541</v>
      </c>
      <c r="N675" s="42"/>
    </row>
    <row r="676" spans="1:11" ht="15">
      <c r="A676" s="4" t="s">
        <v>9</v>
      </c>
      <c r="B676" s="38" t="s">
        <v>116</v>
      </c>
      <c r="C676" s="36"/>
      <c r="D676" s="32"/>
      <c r="E676" s="32"/>
      <c r="F676" s="32"/>
      <c r="G676" s="214" t="e">
        <f>G686+#REF!+#REF!+#REF!+G694+#REF!</f>
        <v>#REF!</v>
      </c>
      <c r="H676" s="214" t="e">
        <f>#REF!+#REF!+#REF!+#REF!+#REF!+H1245+H1253+H1257+#REF!+H1267+#REF!+#REF!+#REF!+H1269+#REF!+H1249</f>
        <v>#REF!</v>
      </c>
      <c r="I676" s="214">
        <f>I686+I733+I745+I757+I729+I694+I737</f>
        <v>1503.16276</v>
      </c>
      <c r="J676" s="214">
        <f>J686+J733+J745+J757+J737+J694</f>
        <v>1044.96276</v>
      </c>
      <c r="K676" s="191">
        <f t="shared" si="132"/>
        <v>69.51760566500464</v>
      </c>
    </row>
    <row r="677" spans="1:11" ht="15">
      <c r="A677" s="4" t="s">
        <v>111</v>
      </c>
      <c r="B677" s="90" t="s">
        <v>110</v>
      </c>
      <c r="C677" s="90" t="s">
        <v>112</v>
      </c>
      <c r="D677" s="239"/>
      <c r="E677" s="239"/>
      <c r="F677" s="239"/>
      <c r="G677" s="214" t="e">
        <f>G678+#REF!+#REF!+#REF!+#REF!+#REF!</f>
        <v>#REF!</v>
      </c>
      <c r="H677" s="214" t="e">
        <f>H678+#REF!+#REF!+#REF!+#REF!</f>
        <v>#REF!</v>
      </c>
      <c r="I677" s="214">
        <f>I678+I695+I710+I761</f>
        <v>11515.56276</v>
      </c>
      <c r="J677" s="214">
        <f>J678+J695+J710+J761</f>
        <v>8480.17018</v>
      </c>
      <c r="K677" s="191">
        <f t="shared" si="132"/>
        <v>73.64095317561362</v>
      </c>
    </row>
    <row r="678" spans="1:11" ht="15">
      <c r="A678" s="5" t="s">
        <v>16</v>
      </c>
      <c r="B678" s="37" t="s">
        <v>110</v>
      </c>
      <c r="C678" s="37" t="s">
        <v>112</v>
      </c>
      <c r="D678" s="33">
        <v>9000000000</v>
      </c>
      <c r="E678" s="32"/>
      <c r="F678" s="32"/>
      <c r="G678" s="40" t="e">
        <f>G679+G687+G683+G691+#REF!+#REF!</f>
        <v>#REF!</v>
      </c>
      <c r="H678" s="40" t="e">
        <f>H679+#REF!+H687</f>
        <v>#REF!</v>
      </c>
      <c r="I678" s="40">
        <f>I679+I687+I683+I691</f>
        <v>11428</v>
      </c>
      <c r="J678" s="40">
        <f>J679+J683+J688+J691+J695</f>
        <v>8396.655999999999</v>
      </c>
      <c r="K678" s="191">
        <f t="shared" si="132"/>
        <v>73.47441372068603</v>
      </c>
    </row>
    <row r="679" spans="1:11" ht="30">
      <c r="A679" s="5" t="s">
        <v>413</v>
      </c>
      <c r="B679" s="37" t="s">
        <v>110</v>
      </c>
      <c r="C679" s="37" t="s">
        <v>112</v>
      </c>
      <c r="D679" s="33">
        <v>9000090810</v>
      </c>
      <c r="E679" s="32"/>
      <c r="F679" s="32"/>
      <c r="G679" s="40">
        <f aca="true" t="shared" si="143" ref="G679:J681">G680</f>
        <v>2000</v>
      </c>
      <c r="H679" s="40">
        <f t="shared" si="143"/>
        <v>880.31705</v>
      </c>
      <c r="I679" s="40">
        <f t="shared" si="143"/>
        <v>3500</v>
      </c>
      <c r="J679" s="40">
        <f t="shared" si="143"/>
        <v>2769.556</v>
      </c>
      <c r="K679" s="191">
        <f t="shared" si="132"/>
        <v>79.13017142857143</v>
      </c>
    </row>
    <row r="680" spans="1:11" ht="30">
      <c r="A680" s="5" t="s">
        <v>46</v>
      </c>
      <c r="B680" s="37" t="s">
        <v>110</v>
      </c>
      <c r="C680" s="37" t="s">
        <v>112</v>
      </c>
      <c r="D680" s="33">
        <v>9000090810</v>
      </c>
      <c r="E680" s="33">
        <v>600</v>
      </c>
      <c r="F680" s="32"/>
      <c r="G680" s="40">
        <f t="shared" si="143"/>
        <v>2000</v>
      </c>
      <c r="H680" s="40">
        <f t="shared" si="143"/>
        <v>880.31705</v>
      </c>
      <c r="I680" s="40">
        <f t="shared" si="143"/>
        <v>3500</v>
      </c>
      <c r="J680" s="40">
        <f t="shared" si="143"/>
        <v>2769.556</v>
      </c>
      <c r="K680" s="191">
        <f t="shared" si="132"/>
        <v>79.13017142857143</v>
      </c>
    </row>
    <row r="681" spans="1:11" ht="15">
      <c r="A681" s="5" t="s">
        <v>47</v>
      </c>
      <c r="B681" s="37" t="s">
        <v>110</v>
      </c>
      <c r="C681" s="37" t="s">
        <v>112</v>
      </c>
      <c r="D681" s="33">
        <v>9000090810</v>
      </c>
      <c r="E681" s="33">
        <v>610</v>
      </c>
      <c r="F681" s="32"/>
      <c r="G681" s="40">
        <f t="shared" si="143"/>
        <v>2000</v>
      </c>
      <c r="H681" s="40">
        <f t="shared" si="143"/>
        <v>880.31705</v>
      </c>
      <c r="I681" s="40">
        <f t="shared" si="143"/>
        <v>3500</v>
      </c>
      <c r="J681" s="40">
        <f t="shared" si="143"/>
        <v>2769.556</v>
      </c>
      <c r="K681" s="191">
        <f t="shared" si="132"/>
        <v>79.13017142857143</v>
      </c>
    </row>
    <row r="682" spans="1:11" ht="15">
      <c r="A682" s="6" t="s">
        <v>8</v>
      </c>
      <c r="B682" s="37" t="s">
        <v>110</v>
      </c>
      <c r="C682" s="37" t="s">
        <v>112</v>
      </c>
      <c r="D682" s="33">
        <v>9000090810</v>
      </c>
      <c r="E682" s="33">
        <v>610</v>
      </c>
      <c r="F682" s="33">
        <v>1</v>
      </c>
      <c r="G682" s="40">
        <v>2000</v>
      </c>
      <c r="H682" s="40">
        <v>880.31705</v>
      </c>
      <c r="I682" s="40">
        <v>3500</v>
      </c>
      <c r="J682" s="40">
        <v>2769.556</v>
      </c>
      <c r="K682" s="191">
        <f t="shared" si="132"/>
        <v>79.13017142857143</v>
      </c>
    </row>
    <row r="683" spans="1:11" ht="33" customHeight="1">
      <c r="A683" s="5" t="s">
        <v>413</v>
      </c>
      <c r="B683" s="37" t="s">
        <v>110</v>
      </c>
      <c r="C683" s="37" t="s">
        <v>112</v>
      </c>
      <c r="D683" s="33">
        <v>9000090820</v>
      </c>
      <c r="E683" s="32"/>
      <c r="F683" s="32"/>
      <c r="G683" s="40">
        <f>G684</f>
        <v>1706.1</v>
      </c>
      <c r="H683" s="40">
        <f aca="true" t="shared" si="144" ref="G683:J685">H684</f>
        <v>1237.89</v>
      </c>
      <c r="I683" s="40">
        <f>I684</f>
        <v>1178</v>
      </c>
      <c r="J683" s="40">
        <f>J684</f>
        <v>894.8</v>
      </c>
      <c r="K683" s="191">
        <f t="shared" si="132"/>
        <v>75.95925297113752</v>
      </c>
    </row>
    <row r="684" spans="1:11" ht="30">
      <c r="A684" s="5" t="s">
        <v>46</v>
      </c>
      <c r="B684" s="37" t="s">
        <v>110</v>
      </c>
      <c r="C684" s="37" t="s">
        <v>112</v>
      </c>
      <c r="D684" s="33">
        <v>9000090820</v>
      </c>
      <c r="E684" s="33">
        <v>600</v>
      </c>
      <c r="F684" s="32"/>
      <c r="G684" s="40">
        <f t="shared" si="144"/>
        <v>1706.1</v>
      </c>
      <c r="H684" s="40">
        <f t="shared" si="144"/>
        <v>1237.89</v>
      </c>
      <c r="I684" s="40">
        <f t="shared" si="144"/>
        <v>1178</v>
      </c>
      <c r="J684" s="40">
        <f t="shared" si="144"/>
        <v>894.8</v>
      </c>
      <c r="K684" s="191">
        <f t="shared" si="132"/>
        <v>75.95925297113752</v>
      </c>
    </row>
    <row r="685" spans="1:11" ht="15">
      <c r="A685" s="5" t="s">
        <v>47</v>
      </c>
      <c r="B685" s="37" t="s">
        <v>110</v>
      </c>
      <c r="C685" s="37" t="s">
        <v>112</v>
      </c>
      <c r="D685" s="33">
        <v>9000090820</v>
      </c>
      <c r="E685" s="33">
        <v>610</v>
      </c>
      <c r="F685" s="32"/>
      <c r="G685" s="40">
        <f t="shared" si="144"/>
        <v>1706.1</v>
      </c>
      <c r="H685" s="40">
        <f t="shared" si="144"/>
        <v>1237.89</v>
      </c>
      <c r="I685" s="40">
        <f t="shared" si="144"/>
        <v>1178</v>
      </c>
      <c r="J685" s="40">
        <f t="shared" si="144"/>
        <v>894.8</v>
      </c>
      <c r="K685" s="191">
        <f t="shared" si="132"/>
        <v>75.95925297113752</v>
      </c>
    </row>
    <row r="686" spans="1:11" ht="15">
      <c r="A686" s="6" t="s">
        <v>9</v>
      </c>
      <c r="B686" s="37" t="s">
        <v>110</v>
      </c>
      <c r="C686" s="37" t="s">
        <v>112</v>
      </c>
      <c r="D686" s="33">
        <v>9000090820</v>
      </c>
      <c r="E686" s="33">
        <v>610</v>
      </c>
      <c r="F686" s="33">
        <v>2</v>
      </c>
      <c r="G686" s="40">
        <v>1706.1</v>
      </c>
      <c r="H686" s="40">
        <v>1237.89</v>
      </c>
      <c r="I686" s="40">
        <v>1178</v>
      </c>
      <c r="J686" s="40">
        <v>894.8</v>
      </c>
      <c r="K686" s="191">
        <f t="shared" si="132"/>
        <v>75.95925297113752</v>
      </c>
    </row>
    <row r="687" spans="1:11" ht="15">
      <c r="A687" s="5" t="s">
        <v>414</v>
      </c>
      <c r="B687" s="37" t="s">
        <v>110</v>
      </c>
      <c r="C687" s="37" t="s">
        <v>112</v>
      </c>
      <c r="D687" s="33">
        <v>9000090830</v>
      </c>
      <c r="E687" s="32"/>
      <c r="F687" s="32"/>
      <c r="G687" s="40">
        <f aca="true" t="shared" si="145" ref="G687:J689">G688</f>
        <v>5500</v>
      </c>
      <c r="H687" s="40">
        <f t="shared" si="145"/>
        <v>4434.14711</v>
      </c>
      <c r="I687" s="40">
        <f t="shared" si="145"/>
        <v>6500</v>
      </c>
      <c r="J687" s="40">
        <f t="shared" si="145"/>
        <v>4657.3</v>
      </c>
      <c r="K687" s="191">
        <f t="shared" si="132"/>
        <v>71.65076923076923</v>
      </c>
    </row>
    <row r="688" spans="1:11" ht="30">
      <c r="A688" s="5" t="s">
        <v>46</v>
      </c>
      <c r="B688" s="37" t="s">
        <v>110</v>
      </c>
      <c r="C688" s="37" t="s">
        <v>112</v>
      </c>
      <c r="D688" s="33">
        <v>9000090830</v>
      </c>
      <c r="E688" s="33">
        <v>600</v>
      </c>
      <c r="F688" s="32"/>
      <c r="G688" s="40">
        <f t="shared" si="145"/>
        <v>5500</v>
      </c>
      <c r="H688" s="40">
        <f t="shared" si="145"/>
        <v>4434.14711</v>
      </c>
      <c r="I688" s="40">
        <f t="shared" si="145"/>
        <v>6500</v>
      </c>
      <c r="J688" s="40">
        <f t="shared" si="145"/>
        <v>4657.3</v>
      </c>
      <c r="K688" s="191">
        <f t="shared" si="132"/>
        <v>71.65076923076923</v>
      </c>
    </row>
    <row r="689" spans="1:11" ht="15">
      <c r="A689" s="5" t="s">
        <v>47</v>
      </c>
      <c r="B689" s="37" t="s">
        <v>110</v>
      </c>
      <c r="C689" s="37" t="s">
        <v>112</v>
      </c>
      <c r="D689" s="33">
        <v>9000090830</v>
      </c>
      <c r="E689" s="33">
        <v>610</v>
      </c>
      <c r="F689" s="32"/>
      <c r="G689" s="40">
        <f t="shared" si="145"/>
        <v>5500</v>
      </c>
      <c r="H689" s="40">
        <f t="shared" si="145"/>
        <v>4434.14711</v>
      </c>
      <c r="I689" s="40">
        <f t="shared" si="145"/>
        <v>6500</v>
      </c>
      <c r="J689" s="40">
        <f t="shared" si="145"/>
        <v>4657.3</v>
      </c>
      <c r="K689" s="191">
        <f t="shared" si="132"/>
        <v>71.65076923076923</v>
      </c>
    </row>
    <row r="690" spans="1:11" ht="15">
      <c r="A690" s="6" t="s">
        <v>8</v>
      </c>
      <c r="B690" s="37" t="s">
        <v>110</v>
      </c>
      <c r="C690" s="37" t="s">
        <v>112</v>
      </c>
      <c r="D690" s="33">
        <v>9000090830</v>
      </c>
      <c r="E690" s="33">
        <v>610</v>
      </c>
      <c r="F690" s="33">
        <v>1</v>
      </c>
      <c r="G690" s="40">
        <v>5500</v>
      </c>
      <c r="H690" s="40">
        <v>4434.14711</v>
      </c>
      <c r="I690" s="40">
        <v>6500</v>
      </c>
      <c r="J690" s="40">
        <v>4657.3</v>
      </c>
      <c r="K690" s="191">
        <f t="shared" si="132"/>
        <v>71.65076923076923</v>
      </c>
    </row>
    <row r="691" spans="1:11" ht="60" customHeight="1">
      <c r="A691" s="22" t="s">
        <v>160</v>
      </c>
      <c r="B691" s="37" t="s">
        <v>110</v>
      </c>
      <c r="C691" s="37" t="s">
        <v>112</v>
      </c>
      <c r="D691" s="33">
        <v>9000072650</v>
      </c>
      <c r="E691" s="33"/>
      <c r="F691" s="33"/>
      <c r="G691" s="40">
        <f>G692</f>
        <v>220</v>
      </c>
      <c r="H691" s="40"/>
      <c r="I691" s="40">
        <f>I692</f>
        <v>250</v>
      </c>
      <c r="J691" s="40">
        <f>J692</f>
        <v>75</v>
      </c>
      <c r="K691" s="191">
        <f t="shared" si="132"/>
        <v>30</v>
      </c>
    </row>
    <row r="692" spans="1:11" ht="30" customHeight="1">
      <c r="A692" s="5" t="s">
        <v>46</v>
      </c>
      <c r="B692" s="37" t="s">
        <v>110</v>
      </c>
      <c r="C692" s="37" t="s">
        <v>112</v>
      </c>
      <c r="D692" s="33">
        <v>9000072650</v>
      </c>
      <c r="E692" s="33">
        <v>600</v>
      </c>
      <c r="F692" s="32"/>
      <c r="G692" s="40">
        <f aca="true" t="shared" si="146" ref="G692:J693">G693</f>
        <v>220</v>
      </c>
      <c r="H692" s="40">
        <f t="shared" si="146"/>
        <v>24825.95562</v>
      </c>
      <c r="I692" s="40">
        <f t="shared" si="146"/>
        <v>250</v>
      </c>
      <c r="J692" s="40">
        <f t="shared" si="146"/>
        <v>75</v>
      </c>
      <c r="K692" s="191">
        <f t="shared" si="132"/>
        <v>30</v>
      </c>
    </row>
    <row r="693" spans="1:11" ht="15" customHeight="1">
      <c r="A693" s="5" t="s">
        <v>47</v>
      </c>
      <c r="B693" s="37" t="s">
        <v>110</v>
      </c>
      <c r="C693" s="37" t="s">
        <v>112</v>
      </c>
      <c r="D693" s="33">
        <v>9000072650</v>
      </c>
      <c r="E693" s="33">
        <v>610</v>
      </c>
      <c r="F693" s="32"/>
      <c r="G693" s="40">
        <f t="shared" si="146"/>
        <v>220</v>
      </c>
      <c r="H693" s="40">
        <f t="shared" si="146"/>
        <v>24825.95562</v>
      </c>
      <c r="I693" s="40">
        <f t="shared" si="146"/>
        <v>250</v>
      </c>
      <c r="J693" s="40">
        <f t="shared" si="146"/>
        <v>75</v>
      </c>
      <c r="K693" s="191">
        <f t="shared" si="132"/>
        <v>30</v>
      </c>
    </row>
    <row r="694" spans="1:11" ht="15" customHeight="1">
      <c r="A694" s="6" t="s">
        <v>9</v>
      </c>
      <c r="B694" s="37" t="s">
        <v>110</v>
      </c>
      <c r="C694" s="37" t="s">
        <v>112</v>
      </c>
      <c r="D694" s="33">
        <v>9000072650</v>
      </c>
      <c r="E694" s="33">
        <v>610</v>
      </c>
      <c r="F694" s="33">
        <v>2</v>
      </c>
      <c r="G694" s="40">
        <v>220</v>
      </c>
      <c r="H694" s="40">
        <v>24825.95562</v>
      </c>
      <c r="I694" s="40">
        <v>250</v>
      </c>
      <c r="J694" s="40">
        <v>75</v>
      </c>
      <c r="K694" s="191">
        <f t="shared" si="132"/>
        <v>30</v>
      </c>
    </row>
    <row r="695" spans="1:13" ht="30" customHeight="1">
      <c r="A695" s="27" t="s">
        <v>516</v>
      </c>
      <c r="B695" s="37" t="s">
        <v>110</v>
      </c>
      <c r="C695" s="37" t="s">
        <v>112</v>
      </c>
      <c r="D695" s="33">
        <v>5300000000</v>
      </c>
      <c r="E695" s="32"/>
      <c r="F695" s="32"/>
      <c r="G695" s="40" t="e">
        <f>#REF!</f>
        <v>#REF!</v>
      </c>
      <c r="H695" s="214">
        <f aca="true" t="shared" si="147" ref="H695:H702">I695-J695</f>
        <v>2</v>
      </c>
      <c r="I695" s="40">
        <f>I696+I700+I703</f>
        <v>2</v>
      </c>
      <c r="J695" s="40">
        <f>J696+J700+J703</f>
        <v>0</v>
      </c>
      <c r="K695" s="191">
        <f t="shared" si="132"/>
        <v>0</v>
      </c>
      <c r="L695" s="42"/>
      <c r="M695" s="42"/>
    </row>
    <row r="696" spans="1:13" ht="60" hidden="1">
      <c r="A696" s="27" t="s">
        <v>448</v>
      </c>
      <c r="B696" s="37" t="s">
        <v>110</v>
      </c>
      <c r="C696" s="37" t="s">
        <v>112</v>
      </c>
      <c r="D696" s="31">
        <v>5300191080</v>
      </c>
      <c r="E696" s="32"/>
      <c r="F696" s="32"/>
      <c r="G696" s="40">
        <f>G697</f>
        <v>3</v>
      </c>
      <c r="H696" s="214">
        <f t="shared" si="147"/>
        <v>0</v>
      </c>
      <c r="I696" s="40">
        <f aca="true" t="shared" si="148" ref="I696:J698">I697</f>
        <v>0</v>
      </c>
      <c r="J696" s="40">
        <f t="shared" si="148"/>
        <v>0</v>
      </c>
      <c r="K696" s="191" t="e">
        <f t="shared" si="132"/>
        <v>#DIV/0!</v>
      </c>
      <c r="L696" s="42"/>
      <c r="M696" s="42"/>
    </row>
    <row r="697" spans="1:13" ht="30" hidden="1">
      <c r="A697" s="5" t="s">
        <v>46</v>
      </c>
      <c r="B697" s="37" t="s">
        <v>110</v>
      </c>
      <c r="C697" s="37" t="s">
        <v>112</v>
      </c>
      <c r="D697" s="31">
        <v>5300191080</v>
      </c>
      <c r="E697" s="33">
        <v>600</v>
      </c>
      <c r="F697" s="32"/>
      <c r="G697" s="40">
        <f>G698</f>
        <v>3</v>
      </c>
      <c r="H697" s="214">
        <f t="shared" si="147"/>
        <v>0</v>
      </c>
      <c r="I697" s="40">
        <f t="shared" si="148"/>
        <v>0</v>
      </c>
      <c r="J697" s="40">
        <f t="shared" si="148"/>
        <v>0</v>
      </c>
      <c r="K697" s="191" t="e">
        <f t="shared" si="132"/>
        <v>#DIV/0!</v>
      </c>
      <c r="L697" s="42"/>
      <c r="M697" s="42"/>
    </row>
    <row r="698" spans="1:13" ht="15" hidden="1">
      <c r="A698" s="5" t="s">
        <v>47</v>
      </c>
      <c r="B698" s="37" t="s">
        <v>110</v>
      </c>
      <c r="C698" s="37" t="s">
        <v>112</v>
      </c>
      <c r="D698" s="31">
        <v>5300191080</v>
      </c>
      <c r="E698" s="33">
        <v>610</v>
      </c>
      <c r="F698" s="32"/>
      <c r="G698" s="40">
        <f>G699</f>
        <v>3</v>
      </c>
      <c r="H698" s="214">
        <f t="shared" si="147"/>
        <v>0</v>
      </c>
      <c r="I698" s="40">
        <f t="shared" si="148"/>
        <v>0</v>
      </c>
      <c r="J698" s="40">
        <f t="shared" si="148"/>
        <v>0</v>
      </c>
      <c r="K698" s="191" t="e">
        <f t="shared" si="132"/>
        <v>#DIV/0!</v>
      </c>
      <c r="L698" s="42"/>
      <c r="M698" s="42"/>
    </row>
    <row r="699" spans="1:13" ht="15" hidden="1">
      <c r="A699" s="6" t="s">
        <v>8</v>
      </c>
      <c r="B699" s="37" t="s">
        <v>110</v>
      </c>
      <c r="C699" s="37" t="s">
        <v>112</v>
      </c>
      <c r="D699" s="31">
        <v>5300191080</v>
      </c>
      <c r="E699" s="33">
        <v>610</v>
      </c>
      <c r="F699" s="33">
        <v>1</v>
      </c>
      <c r="G699" s="40">
        <v>3</v>
      </c>
      <c r="H699" s="214">
        <f t="shared" si="147"/>
        <v>0</v>
      </c>
      <c r="I699" s="40"/>
      <c r="J699" s="40"/>
      <c r="K699" s="191" t="e">
        <f t="shared" si="132"/>
        <v>#DIV/0!</v>
      </c>
      <c r="L699" s="42"/>
      <c r="M699" s="42"/>
    </row>
    <row r="700" spans="1:13" ht="60">
      <c r="A700" s="120" t="s">
        <v>449</v>
      </c>
      <c r="B700" s="37" t="s">
        <v>110</v>
      </c>
      <c r="C700" s="37" t="s">
        <v>112</v>
      </c>
      <c r="D700" s="31">
        <v>5300291080</v>
      </c>
      <c r="E700" s="33">
        <v>600</v>
      </c>
      <c r="F700" s="32"/>
      <c r="G700" s="40">
        <f aca="true" t="shared" si="149" ref="G700:J701">G701</f>
        <v>3</v>
      </c>
      <c r="H700" s="214">
        <f t="shared" si="147"/>
        <v>1</v>
      </c>
      <c r="I700" s="40">
        <f t="shared" si="149"/>
        <v>1</v>
      </c>
      <c r="J700" s="40">
        <f t="shared" si="149"/>
        <v>0</v>
      </c>
      <c r="K700" s="191">
        <f aca="true" t="shared" si="150" ref="K700:K763">J700/I700*100</f>
        <v>0</v>
      </c>
      <c r="L700" s="42"/>
      <c r="M700" s="42"/>
    </row>
    <row r="701" spans="1:13" ht="15">
      <c r="A701" s="5" t="s">
        <v>47</v>
      </c>
      <c r="B701" s="37" t="s">
        <v>110</v>
      </c>
      <c r="C701" s="37" t="s">
        <v>112</v>
      </c>
      <c r="D701" s="31">
        <v>5300291080</v>
      </c>
      <c r="E701" s="33">
        <v>610</v>
      </c>
      <c r="F701" s="32"/>
      <c r="G701" s="40">
        <f t="shared" si="149"/>
        <v>3</v>
      </c>
      <c r="H701" s="214">
        <f t="shared" si="147"/>
        <v>1</v>
      </c>
      <c r="I701" s="40">
        <f t="shared" si="149"/>
        <v>1</v>
      </c>
      <c r="J701" s="40">
        <f t="shared" si="149"/>
        <v>0</v>
      </c>
      <c r="K701" s="191">
        <f t="shared" si="150"/>
        <v>0</v>
      </c>
      <c r="L701" s="42"/>
      <c r="M701" s="42"/>
    </row>
    <row r="702" spans="1:13" ht="15">
      <c r="A702" s="6" t="s">
        <v>8</v>
      </c>
      <c r="B702" s="37" t="s">
        <v>110</v>
      </c>
      <c r="C702" s="37" t="s">
        <v>112</v>
      </c>
      <c r="D702" s="31">
        <v>5300291080</v>
      </c>
      <c r="E702" s="33">
        <v>610</v>
      </c>
      <c r="F702" s="33">
        <v>1</v>
      </c>
      <c r="G702" s="40">
        <v>3</v>
      </c>
      <c r="H702" s="214">
        <f t="shared" si="147"/>
        <v>1</v>
      </c>
      <c r="I702" s="40">
        <v>1</v>
      </c>
      <c r="J702" s="40"/>
      <c r="K702" s="191">
        <f t="shared" si="150"/>
        <v>0</v>
      </c>
      <c r="L702" s="42"/>
      <c r="M702" s="42"/>
    </row>
    <row r="703" spans="1:14" ht="45">
      <c r="A703" s="109" t="s">
        <v>540</v>
      </c>
      <c r="B703" s="37" t="s">
        <v>110</v>
      </c>
      <c r="C703" s="37" t="s">
        <v>112</v>
      </c>
      <c r="D703" s="31">
        <v>5300391080</v>
      </c>
      <c r="E703" s="33">
        <v>600</v>
      </c>
      <c r="F703" s="32"/>
      <c r="G703" s="40">
        <f>G704</f>
        <v>3</v>
      </c>
      <c r="H703" s="214">
        <f aca="true" t="shared" si="151" ref="H703:H709">I703-J703</f>
        <v>1</v>
      </c>
      <c r="I703" s="40">
        <f>I704</f>
        <v>1</v>
      </c>
      <c r="J703" s="40">
        <f>J704</f>
        <v>0</v>
      </c>
      <c r="K703" s="191">
        <f t="shared" si="150"/>
        <v>0</v>
      </c>
      <c r="M703" s="42"/>
      <c r="N703" s="42"/>
    </row>
    <row r="704" spans="1:14" ht="15">
      <c r="A704" s="5" t="s">
        <v>47</v>
      </c>
      <c r="B704" s="37" t="s">
        <v>110</v>
      </c>
      <c r="C704" s="37" t="s">
        <v>112</v>
      </c>
      <c r="D704" s="31">
        <v>5300391080</v>
      </c>
      <c r="E704" s="33">
        <v>610</v>
      </c>
      <c r="F704" s="32"/>
      <c r="G704" s="40">
        <f>G705</f>
        <v>3</v>
      </c>
      <c r="H704" s="214">
        <f t="shared" si="151"/>
        <v>1</v>
      </c>
      <c r="I704" s="40">
        <f>I705</f>
        <v>1</v>
      </c>
      <c r="J704" s="40">
        <f>J705</f>
        <v>0</v>
      </c>
      <c r="K704" s="191">
        <f t="shared" si="150"/>
        <v>0</v>
      </c>
      <c r="M704" s="42"/>
      <c r="N704" s="42"/>
    </row>
    <row r="705" spans="1:14" ht="15">
      <c r="A705" s="6" t="s">
        <v>8</v>
      </c>
      <c r="B705" s="37" t="s">
        <v>110</v>
      </c>
      <c r="C705" s="37" t="s">
        <v>112</v>
      </c>
      <c r="D705" s="31">
        <v>5300391080</v>
      </c>
      <c r="E705" s="33">
        <v>610</v>
      </c>
      <c r="F705" s="33">
        <v>1</v>
      </c>
      <c r="G705" s="40">
        <v>3</v>
      </c>
      <c r="H705" s="214">
        <f t="shared" si="151"/>
        <v>1</v>
      </c>
      <c r="I705" s="40">
        <v>1</v>
      </c>
      <c r="J705" s="40">
        <v>0</v>
      </c>
      <c r="K705" s="191">
        <f t="shared" si="150"/>
        <v>0</v>
      </c>
      <c r="M705" s="42"/>
      <c r="N705" s="42"/>
    </row>
    <row r="706" spans="1:13" ht="30" hidden="1">
      <c r="A706" s="28" t="s">
        <v>274</v>
      </c>
      <c r="B706" s="37" t="s">
        <v>110</v>
      </c>
      <c r="C706" s="37" t="s">
        <v>112</v>
      </c>
      <c r="D706" s="31" t="s">
        <v>277</v>
      </c>
      <c r="E706" s="32"/>
      <c r="F706" s="32"/>
      <c r="G706" s="40">
        <f>G707</f>
        <v>3</v>
      </c>
      <c r="H706" s="214">
        <f t="shared" si="151"/>
        <v>0</v>
      </c>
      <c r="I706" s="40">
        <f aca="true" t="shared" si="152" ref="I706:J708">I707</f>
        <v>0</v>
      </c>
      <c r="J706" s="40">
        <f t="shared" si="152"/>
        <v>0</v>
      </c>
      <c r="K706" s="191" t="e">
        <f t="shared" si="150"/>
        <v>#DIV/0!</v>
      </c>
      <c r="L706" s="42"/>
      <c r="M706" s="42"/>
    </row>
    <row r="707" spans="1:13" ht="30" hidden="1">
      <c r="A707" s="5" t="s">
        <v>46</v>
      </c>
      <c r="B707" s="37" t="s">
        <v>110</v>
      </c>
      <c r="C707" s="37" t="s">
        <v>112</v>
      </c>
      <c r="D707" s="31" t="s">
        <v>277</v>
      </c>
      <c r="E707" s="33">
        <v>600</v>
      </c>
      <c r="F707" s="32"/>
      <c r="G707" s="40">
        <f>G708</f>
        <v>3</v>
      </c>
      <c r="H707" s="214">
        <f t="shared" si="151"/>
        <v>0</v>
      </c>
      <c r="I707" s="40">
        <f t="shared" si="152"/>
        <v>0</v>
      </c>
      <c r="J707" s="40">
        <f t="shared" si="152"/>
        <v>0</v>
      </c>
      <c r="K707" s="191" t="e">
        <f t="shared" si="150"/>
        <v>#DIV/0!</v>
      </c>
      <c r="L707" s="42"/>
      <c r="M707" s="42"/>
    </row>
    <row r="708" spans="1:13" ht="15" hidden="1">
      <c r="A708" s="5" t="s">
        <v>47</v>
      </c>
      <c r="B708" s="37" t="s">
        <v>110</v>
      </c>
      <c r="C708" s="37" t="s">
        <v>112</v>
      </c>
      <c r="D708" s="31" t="s">
        <v>277</v>
      </c>
      <c r="E708" s="33">
        <v>610</v>
      </c>
      <c r="F708" s="32"/>
      <c r="G708" s="40">
        <f>G709</f>
        <v>3</v>
      </c>
      <c r="H708" s="214">
        <f t="shared" si="151"/>
        <v>0</v>
      </c>
      <c r="I708" s="40">
        <f t="shared" si="152"/>
        <v>0</v>
      </c>
      <c r="J708" s="40">
        <f t="shared" si="152"/>
        <v>0</v>
      </c>
      <c r="K708" s="191" t="e">
        <f t="shared" si="150"/>
        <v>#DIV/0!</v>
      </c>
      <c r="L708" s="42"/>
      <c r="M708" s="42"/>
    </row>
    <row r="709" spans="1:13" ht="15" hidden="1">
      <c r="A709" s="6" t="s">
        <v>8</v>
      </c>
      <c r="B709" s="37" t="s">
        <v>110</v>
      </c>
      <c r="C709" s="37" t="s">
        <v>112</v>
      </c>
      <c r="D709" s="31" t="s">
        <v>277</v>
      </c>
      <c r="E709" s="33">
        <v>610</v>
      </c>
      <c r="F709" s="33">
        <v>1</v>
      </c>
      <c r="G709" s="40">
        <v>3</v>
      </c>
      <c r="H709" s="214">
        <f t="shared" si="151"/>
        <v>0</v>
      </c>
      <c r="I709" s="40"/>
      <c r="J709" s="40"/>
      <c r="K709" s="191" t="e">
        <f t="shared" si="150"/>
        <v>#DIV/0!</v>
      </c>
      <c r="L709" s="42"/>
      <c r="M709" s="42"/>
    </row>
    <row r="710" spans="1:14" s="54" customFormat="1" ht="60">
      <c r="A710" s="108" t="s">
        <v>469</v>
      </c>
      <c r="B710" s="37" t="s">
        <v>110</v>
      </c>
      <c r="C710" s="37" t="s">
        <v>112</v>
      </c>
      <c r="D710" s="33">
        <v>5400000000</v>
      </c>
      <c r="E710" s="32"/>
      <c r="F710" s="32"/>
      <c r="G710" s="40" t="e">
        <f>G711</f>
        <v>#REF!</v>
      </c>
      <c r="H710" s="214">
        <f aca="true" t="shared" si="153" ref="H710:H725">I710-J710</f>
        <v>0.04858000000000118</v>
      </c>
      <c r="I710" s="40">
        <f>I711</f>
        <v>83.56276000000001</v>
      </c>
      <c r="J710" s="40">
        <f>J711+J741</f>
        <v>83.51418000000001</v>
      </c>
      <c r="K710" s="191">
        <f t="shared" si="150"/>
        <v>99.94186405523226</v>
      </c>
      <c r="M710" s="53"/>
      <c r="N710" s="53"/>
    </row>
    <row r="711" spans="1:14" s="54" customFormat="1" ht="30.75" customHeight="1">
      <c r="A711" s="120" t="s">
        <v>470</v>
      </c>
      <c r="B711" s="37" t="s">
        <v>110</v>
      </c>
      <c r="C711" s="37" t="s">
        <v>112</v>
      </c>
      <c r="D711" s="33">
        <v>5410000000</v>
      </c>
      <c r="E711" s="32"/>
      <c r="F711" s="32"/>
      <c r="G711" s="40" t="e">
        <f>#REF!</f>
        <v>#REF!</v>
      </c>
      <c r="H711" s="214">
        <f t="shared" si="153"/>
        <v>0.04858000000000118</v>
      </c>
      <c r="I711" s="40">
        <f>I737+I740</f>
        <v>83.56276000000001</v>
      </c>
      <c r="J711" s="40">
        <f>J734</f>
        <v>83.51418000000001</v>
      </c>
      <c r="K711" s="191">
        <f t="shared" si="150"/>
        <v>99.94186405523226</v>
      </c>
      <c r="M711" s="53"/>
      <c r="N711" s="53"/>
    </row>
    <row r="712" spans="1:14" s="54" customFormat="1" ht="30.75" customHeight="1" hidden="1">
      <c r="A712" s="108" t="s">
        <v>472</v>
      </c>
      <c r="B712" s="37" t="s">
        <v>110</v>
      </c>
      <c r="C712" s="37" t="s">
        <v>112</v>
      </c>
      <c r="D712" s="31" t="s">
        <v>479</v>
      </c>
      <c r="E712" s="32"/>
      <c r="F712" s="32"/>
      <c r="G712" s="40"/>
      <c r="H712" s="214"/>
      <c r="I712" s="40">
        <f>I713+I716</f>
        <v>0</v>
      </c>
      <c r="J712" s="40">
        <f>J713+J716</f>
        <v>0</v>
      </c>
      <c r="K712" s="191" t="e">
        <f t="shared" si="150"/>
        <v>#DIV/0!</v>
      </c>
      <c r="M712" s="53"/>
      <c r="N712" s="53"/>
    </row>
    <row r="713" spans="1:14" s="54" customFormat="1" ht="30" hidden="1">
      <c r="A713" s="5" t="s">
        <v>288</v>
      </c>
      <c r="B713" s="37" t="s">
        <v>110</v>
      </c>
      <c r="C713" s="37" t="s">
        <v>112</v>
      </c>
      <c r="D713" s="31" t="s">
        <v>479</v>
      </c>
      <c r="E713" s="33">
        <v>600</v>
      </c>
      <c r="F713" s="32"/>
      <c r="G713" s="40">
        <f aca="true" t="shared" si="154" ref="G713:J714">G714</f>
        <v>18</v>
      </c>
      <c r="H713" s="214">
        <f>I713-J713</f>
        <v>0</v>
      </c>
      <c r="I713" s="40">
        <f t="shared" si="154"/>
        <v>0</v>
      </c>
      <c r="J713" s="40">
        <f t="shared" si="154"/>
        <v>0</v>
      </c>
      <c r="K713" s="191" t="e">
        <f t="shared" si="150"/>
        <v>#DIV/0!</v>
      </c>
      <c r="M713" s="53"/>
      <c r="N713" s="53"/>
    </row>
    <row r="714" spans="1:14" s="54" customFormat="1" ht="15" hidden="1">
      <c r="A714" s="5" t="s">
        <v>47</v>
      </c>
      <c r="B714" s="37" t="s">
        <v>110</v>
      </c>
      <c r="C714" s="37" t="s">
        <v>112</v>
      </c>
      <c r="D714" s="31" t="s">
        <v>479</v>
      </c>
      <c r="E714" s="33">
        <v>610</v>
      </c>
      <c r="F714" s="32"/>
      <c r="G714" s="40">
        <f t="shared" si="154"/>
        <v>18</v>
      </c>
      <c r="H714" s="214">
        <f>I714-J714</f>
        <v>0</v>
      </c>
      <c r="I714" s="40">
        <f t="shared" si="154"/>
        <v>0</v>
      </c>
      <c r="J714" s="40">
        <f t="shared" si="154"/>
        <v>0</v>
      </c>
      <c r="K714" s="191" t="e">
        <f t="shared" si="150"/>
        <v>#DIV/0!</v>
      </c>
      <c r="M714" s="53"/>
      <c r="N714" s="53"/>
    </row>
    <row r="715" spans="1:14" s="54" customFormat="1" ht="15" hidden="1">
      <c r="A715" s="6" t="s">
        <v>9</v>
      </c>
      <c r="B715" s="37" t="s">
        <v>110</v>
      </c>
      <c r="C715" s="37" t="s">
        <v>112</v>
      </c>
      <c r="D715" s="31" t="s">
        <v>479</v>
      </c>
      <c r="E715" s="33">
        <v>610</v>
      </c>
      <c r="F715" s="33">
        <v>2</v>
      </c>
      <c r="G715" s="40">
        <v>18</v>
      </c>
      <c r="H715" s="214">
        <f>I715-J715</f>
        <v>0</v>
      </c>
      <c r="I715" s="40"/>
      <c r="J715" s="40"/>
      <c r="K715" s="191" t="e">
        <f t="shared" si="150"/>
        <v>#DIV/0!</v>
      </c>
      <c r="M715" s="53"/>
      <c r="N715" s="53"/>
    </row>
    <row r="716" spans="1:14" s="54" customFormat="1" ht="30" hidden="1">
      <c r="A716" s="5" t="s">
        <v>288</v>
      </c>
      <c r="B716" s="37" t="s">
        <v>110</v>
      </c>
      <c r="C716" s="37" t="s">
        <v>112</v>
      </c>
      <c r="D716" s="31" t="s">
        <v>479</v>
      </c>
      <c r="E716" s="33">
        <v>600</v>
      </c>
      <c r="F716" s="32"/>
      <c r="G716" s="40">
        <f aca="true" t="shared" si="155" ref="G716:J717">G717</f>
        <v>18</v>
      </c>
      <c r="H716" s="214">
        <f t="shared" si="153"/>
        <v>0</v>
      </c>
      <c r="I716" s="40">
        <f t="shared" si="155"/>
        <v>0</v>
      </c>
      <c r="J716" s="40">
        <f t="shared" si="155"/>
        <v>0</v>
      </c>
      <c r="K716" s="191" t="e">
        <f t="shared" si="150"/>
        <v>#DIV/0!</v>
      </c>
      <c r="M716" s="53"/>
      <c r="N716" s="53"/>
    </row>
    <row r="717" spans="1:14" s="54" customFormat="1" ht="15" hidden="1">
      <c r="A717" s="5" t="s">
        <v>47</v>
      </c>
      <c r="B717" s="37" t="s">
        <v>110</v>
      </c>
      <c r="C717" s="37" t="s">
        <v>112</v>
      </c>
      <c r="D717" s="31" t="s">
        <v>479</v>
      </c>
      <c r="E717" s="33">
        <v>610</v>
      </c>
      <c r="F717" s="32"/>
      <c r="G717" s="40">
        <f t="shared" si="155"/>
        <v>18</v>
      </c>
      <c r="H717" s="214">
        <f t="shared" si="153"/>
        <v>0</v>
      </c>
      <c r="I717" s="40">
        <f t="shared" si="155"/>
        <v>0</v>
      </c>
      <c r="J717" s="40">
        <f t="shared" si="155"/>
        <v>0</v>
      </c>
      <c r="K717" s="191" t="e">
        <f t="shared" si="150"/>
        <v>#DIV/0!</v>
      </c>
      <c r="M717" s="53"/>
      <c r="N717" s="53"/>
    </row>
    <row r="718" spans="1:14" s="54" customFormat="1" ht="15" hidden="1">
      <c r="A718" s="6" t="s">
        <v>8</v>
      </c>
      <c r="B718" s="37" t="s">
        <v>110</v>
      </c>
      <c r="C718" s="37" t="s">
        <v>112</v>
      </c>
      <c r="D718" s="31" t="s">
        <v>479</v>
      </c>
      <c r="E718" s="33">
        <v>610</v>
      </c>
      <c r="F718" s="33">
        <v>1</v>
      </c>
      <c r="G718" s="40">
        <v>18</v>
      </c>
      <c r="H718" s="214">
        <f t="shared" si="153"/>
        <v>0</v>
      </c>
      <c r="I718" s="40"/>
      <c r="J718" s="40"/>
      <c r="K718" s="191" t="e">
        <f t="shared" si="150"/>
        <v>#DIV/0!</v>
      </c>
      <c r="M718" s="53"/>
      <c r="N718" s="53"/>
    </row>
    <row r="719" spans="1:14" s="54" customFormat="1" ht="30" hidden="1">
      <c r="A719" s="23" t="s">
        <v>473</v>
      </c>
      <c r="B719" s="37" t="s">
        <v>110</v>
      </c>
      <c r="C719" s="37" t="s">
        <v>112</v>
      </c>
      <c r="D719" s="31" t="s">
        <v>541</v>
      </c>
      <c r="E719" s="32"/>
      <c r="F719" s="32"/>
      <c r="G719" s="40">
        <f>G723</f>
        <v>18</v>
      </c>
      <c r="H719" s="214">
        <f t="shared" si="153"/>
        <v>0</v>
      </c>
      <c r="I719" s="40">
        <f>I720+I723</f>
        <v>0</v>
      </c>
      <c r="J719" s="40">
        <f>J720+J723</f>
        <v>0</v>
      </c>
      <c r="K719" s="191" t="e">
        <f t="shared" si="150"/>
        <v>#DIV/0!</v>
      </c>
      <c r="M719" s="53"/>
      <c r="N719" s="53"/>
    </row>
    <row r="720" spans="1:14" s="54" customFormat="1" ht="30" hidden="1">
      <c r="A720" s="5" t="s">
        <v>288</v>
      </c>
      <c r="B720" s="37" t="s">
        <v>110</v>
      </c>
      <c r="C720" s="37" t="s">
        <v>112</v>
      </c>
      <c r="D720" s="31" t="s">
        <v>480</v>
      </c>
      <c r="E720" s="33">
        <v>600</v>
      </c>
      <c r="F720" s="32"/>
      <c r="G720" s="40">
        <f aca="true" t="shared" si="156" ref="G720:J721">G721</f>
        <v>18</v>
      </c>
      <c r="H720" s="214">
        <f>I720-J720</f>
        <v>0</v>
      </c>
      <c r="I720" s="40">
        <f t="shared" si="156"/>
        <v>0</v>
      </c>
      <c r="J720" s="40">
        <f t="shared" si="156"/>
        <v>0</v>
      </c>
      <c r="K720" s="191" t="e">
        <f t="shared" si="150"/>
        <v>#DIV/0!</v>
      </c>
      <c r="M720" s="53"/>
      <c r="N720" s="53"/>
    </row>
    <row r="721" spans="1:14" s="54" customFormat="1" ht="15" hidden="1">
      <c r="A721" s="5" t="s">
        <v>47</v>
      </c>
      <c r="B721" s="37" t="s">
        <v>110</v>
      </c>
      <c r="C721" s="37" t="s">
        <v>112</v>
      </c>
      <c r="D721" s="31" t="s">
        <v>480</v>
      </c>
      <c r="E721" s="33">
        <v>610</v>
      </c>
      <c r="F721" s="32"/>
      <c r="G721" s="40">
        <f t="shared" si="156"/>
        <v>18</v>
      </c>
      <c r="H721" s="214">
        <f>I721-J721</f>
        <v>0</v>
      </c>
      <c r="I721" s="40">
        <f t="shared" si="156"/>
        <v>0</v>
      </c>
      <c r="J721" s="40">
        <f t="shared" si="156"/>
        <v>0</v>
      </c>
      <c r="K721" s="191" t="e">
        <f t="shared" si="150"/>
        <v>#DIV/0!</v>
      </c>
      <c r="M721" s="53"/>
      <c r="N721" s="53"/>
    </row>
    <row r="722" spans="1:14" s="54" customFormat="1" ht="15" hidden="1">
      <c r="A722" s="6" t="s">
        <v>9</v>
      </c>
      <c r="B722" s="37" t="s">
        <v>110</v>
      </c>
      <c r="C722" s="37" t="s">
        <v>112</v>
      </c>
      <c r="D722" s="31" t="s">
        <v>480</v>
      </c>
      <c r="E722" s="33">
        <v>610</v>
      </c>
      <c r="F722" s="33">
        <v>2</v>
      </c>
      <c r="G722" s="40">
        <v>18</v>
      </c>
      <c r="H722" s="214">
        <f>I722-J722</f>
        <v>0</v>
      </c>
      <c r="I722" s="40"/>
      <c r="J722" s="40"/>
      <c r="K722" s="191" t="e">
        <f t="shared" si="150"/>
        <v>#DIV/0!</v>
      </c>
      <c r="M722" s="53"/>
      <c r="N722" s="53"/>
    </row>
    <row r="723" spans="1:14" s="54" customFormat="1" ht="30" hidden="1">
      <c r="A723" s="5" t="s">
        <v>288</v>
      </c>
      <c r="B723" s="37" t="s">
        <v>110</v>
      </c>
      <c r="C723" s="37" t="s">
        <v>112</v>
      </c>
      <c r="D723" s="31" t="s">
        <v>541</v>
      </c>
      <c r="E723" s="33">
        <v>600</v>
      </c>
      <c r="F723" s="32"/>
      <c r="G723" s="40">
        <f aca="true" t="shared" si="157" ref="G723:J724">G724</f>
        <v>18</v>
      </c>
      <c r="H723" s="214">
        <f t="shared" si="153"/>
        <v>0</v>
      </c>
      <c r="I723" s="40">
        <f t="shared" si="157"/>
        <v>0</v>
      </c>
      <c r="J723" s="40">
        <f t="shared" si="157"/>
        <v>0</v>
      </c>
      <c r="K723" s="191" t="e">
        <f t="shared" si="150"/>
        <v>#DIV/0!</v>
      </c>
      <c r="M723" s="53"/>
      <c r="N723" s="53"/>
    </row>
    <row r="724" spans="1:14" s="54" customFormat="1" ht="15" hidden="1">
      <c r="A724" s="5" t="s">
        <v>47</v>
      </c>
      <c r="B724" s="37" t="s">
        <v>110</v>
      </c>
      <c r="C724" s="37" t="s">
        <v>112</v>
      </c>
      <c r="D724" s="31" t="s">
        <v>541</v>
      </c>
      <c r="E724" s="33">
        <v>610</v>
      </c>
      <c r="F724" s="32"/>
      <c r="G724" s="40">
        <f t="shared" si="157"/>
        <v>18</v>
      </c>
      <c r="H724" s="214">
        <f t="shared" si="153"/>
        <v>0</v>
      </c>
      <c r="I724" s="40">
        <f t="shared" si="157"/>
        <v>0</v>
      </c>
      <c r="J724" s="40">
        <f t="shared" si="157"/>
        <v>0</v>
      </c>
      <c r="K724" s="191" t="e">
        <f t="shared" si="150"/>
        <v>#DIV/0!</v>
      </c>
      <c r="M724" s="53"/>
      <c r="N724" s="53"/>
    </row>
    <row r="725" spans="1:14" s="54" customFormat="1" ht="15" hidden="1">
      <c r="A725" s="6" t="s">
        <v>8</v>
      </c>
      <c r="B725" s="37" t="s">
        <v>110</v>
      </c>
      <c r="C725" s="37" t="s">
        <v>112</v>
      </c>
      <c r="D725" s="31" t="s">
        <v>541</v>
      </c>
      <c r="E725" s="33">
        <v>610</v>
      </c>
      <c r="F725" s="33">
        <v>1</v>
      </c>
      <c r="G725" s="40">
        <v>18</v>
      </c>
      <c r="H725" s="214">
        <f t="shared" si="153"/>
        <v>0</v>
      </c>
      <c r="I725" s="40">
        <v>0</v>
      </c>
      <c r="J725" s="40"/>
      <c r="K725" s="191" t="e">
        <f t="shared" si="150"/>
        <v>#DIV/0!</v>
      </c>
      <c r="M725" s="53"/>
      <c r="N725" s="53"/>
    </row>
    <row r="726" spans="1:14" s="54" customFormat="1" ht="30" hidden="1">
      <c r="A726" s="108" t="s">
        <v>515</v>
      </c>
      <c r="B726" s="37" t="s">
        <v>110</v>
      </c>
      <c r="C726" s="37" t="s">
        <v>112</v>
      </c>
      <c r="D726" s="31" t="s">
        <v>541</v>
      </c>
      <c r="E726" s="33"/>
      <c r="F726" s="33"/>
      <c r="G726" s="40"/>
      <c r="H726" s="214"/>
      <c r="I726" s="40">
        <f>I727</f>
        <v>0</v>
      </c>
      <c r="J726" s="40"/>
      <c r="K726" s="191" t="e">
        <f t="shared" si="150"/>
        <v>#DIV/0!</v>
      </c>
      <c r="M726" s="53"/>
      <c r="N726" s="53"/>
    </row>
    <row r="727" spans="1:14" s="54" customFormat="1" ht="30" hidden="1">
      <c r="A727" s="5" t="s">
        <v>288</v>
      </c>
      <c r="B727" s="37" t="s">
        <v>110</v>
      </c>
      <c r="C727" s="37" t="s">
        <v>112</v>
      </c>
      <c r="D727" s="31" t="s">
        <v>541</v>
      </c>
      <c r="E727" s="33">
        <v>600</v>
      </c>
      <c r="F727" s="32"/>
      <c r="G727" s="40">
        <f aca="true" t="shared" si="158" ref="G727:J728">G728</f>
        <v>18</v>
      </c>
      <c r="H727" s="214">
        <f>I727-J727</f>
        <v>0</v>
      </c>
      <c r="I727" s="40">
        <f t="shared" si="158"/>
        <v>0</v>
      </c>
      <c r="J727" s="40">
        <f t="shared" si="158"/>
        <v>0</v>
      </c>
      <c r="K727" s="191" t="e">
        <f t="shared" si="150"/>
        <v>#DIV/0!</v>
      </c>
      <c r="M727" s="53"/>
      <c r="N727" s="53"/>
    </row>
    <row r="728" spans="1:14" s="54" customFormat="1" ht="15" hidden="1">
      <c r="A728" s="5" t="s">
        <v>47</v>
      </c>
      <c r="B728" s="37" t="s">
        <v>110</v>
      </c>
      <c r="C728" s="37" t="s">
        <v>112</v>
      </c>
      <c r="D728" s="31" t="s">
        <v>541</v>
      </c>
      <c r="E728" s="33">
        <v>610</v>
      </c>
      <c r="F728" s="32"/>
      <c r="G728" s="40">
        <f t="shared" si="158"/>
        <v>18</v>
      </c>
      <c r="H728" s="214">
        <f>I728-J728</f>
        <v>0</v>
      </c>
      <c r="I728" s="40">
        <f t="shared" si="158"/>
        <v>0</v>
      </c>
      <c r="J728" s="40">
        <f t="shared" si="158"/>
        <v>0</v>
      </c>
      <c r="K728" s="191" t="e">
        <f t="shared" si="150"/>
        <v>#DIV/0!</v>
      </c>
      <c r="M728" s="53"/>
      <c r="N728" s="53"/>
    </row>
    <row r="729" spans="1:14" s="54" customFormat="1" ht="15" hidden="1">
      <c r="A729" s="6" t="s">
        <v>9</v>
      </c>
      <c r="B729" s="37" t="s">
        <v>110</v>
      </c>
      <c r="C729" s="37" t="s">
        <v>112</v>
      </c>
      <c r="D729" s="31" t="s">
        <v>541</v>
      </c>
      <c r="E729" s="33">
        <v>610</v>
      </c>
      <c r="F729" s="33">
        <v>2</v>
      </c>
      <c r="G729" s="40">
        <v>18</v>
      </c>
      <c r="H729" s="214">
        <f>I729-J729</f>
        <v>0</v>
      </c>
      <c r="I729" s="40"/>
      <c r="J729" s="40"/>
      <c r="K729" s="191" t="e">
        <f t="shared" si="150"/>
        <v>#DIV/0!</v>
      </c>
      <c r="M729" s="53"/>
      <c r="N729" s="53"/>
    </row>
    <row r="730" spans="1:14" s="54" customFormat="1" ht="30" hidden="1">
      <c r="A730" s="108" t="s">
        <v>515</v>
      </c>
      <c r="B730" s="37" t="s">
        <v>110</v>
      </c>
      <c r="C730" s="37" t="s">
        <v>112</v>
      </c>
      <c r="D730" s="31" t="s">
        <v>542</v>
      </c>
      <c r="E730" s="32"/>
      <c r="F730" s="32"/>
      <c r="G730" s="40">
        <f>G735</f>
        <v>18</v>
      </c>
      <c r="H730" s="214">
        <f aca="true" t="shared" si="159" ref="H730:H737">I730-J730</f>
        <v>0.04858000000000118</v>
      </c>
      <c r="I730" s="40">
        <f>I731+I738</f>
        <v>8.4</v>
      </c>
      <c r="J730" s="40">
        <f>J731+J738</f>
        <v>8.35142</v>
      </c>
      <c r="K730" s="191">
        <f t="shared" si="150"/>
        <v>99.42166666666665</v>
      </c>
      <c r="M730" s="53"/>
      <c r="N730" s="53"/>
    </row>
    <row r="731" spans="1:14" s="54" customFormat="1" ht="30" hidden="1">
      <c r="A731" s="5" t="s">
        <v>288</v>
      </c>
      <c r="B731" s="37" t="s">
        <v>110</v>
      </c>
      <c r="C731" s="37" t="s">
        <v>112</v>
      </c>
      <c r="D731" s="31" t="s">
        <v>542</v>
      </c>
      <c r="E731" s="33">
        <v>600</v>
      </c>
      <c r="F731" s="32"/>
      <c r="G731" s="40">
        <f aca="true" t="shared" si="160" ref="G731:J732">G732</f>
        <v>18</v>
      </c>
      <c r="H731" s="214">
        <f t="shared" si="159"/>
        <v>0</v>
      </c>
      <c r="I731" s="40">
        <f t="shared" si="160"/>
        <v>0</v>
      </c>
      <c r="J731" s="40">
        <f t="shared" si="160"/>
        <v>0</v>
      </c>
      <c r="K731" s="191" t="e">
        <f t="shared" si="150"/>
        <v>#DIV/0!</v>
      </c>
      <c r="M731" s="53"/>
      <c r="N731" s="53"/>
    </row>
    <row r="732" spans="1:14" s="54" customFormat="1" ht="15" hidden="1">
      <c r="A732" s="5" t="s">
        <v>47</v>
      </c>
      <c r="B732" s="37" t="s">
        <v>110</v>
      </c>
      <c r="C732" s="37" t="s">
        <v>112</v>
      </c>
      <c r="D732" s="31" t="s">
        <v>542</v>
      </c>
      <c r="E732" s="33">
        <v>610</v>
      </c>
      <c r="F732" s="32"/>
      <c r="G732" s="40">
        <f t="shared" si="160"/>
        <v>18</v>
      </c>
      <c r="H732" s="214">
        <f t="shared" si="159"/>
        <v>0</v>
      </c>
      <c r="I732" s="40">
        <f t="shared" si="160"/>
        <v>0</v>
      </c>
      <c r="J732" s="40">
        <f t="shared" si="160"/>
        <v>0</v>
      </c>
      <c r="K732" s="191" t="e">
        <f t="shared" si="150"/>
        <v>#DIV/0!</v>
      </c>
      <c r="M732" s="53"/>
      <c r="N732" s="53"/>
    </row>
    <row r="733" spans="1:14" s="54" customFormat="1" ht="15" hidden="1">
      <c r="A733" s="6" t="s">
        <v>9</v>
      </c>
      <c r="B733" s="37" t="s">
        <v>110</v>
      </c>
      <c r="C733" s="37" t="s">
        <v>112</v>
      </c>
      <c r="D733" s="31" t="s">
        <v>542</v>
      </c>
      <c r="E733" s="33">
        <v>610</v>
      </c>
      <c r="F733" s="33">
        <v>2</v>
      </c>
      <c r="G733" s="40">
        <v>18</v>
      </c>
      <c r="H733" s="214">
        <f t="shared" si="159"/>
        <v>0</v>
      </c>
      <c r="I733" s="40">
        <v>0</v>
      </c>
      <c r="J733" s="40"/>
      <c r="K733" s="191" t="e">
        <f t="shared" si="150"/>
        <v>#DIV/0!</v>
      </c>
      <c r="M733" s="53"/>
      <c r="N733" s="53"/>
    </row>
    <row r="734" spans="1:14" s="54" customFormat="1" ht="30">
      <c r="A734" s="108" t="s">
        <v>515</v>
      </c>
      <c r="B734" s="37" t="s">
        <v>110</v>
      </c>
      <c r="C734" s="37" t="s">
        <v>112</v>
      </c>
      <c r="D734" s="31" t="s">
        <v>517</v>
      </c>
      <c r="E734" s="33"/>
      <c r="F734" s="33"/>
      <c r="G734" s="40"/>
      <c r="H734" s="214"/>
      <c r="I734" s="40">
        <f>I737+I740</f>
        <v>83.56276000000001</v>
      </c>
      <c r="J734" s="40">
        <f>J737+J740</f>
        <v>83.51418000000001</v>
      </c>
      <c r="K734" s="191">
        <f t="shared" si="150"/>
        <v>99.94186405523226</v>
      </c>
      <c r="M734" s="53"/>
      <c r="N734" s="53"/>
    </row>
    <row r="735" spans="1:14" s="54" customFormat="1" ht="30">
      <c r="A735" s="5" t="s">
        <v>288</v>
      </c>
      <c r="B735" s="37" t="s">
        <v>110</v>
      </c>
      <c r="C735" s="37" t="s">
        <v>112</v>
      </c>
      <c r="D735" s="31" t="s">
        <v>517</v>
      </c>
      <c r="E735" s="33">
        <v>600</v>
      </c>
      <c r="F735" s="32"/>
      <c r="G735" s="40">
        <f aca="true" t="shared" si="161" ref="G735:J736">G736</f>
        <v>18</v>
      </c>
      <c r="H735" s="214">
        <f t="shared" si="159"/>
        <v>0</v>
      </c>
      <c r="I735" s="40">
        <f t="shared" si="161"/>
        <v>75.16276</v>
      </c>
      <c r="J735" s="40">
        <f t="shared" si="161"/>
        <v>75.16276</v>
      </c>
      <c r="K735" s="191">
        <f t="shared" si="150"/>
        <v>100</v>
      </c>
      <c r="M735" s="53"/>
      <c r="N735" s="53"/>
    </row>
    <row r="736" spans="1:14" s="54" customFormat="1" ht="15">
      <c r="A736" s="5" t="s">
        <v>47</v>
      </c>
      <c r="B736" s="37" t="s">
        <v>110</v>
      </c>
      <c r="C736" s="37" t="s">
        <v>112</v>
      </c>
      <c r="D736" s="31" t="s">
        <v>517</v>
      </c>
      <c r="E736" s="33">
        <v>610</v>
      </c>
      <c r="F736" s="32"/>
      <c r="G736" s="40">
        <f t="shared" si="161"/>
        <v>18</v>
      </c>
      <c r="H736" s="214">
        <f t="shared" si="159"/>
        <v>0</v>
      </c>
      <c r="I736" s="40">
        <f t="shared" si="161"/>
        <v>75.16276</v>
      </c>
      <c r="J736" s="40">
        <f t="shared" si="161"/>
        <v>75.16276</v>
      </c>
      <c r="K736" s="191">
        <f t="shared" si="150"/>
        <v>100</v>
      </c>
      <c r="M736" s="53"/>
      <c r="N736" s="53"/>
    </row>
    <row r="737" spans="1:14" s="54" customFormat="1" ht="15">
      <c r="A737" s="6" t="s">
        <v>9</v>
      </c>
      <c r="B737" s="37" t="s">
        <v>110</v>
      </c>
      <c r="C737" s="37" t="s">
        <v>112</v>
      </c>
      <c r="D737" s="31" t="s">
        <v>517</v>
      </c>
      <c r="E737" s="33">
        <v>610</v>
      </c>
      <c r="F737" s="33">
        <v>2</v>
      </c>
      <c r="G737" s="40">
        <v>18</v>
      </c>
      <c r="H737" s="214">
        <f t="shared" si="159"/>
        <v>0</v>
      </c>
      <c r="I737" s="40">
        <v>75.16276</v>
      </c>
      <c r="J737" s="40">
        <v>75.16276</v>
      </c>
      <c r="K737" s="191">
        <f t="shared" si="150"/>
        <v>100</v>
      </c>
      <c r="M737" s="53"/>
      <c r="N737" s="53"/>
    </row>
    <row r="738" spans="1:14" s="54" customFormat="1" ht="30">
      <c r="A738" s="5" t="s">
        <v>288</v>
      </c>
      <c r="B738" s="37" t="s">
        <v>110</v>
      </c>
      <c r="C738" s="37" t="s">
        <v>112</v>
      </c>
      <c r="D738" s="31" t="s">
        <v>479</v>
      </c>
      <c r="E738" s="33">
        <v>600</v>
      </c>
      <c r="F738" s="32"/>
      <c r="G738" s="40">
        <f aca="true" t="shared" si="162" ref="G738:J739">G739</f>
        <v>18</v>
      </c>
      <c r="H738" s="214">
        <f>I738-J738</f>
        <v>0.04858000000000118</v>
      </c>
      <c r="I738" s="40">
        <f t="shared" si="162"/>
        <v>8.4</v>
      </c>
      <c r="J738" s="40">
        <f t="shared" si="162"/>
        <v>8.35142</v>
      </c>
      <c r="K738" s="191">
        <f t="shared" si="150"/>
        <v>99.42166666666665</v>
      </c>
      <c r="M738" s="53"/>
      <c r="N738" s="53"/>
    </row>
    <row r="739" spans="1:14" s="54" customFormat="1" ht="15">
      <c r="A739" s="5" t="s">
        <v>47</v>
      </c>
      <c r="B739" s="37" t="s">
        <v>110</v>
      </c>
      <c r="C739" s="37" t="s">
        <v>112</v>
      </c>
      <c r="D739" s="31" t="s">
        <v>479</v>
      </c>
      <c r="E739" s="33">
        <v>610</v>
      </c>
      <c r="F739" s="32"/>
      <c r="G739" s="40">
        <f t="shared" si="162"/>
        <v>18</v>
      </c>
      <c r="H739" s="214">
        <f>I739-J739</f>
        <v>0.04858000000000118</v>
      </c>
      <c r="I739" s="40">
        <f t="shared" si="162"/>
        <v>8.4</v>
      </c>
      <c r="J739" s="40">
        <f t="shared" si="162"/>
        <v>8.35142</v>
      </c>
      <c r="K739" s="191">
        <f t="shared" si="150"/>
        <v>99.42166666666665</v>
      </c>
      <c r="M739" s="53"/>
      <c r="N739" s="53"/>
    </row>
    <row r="740" spans="1:14" s="54" customFormat="1" ht="15">
      <c r="A740" s="6" t="s">
        <v>8</v>
      </c>
      <c r="B740" s="37" t="s">
        <v>110</v>
      </c>
      <c r="C740" s="37" t="s">
        <v>112</v>
      </c>
      <c r="D740" s="31" t="s">
        <v>479</v>
      </c>
      <c r="E740" s="33">
        <v>610</v>
      </c>
      <c r="F740" s="33">
        <v>1</v>
      </c>
      <c r="G740" s="40">
        <v>18</v>
      </c>
      <c r="H740" s="214">
        <f>I740-J740</f>
        <v>0.04858000000000118</v>
      </c>
      <c r="I740" s="40">
        <v>8.4</v>
      </c>
      <c r="J740" s="40">
        <v>8.35142</v>
      </c>
      <c r="K740" s="191">
        <f t="shared" si="150"/>
        <v>99.42166666666665</v>
      </c>
      <c r="M740" s="53"/>
      <c r="N740" s="53"/>
    </row>
    <row r="741" spans="1:14" ht="38.25" customHeight="1" hidden="1">
      <c r="A741" s="120" t="s">
        <v>471</v>
      </c>
      <c r="B741" s="37" t="s">
        <v>110</v>
      </c>
      <c r="C741" s="37" t="s">
        <v>112</v>
      </c>
      <c r="D741" s="33">
        <v>5420000000</v>
      </c>
      <c r="E741" s="33"/>
      <c r="F741" s="33"/>
      <c r="G741" s="40"/>
      <c r="H741" s="214"/>
      <c r="I741" s="40">
        <f>I742+I754</f>
        <v>0</v>
      </c>
      <c r="J741" s="40">
        <f>J742+J746</f>
        <v>0</v>
      </c>
      <c r="K741" s="191" t="e">
        <f t="shared" si="150"/>
        <v>#DIV/0!</v>
      </c>
      <c r="M741" s="42"/>
      <c r="N741" s="42"/>
    </row>
    <row r="742" spans="1:14" s="54" customFormat="1" ht="45" hidden="1">
      <c r="A742" s="23" t="s">
        <v>474</v>
      </c>
      <c r="B742" s="37" t="s">
        <v>110</v>
      </c>
      <c r="C742" s="37" t="s">
        <v>112</v>
      </c>
      <c r="D742" s="31" t="s">
        <v>481</v>
      </c>
      <c r="E742" s="32"/>
      <c r="F742" s="32"/>
      <c r="G742" s="40">
        <f>G743</f>
        <v>18</v>
      </c>
      <c r="H742" s="214">
        <f aca="true" t="shared" si="163" ref="H742:H753">I742-J742</f>
        <v>0</v>
      </c>
      <c r="I742" s="40">
        <f>I743+I746</f>
        <v>0</v>
      </c>
      <c r="J742" s="40">
        <f>J743</f>
        <v>0</v>
      </c>
      <c r="K742" s="191" t="e">
        <f t="shared" si="150"/>
        <v>#DIV/0!</v>
      </c>
      <c r="M742" s="42"/>
      <c r="N742" s="42"/>
    </row>
    <row r="743" spans="1:14" s="54" customFormat="1" ht="30" hidden="1">
      <c r="A743" s="5" t="s">
        <v>46</v>
      </c>
      <c r="B743" s="37" t="s">
        <v>110</v>
      </c>
      <c r="C743" s="37" t="s">
        <v>112</v>
      </c>
      <c r="D743" s="31" t="s">
        <v>481</v>
      </c>
      <c r="E743" s="33">
        <v>600</v>
      </c>
      <c r="F743" s="32"/>
      <c r="G743" s="40">
        <f>G744</f>
        <v>18</v>
      </c>
      <c r="H743" s="214">
        <f t="shared" si="163"/>
        <v>0</v>
      </c>
      <c r="I743" s="40">
        <f>I744</f>
        <v>0</v>
      </c>
      <c r="J743" s="40">
        <f>J744</f>
        <v>0</v>
      </c>
      <c r="K743" s="191" t="e">
        <f t="shared" si="150"/>
        <v>#DIV/0!</v>
      </c>
      <c r="M743" s="42"/>
      <c r="N743" s="42"/>
    </row>
    <row r="744" spans="1:14" s="54" customFormat="1" ht="15" hidden="1">
      <c r="A744" s="5" t="s">
        <v>47</v>
      </c>
      <c r="B744" s="37" t="s">
        <v>110</v>
      </c>
      <c r="C744" s="37" t="s">
        <v>112</v>
      </c>
      <c r="D744" s="31" t="s">
        <v>481</v>
      </c>
      <c r="E744" s="33">
        <v>610</v>
      </c>
      <c r="F744" s="32"/>
      <c r="G744" s="40">
        <f>G745</f>
        <v>18</v>
      </c>
      <c r="H744" s="214">
        <f t="shared" si="163"/>
        <v>0</v>
      </c>
      <c r="I744" s="40">
        <f>I745</f>
        <v>0</v>
      </c>
      <c r="J744" s="40">
        <f>J745</f>
        <v>0</v>
      </c>
      <c r="K744" s="191" t="e">
        <f t="shared" si="150"/>
        <v>#DIV/0!</v>
      </c>
      <c r="M744" s="42"/>
      <c r="N744" s="42"/>
    </row>
    <row r="745" spans="1:14" s="54" customFormat="1" ht="15" hidden="1">
      <c r="A745" s="6" t="s">
        <v>9</v>
      </c>
      <c r="B745" s="37" t="s">
        <v>110</v>
      </c>
      <c r="C745" s="37" t="s">
        <v>112</v>
      </c>
      <c r="D745" s="31" t="s">
        <v>481</v>
      </c>
      <c r="E745" s="33">
        <v>610</v>
      </c>
      <c r="F745" s="33">
        <v>2</v>
      </c>
      <c r="G745" s="40">
        <v>18</v>
      </c>
      <c r="H745" s="214">
        <f t="shared" si="163"/>
        <v>0</v>
      </c>
      <c r="I745" s="40">
        <v>0</v>
      </c>
      <c r="J745" s="40"/>
      <c r="K745" s="191" t="e">
        <f t="shared" si="150"/>
        <v>#DIV/0!</v>
      </c>
      <c r="M745" s="42"/>
      <c r="N745" s="42"/>
    </row>
    <row r="746" spans="1:14" s="54" customFormat="1" ht="45" hidden="1">
      <c r="A746" s="23" t="s">
        <v>474</v>
      </c>
      <c r="B746" s="37" t="s">
        <v>110</v>
      </c>
      <c r="C746" s="37" t="s">
        <v>112</v>
      </c>
      <c r="D746" s="31" t="s">
        <v>481</v>
      </c>
      <c r="E746" s="32"/>
      <c r="F746" s="32"/>
      <c r="G746" s="40">
        <f>G747</f>
        <v>18</v>
      </c>
      <c r="H746" s="214">
        <f>I746-J746</f>
        <v>0</v>
      </c>
      <c r="I746" s="40">
        <f aca="true" t="shared" si="164" ref="I746:J748">I747</f>
        <v>0</v>
      </c>
      <c r="J746" s="40">
        <f t="shared" si="164"/>
        <v>0</v>
      </c>
      <c r="K746" s="191" t="e">
        <f t="shared" si="150"/>
        <v>#DIV/0!</v>
      </c>
      <c r="M746" s="42"/>
      <c r="N746" s="42"/>
    </row>
    <row r="747" spans="1:14" s="54" customFormat="1" ht="30" hidden="1">
      <c r="A747" s="5" t="s">
        <v>46</v>
      </c>
      <c r="B747" s="37" t="s">
        <v>110</v>
      </c>
      <c r="C747" s="37" t="s">
        <v>112</v>
      </c>
      <c r="D747" s="31" t="s">
        <v>481</v>
      </c>
      <c r="E747" s="33">
        <v>600</v>
      </c>
      <c r="F747" s="32"/>
      <c r="G747" s="40">
        <f>G748</f>
        <v>18</v>
      </c>
      <c r="H747" s="214">
        <f t="shared" si="163"/>
        <v>0</v>
      </c>
      <c r="I747" s="40">
        <f t="shared" si="164"/>
        <v>0</v>
      </c>
      <c r="J747" s="40">
        <f t="shared" si="164"/>
        <v>0</v>
      </c>
      <c r="K747" s="191" t="e">
        <f t="shared" si="150"/>
        <v>#DIV/0!</v>
      </c>
      <c r="M747" s="42"/>
      <c r="N747" s="42"/>
    </row>
    <row r="748" spans="1:14" s="54" customFormat="1" ht="15" hidden="1">
      <c r="A748" s="5" t="s">
        <v>47</v>
      </c>
      <c r="B748" s="37" t="s">
        <v>110</v>
      </c>
      <c r="C748" s="37" t="s">
        <v>112</v>
      </c>
      <c r="D748" s="31" t="s">
        <v>481</v>
      </c>
      <c r="E748" s="33">
        <v>610</v>
      </c>
      <c r="F748" s="32"/>
      <c r="G748" s="40">
        <f>G749</f>
        <v>18</v>
      </c>
      <c r="H748" s="214">
        <f t="shared" si="163"/>
        <v>0</v>
      </c>
      <c r="I748" s="40">
        <f t="shared" si="164"/>
        <v>0</v>
      </c>
      <c r="J748" s="40">
        <f t="shared" si="164"/>
        <v>0</v>
      </c>
      <c r="K748" s="191" t="e">
        <f t="shared" si="150"/>
        <v>#DIV/0!</v>
      </c>
      <c r="M748" s="42"/>
      <c r="N748" s="42"/>
    </row>
    <row r="749" spans="1:14" s="54" customFormat="1" ht="15" hidden="1">
      <c r="A749" s="6" t="s">
        <v>8</v>
      </c>
      <c r="B749" s="37" t="s">
        <v>110</v>
      </c>
      <c r="C749" s="37" t="s">
        <v>112</v>
      </c>
      <c r="D749" s="31" t="s">
        <v>481</v>
      </c>
      <c r="E749" s="33">
        <v>610</v>
      </c>
      <c r="F749" s="33">
        <v>1</v>
      </c>
      <c r="G749" s="40">
        <v>18</v>
      </c>
      <c r="H749" s="214">
        <f t="shared" si="163"/>
        <v>0</v>
      </c>
      <c r="I749" s="40">
        <v>0</v>
      </c>
      <c r="J749" s="40"/>
      <c r="K749" s="191" t="e">
        <f t="shared" si="150"/>
        <v>#DIV/0!</v>
      </c>
      <c r="M749" s="42"/>
      <c r="N749" s="42"/>
    </row>
    <row r="750" spans="1:14" ht="30" hidden="1">
      <c r="A750" s="28" t="s">
        <v>274</v>
      </c>
      <c r="B750" s="37" t="s">
        <v>110</v>
      </c>
      <c r="C750" s="37" t="s">
        <v>112</v>
      </c>
      <c r="D750" s="31" t="s">
        <v>277</v>
      </c>
      <c r="E750" s="32"/>
      <c r="F750" s="32"/>
      <c r="G750" s="40">
        <f>G751</f>
        <v>3</v>
      </c>
      <c r="H750" s="214">
        <f t="shared" si="163"/>
        <v>0</v>
      </c>
      <c r="I750" s="40">
        <f aca="true" t="shared" si="165" ref="I750:J752">I751</f>
        <v>0</v>
      </c>
      <c r="J750" s="40">
        <f t="shared" si="165"/>
        <v>0</v>
      </c>
      <c r="K750" s="191" t="e">
        <f t="shared" si="150"/>
        <v>#DIV/0!</v>
      </c>
      <c r="M750" s="42"/>
      <c r="N750" s="42"/>
    </row>
    <row r="751" spans="1:14" ht="30" hidden="1">
      <c r="A751" s="5" t="s">
        <v>46</v>
      </c>
      <c r="B751" s="37" t="s">
        <v>110</v>
      </c>
      <c r="C751" s="37" t="s">
        <v>112</v>
      </c>
      <c r="D751" s="31" t="s">
        <v>277</v>
      </c>
      <c r="E751" s="33">
        <v>600</v>
      </c>
      <c r="F751" s="32"/>
      <c r="G751" s="40">
        <f>G752</f>
        <v>3</v>
      </c>
      <c r="H751" s="214">
        <f t="shared" si="163"/>
        <v>0</v>
      </c>
      <c r="I751" s="40">
        <f t="shared" si="165"/>
        <v>0</v>
      </c>
      <c r="J751" s="40">
        <f t="shared" si="165"/>
        <v>0</v>
      </c>
      <c r="K751" s="191" t="e">
        <f t="shared" si="150"/>
        <v>#DIV/0!</v>
      </c>
      <c r="M751" s="42"/>
      <c r="N751" s="42"/>
    </row>
    <row r="752" spans="1:14" ht="15" hidden="1">
      <c r="A752" s="5" t="s">
        <v>47</v>
      </c>
      <c r="B752" s="37" t="s">
        <v>110</v>
      </c>
      <c r="C752" s="37" t="s">
        <v>112</v>
      </c>
      <c r="D752" s="31" t="s">
        <v>277</v>
      </c>
      <c r="E752" s="33">
        <v>610</v>
      </c>
      <c r="F752" s="32"/>
      <c r="G752" s="40">
        <f>G753</f>
        <v>3</v>
      </c>
      <c r="H752" s="214">
        <f t="shared" si="163"/>
        <v>0</v>
      </c>
      <c r="I752" s="40">
        <f t="shared" si="165"/>
        <v>0</v>
      </c>
      <c r="J752" s="40">
        <f t="shared" si="165"/>
        <v>0</v>
      </c>
      <c r="K752" s="191" t="e">
        <f t="shared" si="150"/>
        <v>#DIV/0!</v>
      </c>
      <c r="M752" s="42"/>
      <c r="N752" s="42"/>
    </row>
    <row r="753" spans="1:14" ht="15" hidden="1">
      <c r="A753" s="6" t="s">
        <v>8</v>
      </c>
      <c r="B753" s="37" t="s">
        <v>110</v>
      </c>
      <c r="C753" s="37" t="s">
        <v>112</v>
      </c>
      <c r="D753" s="31" t="s">
        <v>277</v>
      </c>
      <c r="E753" s="33">
        <v>610</v>
      </c>
      <c r="F753" s="33">
        <v>1</v>
      </c>
      <c r="G753" s="40">
        <v>3</v>
      </c>
      <c r="H753" s="214">
        <f t="shared" si="163"/>
        <v>0</v>
      </c>
      <c r="I753" s="40"/>
      <c r="J753" s="40"/>
      <c r="K753" s="191" t="e">
        <f t="shared" si="150"/>
        <v>#DIV/0!</v>
      </c>
      <c r="M753" s="42"/>
      <c r="N753" s="42"/>
    </row>
    <row r="754" spans="1:14" s="54" customFormat="1" ht="45" hidden="1">
      <c r="A754" s="23" t="s">
        <v>544</v>
      </c>
      <c r="B754" s="37" t="s">
        <v>110</v>
      </c>
      <c r="C754" s="37" t="s">
        <v>112</v>
      </c>
      <c r="D754" s="31" t="s">
        <v>545</v>
      </c>
      <c r="E754" s="32"/>
      <c r="F754" s="32"/>
      <c r="G754" s="40">
        <f>G755</f>
        <v>18</v>
      </c>
      <c r="H754" s="214">
        <f aca="true" t="shared" si="166" ref="H754:H765">I754-J754</f>
        <v>0</v>
      </c>
      <c r="I754" s="40">
        <f>I757+I760</f>
        <v>0</v>
      </c>
      <c r="J754" s="40">
        <f>J755</f>
        <v>0</v>
      </c>
      <c r="K754" s="191" t="e">
        <f t="shared" si="150"/>
        <v>#DIV/0!</v>
      </c>
      <c r="M754" s="42"/>
      <c r="N754" s="42"/>
    </row>
    <row r="755" spans="1:14" s="54" customFormat="1" ht="30" hidden="1">
      <c r="A755" s="5" t="s">
        <v>46</v>
      </c>
      <c r="B755" s="37" t="s">
        <v>110</v>
      </c>
      <c r="C755" s="37" t="s">
        <v>112</v>
      </c>
      <c r="D755" s="31" t="s">
        <v>545</v>
      </c>
      <c r="E755" s="33">
        <v>600</v>
      </c>
      <c r="F755" s="32"/>
      <c r="G755" s="40">
        <f>G756</f>
        <v>18</v>
      </c>
      <c r="H755" s="214">
        <f t="shared" si="166"/>
        <v>0</v>
      </c>
      <c r="I755" s="40">
        <f>I756</f>
        <v>0</v>
      </c>
      <c r="J755" s="40">
        <f>J756</f>
        <v>0</v>
      </c>
      <c r="K755" s="191" t="e">
        <f t="shared" si="150"/>
        <v>#DIV/0!</v>
      </c>
      <c r="M755" s="42"/>
      <c r="N755" s="42"/>
    </row>
    <row r="756" spans="1:14" s="54" customFormat="1" ht="15" hidden="1">
      <c r="A756" s="5" t="s">
        <v>47</v>
      </c>
      <c r="B756" s="37" t="s">
        <v>110</v>
      </c>
      <c r="C756" s="37" t="s">
        <v>112</v>
      </c>
      <c r="D756" s="31" t="s">
        <v>545</v>
      </c>
      <c r="E756" s="33">
        <v>610</v>
      </c>
      <c r="F756" s="32"/>
      <c r="G756" s="40">
        <f>G757</f>
        <v>18</v>
      </c>
      <c r="H756" s="214">
        <f t="shared" si="166"/>
        <v>0</v>
      </c>
      <c r="I756" s="40">
        <f>I757</f>
        <v>0</v>
      </c>
      <c r="J756" s="40">
        <f>J757</f>
        <v>0</v>
      </c>
      <c r="K756" s="191" t="e">
        <f t="shared" si="150"/>
        <v>#DIV/0!</v>
      </c>
      <c r="M756" s="42"/>
      <c r="N756" s="42"/>
    </row>
    <row r="757" spans="1:14" s="54" customFormat="1" ht="15" hidden="1">
      <c r="A757" s="6" t="s">
        <v>9</v>
      </c>
      <c r="B757" s="37" t="s">
        <v>110</v>
      </c>
      <c r="C757" s="37" t="s">
        <v>112</v>
      </c>
      <c r="D757" s="31" t="s">
        <v>545</v>
      </c>
      <c r="E757" s="33">
        <v>610</v>
      </c>
      <c r="F757" s="33">
        <v>2</v>
      </c>
      <c r="G757" s="40">
        <v>18</v>
      </c>
      <c r="H757" s="214">
        <f t="shared" si="166"/>
        <v>0</v>
      </c>
      <c r="I757" s="40">
        <v>0</v>
      </c>
      <c r="J757" s="40"/>
      <c r="K757" s="191" t="e">
        <f t="shared" si="150"/>
        <v>#DIV/0!</v>
      </c>
      <c r="M757" s="42"/>
      <c r="N757" s="42"/>
    </row>
    <row r="758" spans="1:14" s="54" customFormat="1" ht="30" hidden="1">
      <c r="A758" s="5" t="s">
        <v>46</v>
      </c>
      <c r="B758" s="37" t="s">
        <v>110</v>
      </c>
      <c r="C758" s="37" t="s">
        <v>112</v>
      </c>
      <c r="D758" s="31" t="s">
        <v>545</v>
      </c>
      <c r="E758" s="33">
        <v>600</v>
      </c>
      <c r="F758" s="32"/>
      <c r="G758" s="40">
        <f>G759</f>
        <v>18</v>
      </c>
      <c r="H758" s="214">
        <f t="shared" si="166"/>
        <v>0</v>
      </c>
      <c r="I758" s="40">
        <f>I759</f>
        <v>0</v>
      </c>
      <c r="J758" s="40">
        <f>J759</f>
        <v>0</v>
      </c>
      <c r="K758" s="191" t="e">
        <f t="shared" si="150"/>
        <v>#DIV/0!</v>
      </c>
      <c r="M758" s="42"/>
      <c r="N758" s="42"/>
    </row>
    <row r="759" spans="1:14" s="54" customFormat="1" ht="15" hidden="1">
      <c r="A759" s="5" t="s">
        <v>47</v>
      </c>
      <c r="B759" s="37" t="s">
        <v>110</v>
      </c>
      <c r="C759" s="37" t="s">
        <v>112</v>
      </c>
      <c r="D759" s="31" t="s">
        <v>545</v>
      </c>
      <c r="E759" s="33">
        <v>610</v>
      </c>
      <c r="F759" s="32"/>
      <c r="G759" s="40">
        <f>G760</f>
        <v>18</v>
      </c>
      <c r="H759" s="214">
        <f t="shared" si="166"/>
        <v>0</v>
      </c>
      <c r="I759" s="40">
        <f>I760</f>
        <v>0</v>
      </c>
      <c r="J759" s="40">
        <f>J760</f>
        <v>0</v>
      </c>
      <c r="K759" s="191" t="e">
        <f t="shared" si="150"/>
        <v>#DIV/0!</v>
      </c>
      <c r="M759" s="42"/>
      <c r="N759" s="42"/>
    </row>
    <row r="760" spans="1:14" s="54" customFormat="1" ht="15" hidden="1">
      <c r="A760" s="6" t="s">
        <v>8</v>
      </c>
      <c r="B760" s="37" t="s">
        <v>110</v>
      </c>
      <c r="C760" s="37" t="s">
        <v>112</v>
      </c>
      <c r="D760" s="31" t="s">
        <v>545</v>
      </c>
      <c r="E760" s="33">
        <v>610</v>
      </c>
      <c r="F760" s="33">
        <v>1</v>
      </c>
      <c r="G760" s="40">
        <v>18</v>
      </c>
      <c r="H760" s="214">
        <f t="shared" si="166"/>
        <v>0</v>
      </c>
      <c r="I760" s="40">
        <v>0</v>
      </c>
      <c r="J760" s="40"/>
      <c r="K760" s="191" t="e">
        <f t="shared" si="150"/>
        <v>#DIV/0!</v>
      </c>
      <c r="M760" s="42"/>
      <c r="N760" s="42"/>
    </row>
    <row r="761" spans="1:13" ht="45">
      <c r="A761" s="109" t="s">
        <v>463</v>
      </c>
      <c r="B761" s="37" t="s">
        <v>110</v>
      </c>
      <c r="C761" s="37" t="s">
        <v>112</v>
      </c>
      <c r="D761" s="33">
        <v>6100000000</v>
      </c>
      <c r="E761" s="32"/>
      <c r="F761" s="32"/>
      <c r="G761" s="40" t="e">
        <f>#REF!</f>
        <v>#REF!</v>
      </c>
      <c r="H761" s="214">
        <f t="shared" si="166"/>
        <v>2</v>
      </c>
      <c r="I761" s="40">
        <f>I762</f>
        <v>2</v>
      </c>
      <c r="J761" s="40">
        <f>J762</f>
        <v>0</v>
      </c>
      <c r="K761" s="191">
        <f t="shared" si="150"/>
        <v>0</v>
      </c>
      <c r="L761" s="42"/>
      <c r="M761" s="42"/>
    </row>
    <row r="762" spans="1:13" ht="30">
      <c r="A762" s="108" t="s">
        <v>464</v>
      </c>
      <c r="B762" s="37" t="s">
        <v>110</v>
      </c>
      <c r="C762" s="37" t="s">
        <v>112</v>
      </c>
      <c r="D762" s="31">
        <v>6100191090</v>
      </c>
      <c r="E762" s="32"/>
      <c r="F762" s="32"/>
      <c r="G762" s="40">
        <f>G763</f>
        <v>3</v>
      </c>
      <c r="H762" s="214">
        <f t="shared" si="166"/>
        <v>2</v>
      </c>
      <c r="I762" s="40">
        <f aca="true" t="shared" si="167" ref="I762:J764">I763</f>
        <v>2</v>
      </c>
      <c r="J762" s="40">
        <f t="shared" si="167"/>
        <v>0</v>
      </c>
      <c r="K762" s="191">
        <f t="shared" si="150"/>
        <v>0</v>
      </c>
      <c r="L762" s="42"/>
      <c r="M762" s="42"/>
    </row>
    <row r="763" spans="1:13" ht="30">
      <c r="A763" s="5" t="s">
        <v>46</v>
      </c>
      <c r="B763" s="37" t="s">
        <v>110</v>
      </c>
      <c r="C763" s="37" t="s">
        <v>112</v>
      </c>
      <c r="D763" s="31">
        <v>6100191090</v>
      </c>
      <c r="E763" s="33">
        <v>600</v>
      </c>
      <c r="F763" s="32"/>
      <c r="G763" s="40">
        <f>G764</f>
        <v>3</v>
      </c>
      <c r="H763" s="214">
        <f t="shared" si="166"/>
        <v>2</v>
      </c>
      <c r="I763" s="40">
        <f t="shared" si="167"/>
        <v>2</v>
      </c>
      <c r="J763" s="40">
        <f t="shared" si="167"/>
        <v>0</v>
      </c>
      <c r="K763" s="191">
        <f t="shared" si="150"/>
        <v>0</v>
      </c>
      <c r="L763" s="42"/>
      <c r="M763" s="42"/>
    </row>
    <row r="764" spans="1:13" ht="15">
      <c r="A764" s="5" t="s">
        <v>47</v>
      </c>
      <c r="B764" s="37" t="s">
        <v>110</v>
      </c>
      <c r="C764" s="37" t="s">
        <v>112</v>
      </c>
      <c r="D764" s="31">
        <v>6100191090</v>
      </c>
      <c r="E764" s="33">
        <v>610</v>
      </c>
      <c r="F764" s="32"/>
      <c r="G764" s="40">
        <f>G765</f>
        <v>3</v>
      </c>
      <c r="H764" s="214">
        <f t="shared" si="166"/>
        <v>2</v>
      </c>
      <c r="I764" s="40">
        <f t="shared" si="167"/>
        <v>2</v>
      </c>
      <c r="J764" s="40">
        <f t="shared" si="167"/>
        <v>0</v>
      </c>
      <c r="K764" s="191">
        <f aca="true" t="shared" si="168" ref="K764:K827">J764/I764*100</f>
        <v>0</v>
      </c>
      <c r="L764" s="42"/>
      <c r="M764" s="42"/>
    </row>
    <row r="765" spans="1:13" ht="15">
      <c r="A765" s="6" t="s">
        <v>8</v>
      </c>
      <c r="B765" s="37" t="s">
        <v>110</v>
      </c>
      <c r="C765" s="37" t="s">
        <v>112</v>
      </c>
      <c r="D765" s="31">
        <v>6100191090</v>
      </c>
      <c r="E765" s="33">
        <v>610</v>
      </c>
      <c r="F765" s="33">
        <v>1</v>
      </c>
      <c r="G765" s="40">
        <v>3</v>
      </c>
      <c r="H765" s="214">
        <f t="shared" si="166"/>
        <v>2</v>
      </c>
      <c r="I765" s="40">
        <v>2</v>
      </c>
      <c r="J765" s="40"/>
      <c r="K765" s="191">
        <f t="shared" si="168"/>
        <v>0</v>
      </c>
      <c r="L765" s="42"/>
      <c r="M765" s="42"/>
    </row>
    <row r="766" spans="1:11" ht="15">
      <c r="A766" s="4" t="s">
        <v>62</v>
      </c>
      <c r="B766" s="90">
        <v>1000</v>
      </c>
      <c r="C766" s="36"/>
      <c r="D766" s="32"/>
      <c r="E766" s="32"/>
      <c r="F766" s="32"/>
      <c r="G766" s="214" t="e">
        <f>G777+G787+G811+G871</f>
        <v>#REF!</v>
      </c>
      <c r="H766" s="214" t="e">
        <f>H777+H811+H787</f>
        <v>#REF!</v>
      </c>
      <c r="I766" s="214">
        <f>I777+I787+I811+I871</f>
        <v>20838.14</v>
      </c>
      <c r="J766" s="214">
        <f>J777+J787+J811+J871</f>
        <v>9816.80733</v>
      </c>
      <c r="K766" s="191">
        <f t="shared" si="168"/>
        <v>47.109806009557474</v>
      </c>
    </row>
    <row r="767" spans="1:14" ht="15">
      <c r="A767" s="4" t="s">
        <v>8</v>
      </c>
      <c r="B767" s="38" t="s">
        <v>115</v>
      </c>
      <c r="C767" s="36"/>
      <c r="D767" s="32"/>
      <c r="E767" s="32"/>
      <c r="F767" s="32"/>
      <c r="G767" s="214" t="e">
        <f>G782+#REF!+G786</f>
        <v>#REF!</v>
      </c>
      <c r="H767" s="214" t="e">
        <f>H53+H56+H67+H102+H156+#REF!+H149+H306+H320+H782+H176+H181+H286+#REF!+H429+#REF!+#REF!+#REF!+H59+H370+H399+H776</f>
        <v>#REF!</v>
      </c>
      <c r="I767" s="214">
        <f>I782+I786+I821</f>
        <v>1000</v>
      </c>
      <c r="J767" s="214">
        <f>J782+J786+J821</f>
        <v>444</v>
      </c>
      <c r="K767" s="191">
        <f t="shared" si="168"/>
        <v>44.4</v>
      </c>
      <c r="N767" s="46"/>
    </row>
    <row r="768" spans="1:11" ht="15">
      <c r="A768" s="4" t="s">
        <v>9</v>
      </c>
      <c r="B768" s="38" t="s">
        <v>116</v>
      </c>
      <c r="C768" s="36"/>
      <c r="D768" s="32"/>
      <c r="E768" s="32"/>
      <c r="F768" s="32"/>
      <c r="G768" s="214" t="e">
        <f>G834+G846+G850+G854+G858+G866+G870+G876+G879+#REF!+#REF!+#REF!+G826+G862+G792+G830</f>
        <v>#REF!</v>
      </c>
      <c r="H768" s="214" t="e">
        <f>H130+H133+H116+H119+#REF!+#REF!+#REF!+#REF!+#REF!+#REF!+#REF!+H120+#REF!+#REF!+#REF!</f>
        <v>#REF!</v>
      </c>
      <c r="I768" s="214">
        <f>I792+I810+I817+I834+I846+I854+I858+I866+I870+I876+I879+I838+I830+I842+I862</f>
        <v>19838.14</v>
      </c>
      <c r="J768" s="214">
        <f>J792+J810+J817+J834+J846+J854+J858+J866+J870+J876+J879+J838+J830+J842+J862</f>
        <v>9372.80733</v>
      </c>
      <c r="K768" s="191">
        <f t="shared" si="168"/>
        <v>47.24640177960232</v>
      </c>
    </row>
    <row r="769" spans="1:11" ht="15" customHeight="1" hidden="1">
      <c r="A769" s="4" t="s">
        <v>42</v>
      </c>
      <c r="B769" s="90" t="s">
        <v>43</v>
      </c>
      <c r="C769" s="36"/>
      <c r="D769" s="32"/>
      <c r="E769" s="32"/>
      <c r="F769" s="32"/>
      <c r="G769" s="214">
        <f>G770</f>
        <v>0</v>
      </c>
      <c r="H769" s="214" t="e">
        <f>H770</f>
        <v>#REF!</v>
      </c>
      <c r="I769" s="214">
        <f>I770</f>
        <v>0</v>
      </c>
      <c r="J769" s="214">
        <f>J770</f>
        <v>0</v>
      </c>
      <c r="K769" s="191" t="e">
        <f t="shared" si="168"/>
        <v>#DIV/0!</v>
      </c>
    </row>
    <row r="770" spans="1:11" ht="15" customHeight="1" hidden="1">
      <c r="A770" s="4" t="s">
        <v>44</v>
      </c>
      <c r="B770" s="90" t="s">
        <v>43</v>
      </c>
      <c r="C770" s="38" t="s">
        <v>45</v>
      </c>
      <c r="D770" s="32"/>
      <c r="E770" s="32"/>
      <c r="F770" s="32"/>
      <c r="G770" s="214">
        <f>G772</f>
        <v>0</v>
      </c>
      <c r="H770" s="214" t="e">
        <f>#REF!+H772</f>
        <v>#REF!</v>
      </c>
      <c r="I770" s="214">
        <f>I772</f>
        <v>0</v>
      </c>
      <c r="J770" s="214">
        <f>J772</f>
        <v>0</v>
      </c>
      <c r="K770" s="191" t="e">
        <f t="shared" si="168"/>
        <v>#DIV/0!</v>
      </c>
    </row>
    <row r="771" spans="1:11" ht="45" customHeight="1" hidden="1">
      <c r="A771" s="5" t="s">
        <v>51</v>
      </c>
      <c r="B771" s="37" t="s">
        <v>43</v>
      </c>
      <c r="C771" s="37" t="s">
        <v>45</v>
      </c>
      <c r="D771" s="33" t="s">
        <v>52</v>
      </c>
      <c r="E771" s="32"/>
      <c r="F771" s="32"/>
      <c r="G771" s="214">
        <f aca="true" t="shared" si="169" ref="G771:J775">G772</f>
        <v>0</v>
      </c>
      <c r="H771" s="40">
        <f t="shared" si="169"/>
        <v>0</v>
      </c>
      <c r="I771" s="214">
        <f t="shared" si="169"/>
        <v>0</v>
      </c>
      <c r="J771" s="214">
        <f t="shared" si="169"/>
        <v>0</v>
      </c>
      <c r="K771" s="191" t="e">
        <f t="shared" si="168"/>
        <v>#DIV/0!</v>
      </c>
    </row>
    <row r="772" spans="1:11" ht="75" customHeight="1" hidden="1">
      <c r="A772" s="5" t="s">
        <v>53</v>
      </c>
      <c r="B772" s="37" t="s">
        <v>43</v>
      </c>
      <c r="C772" s="37" t="s">
        <v>45</v>
      </c>
      <c r="D772" s="33" t="s">
        <v>54</v>
      </c>
      <c r="E772" s="32"/>
      <c r="F772" s="32"/>
      <c r="G772" s="214">
        <f t="shared" si="169"/>
        <v>0</v>
      </c>
      <c r="H772" s="40">
        <f t="shared" si="169"/>
        <v>0</v>
      </c>
      <c r="I772" s="214">
        <f t="shared" si="169"/>
        <v>0</v>
      </c>
      <c r="J772" s="214">
        <f t="shared" si="169"/>
        <v>0</v>
      </c>
      <c r="K772" s="191" t="e">
        <f t="shared" si="168"/>
        <v>#DIV/0!</v>
      </c>
    </row>
    <row r="773" spans="1:11" ht="75" customHeight="1" hidden="1">
      <c r="A773" s="5" t="s">
        <v>55</v>
      </c>
      <c r="B773" s="37" t="s">
        <v>43</v>
      </c>
      <c r="C773" s="37" t="s">
        <v>45</v>
      </c>
      <c r="D773" s="33" t="s">
        <v>56</v>
      </c>
      <c r="E773" s="32"/>
      <c r="F773" s="32"/>
      <c r="G773" s="214">
        <f t="shared" si="169"/>
        <v>0</v>
      </c>
      <c r="H773" s="40">
        <f t="shared" si="169"/>
        <v>0</v>
      </c>
      <c r="I773" s="214">
        <f t="shared" si="169"/>
        <v>0</v>
      </c>
      <c r="J773" s="214">
        <f t="shared" si="169"/>
        <v>0</v>
      </c>
      <c r="K773" s="191" t="e">
        <f t="shared" si="168"/>
        <v>#DIV/0!</v>
      </c>
    </row>
    <row r="774" spans="1:11" ht="30" customHeight="1" hidden="1">
      <c r="A774" s="5" t="s">
        <v>19</v>
      </c>
      <c r="B774" s="37" t="s">
        <v>43</v>
      </c>
      <c r="C774" s="36" t="s">
        <v>45</v>
      </c>
      <c r="D774" s="33" t="s">
        <v>56</v>
      </c>
      <c r="E774" s="33">
        <v>200</v>
      </c>
      <c r="F774" s="33"/>
      <c r="G774" s="214">
        <f t="shared" si="169"/>
        <v>0</v>
      </c>
      <c r="H774" s="40">
        <f t="shared" si="169"/>
        <v>0</v>
      </c>
      <c r="I774" s="214">
        <f t="shared" si="169"/>
        <v>0</v>
      </c>
      <c r="J774" s="214">
        <f t="shared" si="169"/>
        <v>0</v>
      </c>
      <c r="K774" s="191" t="e">
        <f t="shared" si="168"/>
        <v>#DIV/0!</v>
      </c>
    </row>
    <row r="775" spans="1:11" ht="30" customHeight="1" hidden="1">
      <c r="A775" s="5" t="s">
        <v>20</v>
      </c>
      <c r="B775" s="37" t="s">
        <v>43</v>
      </c>
      <c r="C775" s="36" t="s">
        <v>45</v>
      </c>
      <c r="D775" s="33" t="s">
        <v>56</v>
      </c>
      <c r="E775" s="33">
        <v>240</v>
      </c>
      <c r="F775" s="33"/>
      <c r="G775" s="214">
        <f t="shared" si="169"/>
        <v>0</v>
      </c>
      <c r="H775" s="40">
        <f t="shared" si="169"/>
        <v>0</v>
      </c>
      <c r="I775" s="214">
        <f t="shared" si="169"/>
        <v>0</v>
      </c>
      <c r="J775" s="214">
        <f t="shared" si="169"/>
        <v>0</v>
      </c>
      <c r="K775" s="191" t="e">
        <f t="shared" si="168"/>
        <v>#DIV/0!</v>
      </c>
    </row>
    <row r="776" spans="1:11" ht="15" customHeight="1" hidden="1">
      <c r="A776" s="6" t="s">
        <v>8</v>
      </c>
      <c r="B776" s="37" t="s">
        <v>43</v>
      </c>
      <c r="C776" s="37" t="s">
        <v>45</v>
      </c>
      <c r="D776" s="33" t="s">
        <v>56</v>
      </c>
      <c r="E776" s="33">
        <v>240</v>
      </c>
      <c r="F776" s="33">
        <v>1</v>
      </c>
      <c r="G776" s="214"/>
      <c r="H776" s="40"/>
      <c r="I776" s="214"/>
      <c r="J776" s="214"/>
      <c r="K776" s="191" t="e">
        <f t="shared" si="168"/>
        <v>#DIV/0!</v>
      </c>
    </row>
    <row r="777" spans="1:11" ht="15">
      <c r="A777" s="4" t="s">
        <v>103</v>
      </c>
      <c r="B777" s="90">
        <v>1000</v>
      </c>
      <c r="C777" s="90">
        <v>1001</v>
      </c>
      <c r="D777" s="33"/>
      <c r="E777" s="239"/>
      <c r="F777" s="239"/>
      <c r="G777" s="214">
        <f aca="true" t="shared" si="170" ref="G777:J781">G778</f>
        <v>1200</v>
      </c>
      <c r="H777" s="214">
        <f t="shared" si="170"/>
        <v>1083.20122</v>
      </c>
      <c r="I777" s="214">
        <f t="shared" si="170"/>
        <v>1000</v>
      </c>
      <c r="J777" s="214">
        <f t="shared" si="170"/>
        <v>444</v>
      </c>
      <c r="K777" s="191">
        <f t="shared" si="168"/>
        <v>44.4</v>
      </c>
    </row>
    <row r="778" spans="1:11" ht="15">
      <c r="A778" s="5" t="s">
        <v>16</v>
      </c>
      <c r="B778" s="37">
        <v>1000</v>
      </c>
      <c r="C778" s="37">
        <v>1001</v>
      </c>
      <c r="D778" s="33">
        <v>9000000000</v>
      </c>
      <c r="E778" s="32"/>
      <c r="F778" s="32"/>
      <c r="G778" s="40">
        <f>G779+G783</f>
        <v>1200</v>
      </c>
      <c r="H778" s="40">
        <f t="shared" si="170"/>
        <v>1083.20122</v>
      </c>
      <c r="I778" s="40">
        <f>I779+I783</f>
        <v>1000</v>
      </c>
      <c r="J778" s="40">
        <f>J779+J783</f>
        <v>444</v>
      </c>
      <c r="K778" s="191">
        <f t="shared" si="168"/>
        <v>44.4</v>
      </c>
    </row>
    <row r="779" spans="1:11" ht="15">
      <c r="A779" s="5" t="s">
        <v>431</v>
      </c>
      <c r="B779" s="37">
        <v>1000</v>
      </c>
      <c r="C779" s="37">
        <v>1001</v>
      </c>
      <c r="D779" s="33">
        <v>9000090910</v>
      </c>
      <c r="E779" s="32"/>
      <c r="F779" s="32"/>
      <c r="G779" s="40">
        <f t="shared" si="170"/>
        <v>1000</v>
      </c>
      <c r="H779" s="40">
        <f t="shared" si="170"/>
        <v>1083.20122</v>
      </c>
      <c r="I779" s="40">
        <f t="shared" si="170"/>
        <v>800</v>
      </c>
      <c r="J779" s="40">
        <f t="shared" si="170"/>
        <v>370</v>
      </c>
      <c r="K779" s="191">
        <f t="shared" si="168"/>
        <v>46.25</v>
      </c>
    </row>
    <row r="780" spans="1:11" ht="15">
      <c r="A780" s="5" t="s">
        <v>49</v>
      </c>
      <c r="B780" s="37">
        <v>1000</v>
      </c>
      <c r="C780" s="37">
        <v>1001</v>
      </c>
      <c r="D780" s="33">
        <v>9000090910</v>
      </c>
      <c r="E780" s="33">
        <v>300</v>
      </c>
      <c r="F780" s="32"/>
      <c r="G780" s="40">
        <f t="shared" si="170"/>
        <v>1000</v>
      </c>
      <c r="H780" s="40">
        <f t="shared" si="170"/>
        <v>1083.20122</v>
      </c>
      <c r="I780" s="40">
        <f t="shared" si="170"/>
        <v>800</v>
      </c>
      <c r="J780" s="40">
        <f t="shared" si="170"/>
        <v>370</v>
      </c>
      <c r="K780" s="191">
        <f t="shared" si="168"/>
        <v>46.25</v>
      </c>
    </row>
    <row r="781" spans="1:11" ht="15">
      <c r="A781" s="5" t="s">
        <v>64</v>
      </c>
      <c r="B781" s="37">
        <v>1000</v>
      </c>
      <c r="C781" s="37">
        <v>1001</v>
      </c>
      <c r="D781" s="33">
        <v>9000090910</v>
      </c>
      <c r="E781" s="33">
        <v>310</v>
      </c>
      <c r="F781" s="32"/>
      <c r="G781" s="40">
        <f t="shared" si="170"/>
        <v>1000</v>
      </c>
      <c r="H781" s="40">
        <f t="shared" si="170"/>
        <v>1083.20122</v>
      </c>
      <c r="I781" s="40">
        <f t="shared" si="170"/>
        <v>800</v>
      </c>
      <c r="J781" s="40">
        <f t="shared" si="170"/>
        <v>370</v>
      </c>
      <c r="K781" s="191">
        <f t="shared" si="168"/>
        <v>46.25</v>
      </c>
    </row>
    <row r="782" spans="1:11" ht="15">
      <c r="A782" s="6" t="s">
        <v>8</v>
      </c>
      <c r="B782" s="37">
        <v>1000</v>
      </c>
      <c r="C782" s="37">
        <v>1001</v>
      </c>
      <c r="D782" s="33">
        <v>9000090910</v>
      </c>
      <c r="E782" s="33">
        <v>310</v>
      </c>
      <c r="F782" s="33">
        <v>1</v>
      </c>
      <c r="G782" s="40">
        <v>1000</v>
      </c>
      <c r="H782" s="40">
        <v>1083.20122</v>
      </c>
      <c r="I782" s="40">
        <v>800</v>
      </c>
      <c r="J782" s="40">
        <v>370</v>
      </c>
      <c r="K782" s="191">
        <f t="shared" si="168"/>
        <v>46.25</v>
      </c>
    </row>
    <row r="783" spans="1:12" ht="30">
      <c r="A783" s="68" t="s">
        <v>222</v>
      </c>
      <c r="B783" s="37">
        <v>1000</v>
      </c>
      <c r="C783" s="37">
        <v>1001</v>
      </c>
      <c r="D783" s="33">
        <v>9000090940</v>
      </c>
      <c r="E783" s="32"/>
      <c r="F783" s="32"/>
      <c r="G783" s="40">
        <f aca="true" t="shared" si="171" ref="G783:J785">G784</f>
        <v>200</v>
      </c>
      <c r="H783" s="40">
        <f t="shared" si="171"/>
        <v>1083.20122</v>
      </c>
      <c r="I783" s="40">
        <f t="shared" si="171"/>
        <v>200</v>
      </c>
      <c r="J783" s="40">
        <f t="shared" si="171"/>
        <v>74</v>
      </c>
      <c r="K783" s="191">
        <f t="shared" si="168"/>
        <v>37</v>
      </c>
      <c r="L783" s="42"/>
    </row>
    <row r="784" spans="1:12" ht="15">
      <c r="A784" s="5" t="s">
        <v>49</v>
      </c>
      <c r="B784" s="37">
        <v>1000</v>
      </c>
      <c r="C784" s="37">
        <v>1001</v>
      </c>
      <c r="D784" s="33">
        <v>9000090940</v>
      </c>
      <c r="E784" s="33">
        <v>300</v>
      </c>
      <c r="F784" s="32"/>
      <c r="G784" s="40">
        <f t="shared" si="171"/>
        <v>200</v>
      </c>
      <c r="H784" s="40">
        <f t="shared" si="171"/>
        <v>1083.20122</v>
      </c>
      <c r="I784" s="40">
        <f t="shared" si="171"/>
        <v>200</v>
      </c>
      <c r="J784" s="40">
        <f t="shared" si="171"/>
        <v>74</v>
      </c>
      <c r="K784" s="191">
        <f t="shared" si="168"/>
        <v>37</v>
      </c>
      <c r="L784" s="42"/>
    </row>
    <row r="785" spans="1:12" ht="30">
      <c r="A785" s="5" t="s">
        <v>50</v>
      </c>
      <c r="B785" s="37">
        <v>1000</v>
      </c>
      <c r="C785" s="37">
        <v>1001</v>
      </c>
      <c r="D785" s="33">
        <v>9000090940</v>
      </c>
      <c r="E785" s="33">
        <v>320</v>
      </c>
      <c r="F785" s="32"/>
      <c r="G785" s="40">
        <f t="shared" si="171"/>
        <v>200</v>
      </c>
      <c r="H785" s="40">
        <f t="shared" si="171"/>
        <v>1083.20122</v>
      </c>
      <c r="I785" s="40">
        <f t="shared" si="171"/>
        <v>200</v>
      </c>
      <c r="J785" s="40">
        <f t="shared" si="171"/>
        <v>74</v>
      </c>
      <c r="K785" s="191">
        <f t="shared" si="168"/>
        <v>37</v>
      </c>
      <c r="L785" s="42"/>
    </row>
    <row r="786" spans="1:12" ht="15">
      <c r="A786" s="6" t="s">
        <v>8</v>
      </c>
      <c r="B786" s="37">
        <v>1000</v>
      </c>
      <c r="C786" s="37">
        <v>1001</v>
      </c>
      <c r="D786" s="33">
        <v>9000090940</v>
      </c>
      <c r="E786" s="33">
        <v>320</v>
      </c>
      <c r="F786" s="33">
        <v>1</v>
      </c>
      <c r="G786" s="40">
        <v>200</v>
      </c>
      <c r="H786" s="40">
        <v>1083.20122</v>
      </c>
      <c r="I786" s="40">
        <v>200</v>
      </c>
      <c r="J786" s="40">
        <v>74</v>
      </c>
      <c r="K786" s="191">
        <f t="shared" si="168"/>
        <v>37</v>
      </c>
      <c r="L786" s="42"/>
    </row>
    <row r="787" spans="1:11" ht="15">
      <c r="A787" s="4" t="s">
        <v>102</v>
      </c>
      <c r="B787" s="90">
        <v>1000</v>
      </c>
      <c r="C787" s="90" t="s">
        <v>104</v>
      </c>
      <c r="D787" s="239"/>
      <c r="E787" s="239"/>
      <c r="F787" s="239"/>
      <c r="G787" s="214" t="e">
        <f>#REF!+#REF!+#REF!+#REF!+G792</f>
        <v>#REF!</v>
      </c>
      <c r="H787" s="214" t="e">
        <f>#REF!+#REF!+#REF!</f>
        <v>#REF!</v>
      </c>
      <c r="I787" s="214">
        <f>I788+I793</f>
        <v>742.5</v>
      </c>
      <c r="J787" s="214">
        <f>J788+J793</f>
        <v>0</v>
      </c>
      <c r="K787" s="191">
        <f t="shared" si="168"/>
        <v>0</v>
      </c>
    </row>
    <row r="788" spans="1:12" ht="15" customHeight="1">
      <c r="A788" s="5" t="s">
        <v>16</v>
      </c>
      <c r="B788" s="37" t="s">
        <v>65</v>
      </c>
      <c r="C788" s="37" t="s">
        <v>104</v>
      </c>
      <c r="D788" s="33">
        <v>9000000000</v>
      </c>
      <c r="E788" s="32"/>
      <c r="F788" s="32"/>
      <c r="G788" s="40" t="e">
        <f>G789+#REF!</f>
        <v>#REF!</v>
      </c>
      <c r="H788" s="40" t="e">
        <f>#REF!</f>
        <v>#REF!</v>
      </c>
      <c r="I788" s="40">
        <f>I789+I807</f>
        <v>742.5</v>
      </c>
      <c r="J788" s="40">
        <f>J789+J807</f>
        <v>0</v>
      </c>
      <c r="K788" s="191">
        <f t="shared" si="168"/>
        <v>0</v>
      </c>
      <c r="L788" s="42"/>
    </row>
    <row r="789" spans="1:12" ht="45" hidden="1">
      <c r="A789" s="253" t="s">
        <v>355</v>
      </c>
      <c r="B789" s="37" t="s">
        <v>65</v>
      </c>
      <c r="C789" s="37" t="s">
        <v>104</v>
      </c>
      <c r="D789" s="32">
        <v>9000051350</v>
      </c>
      <c r="E789" s="32"/>
      <c r="F789" s="32"/>
      <c r="G789" s="40">
        <f>G790</f>
        <v>0</v>
      </c>
      <c r="H789" s="40"/>
      <c r="I789" s="40">
        <f aca="true" t="shared" si="172" ref="I789:J791">I790</f>
        <v>0</v>
      </c>
      <c r="J789" s="40">
        <f t="shared" si="172"/>
        <v>0</v>
      </c>
      <c r="K789" s="191" t="e">
        <f t="shared" si="168"/>
        <v>#DIV/0!</v>
      </c>
      <c r="L789" s="42"/>
    </row>
    <row r="790" spans="1:12" ht="15" customHeight="1" hidden="1">
      <c r="A790" s="5" t="s">
        <v>49</v>
      </c>
      <c r="B790" s="37">
        <v>1000</v>
      </c>
      <c r="C790" s="37">
        <v>1003</v>
      </c>
      <c r="D790" s="32">
        <v>9000051350</v>
      </c>
      <c r="E790" s="33">
        <v>300</v>
      </c>
      <c r="F790" s="32"/>
      <c r="G790" s="40">
        <f>G791</f>
        <v>0</v>
      </c>
      <c r="H790" s="40" t="e">
        <f>#REF!</f>
        <v>#REF!</v>
      </c>
      <c r="I790" s="40">
        <f t="shared" si="172"/>
        <v>0</v>
      </c>
      <c r="J790" s="40">
        <f t="shared" si="172"/>
        <v>0</v>
      </c>
      <c r="K790" s="191" t="e">
        <f t="shared" si="168"/>
        <v>#DIV/0!</v>
      </c>
      <c r="L790" s="42"/>
    </row>
    <row r="791" spans="1:12" ht="30" customHeight="1" hidden="1">
      <c r="A791" s="5" t="s">
        <v>50</v>
      </c>
      <c r="B791" s="37">
        <v>1000</v>
      </c>
      <c r="C791" s="37">
        <v>1003</v>
      </c>
      <c r="D791" s="32">
        <v>9000051350</v>
      </c>
      <c r="E791" s="33">
        <v>320</v>
      </c>
      <c r="F791" s="32"/>
      <c r="G791" s="40">
        <f>G792</f>
        <v>0</v>
      </c>
      <c r="H791" s="40">
        <f>H792</f>
        <v>119.906</v>
      </c>
      <c r="I791" s="40">
        <f t="shared" si="172"/>
        <v>0</v>
      </c>
      <c r="J791" s="40">
        <f t="shared" si="172"/>
        <v>0</v>
      </c>
      <c r="K791" s="191" t="e">
        <f t="shared" si="168"/>
        <v>#DIV/0!</v>
      </c>
      <c r="L791" s="42"/>
    </row>
    <row r="792" spans="1:12" ht="15" customHeight="1" hidden="1">
      <c r="A792" s="6" t="s">
        <v>9</v>
      </c>
      <c r="B792" s="37">
        <v>1000</v>
      </c>
      <c r="C792" s="37">
        <v>1003</v>
      </c>
      <c r="D792" s="32">
        <v>9000051350</v>
      </c>
      <c r="E792" s="33">
        <v>320</v>
      </c>
      <c r="F792" s="33">
        <v>2</v>
      </c>
      <c r="G792" s="40"/>
      <c r="H792" s="40">
        <v>119.906</v>
      </c>
      <c r="I792" s="40">
        <v>0</v>
      </c>
      <c r="J792" s="40"/>
      <c r="K792" s="191" t="e">
        <f t="shared" si="168"/>
        <v>#DIV/0!</v>
      </c>
      <c r="L792" s="42"/>
    </row>
    <row r="793" spans="1:13" ht="30" hidden="1">
      <c r="A793" s="28" t="s">
        <v>187</v>
      </c>
      <c r="B793" s="37">
        <v>1000</v>
      </c>
      <c r="C793" s="37">
        <v>1003</v>
      </c>
      <c r="D793" s="33" t="s">
        <v>204</v>
      </c>
      <c r="E793" s="32"/>
      <c r="F793" s="32"/>
      <c r="G793" s="40">
        <f>G794</f>
        <v>350</v>
      </c>
      <c r="H793" s="214">
        <f aca="true" t="shared" si="173" ref="H793:H806">I793-J793</f>
        <v>0</v>
      </c>
      <c r="I793" s="40">
        <f>I794</f>
        <v>0</v>
      </c>
      <c r="J793" s="40">
        <f>J794</f>
        <v>0</v>
      </c>
      <c r="K793" s="191" t="e">
        <f t="shared" si="168"/>
        <v>#DIV/0!</v>
      </c>
      <c r="L793" s="42"/>
      <c r="M793" s="42"/>
    </row>
    <row r="794" spans="1:13" ht="15" hidden="1">
      <c r="A794" s="28" t="s">
        <v>398</v>
      </c>
      <c r="B794" s="37">
        <v>1000</v>
      </c>
      <c r="C794" s="37">
        <v>1003</v>
      </c>
      <c r="D794" s="33" t="s">
        <v>205</v>
      </c>
      <c r="E794" s="32"/>
      <c r="F794" s="32"/>
      <c r="G794" s="40">
        <f>G803</f>
        <v>350</v>
      </c>
      <c r="H794" s="214">
        <f t="shared" si="173"/>
        <v>0</v>
      </c>
      <c r="I794" s="40">
        <f>I795+I799+I803</f>
        <v>0</v>
      </c>
      <c r="J794" s="40">
        <f>J795+J799+J803</f>
        <v>0</v>
      </c>
      <c r="K794" s="191" t="e">
        <f t="shared" si="168"/>
        <v>#DIV/0!</v>
      </c>
      <c r="L794" s="42"/>
      <c r="M794" s="42"/>
    </row>
    <row r="795" spans="1:13" ht="60" customHeight="1" hidden="1">
      <c r="A795" s="254" t="s">
        <v>399</v>
      </c>
      <c r="B795" s="37">
        <v>1000</v>
      </c>
      <c r="C795" s="37">
        <v>1003</v>
      </c>
      <c r="D795" s="31" t="s">
        <v>217</v>
      </c>
      <c r="E795" s="32"/>
      <c r="F795" s="32"/>
      <c r="G795" s="40">
        <f>G796</f>
        <v>350</v>
      </c>
      <c r="H795" s="214">
        <f t="shared" si="173"/>
        <v>0</v>
      </c>
      <c r="I795" s="40">
        <f aca="true" t="shared" si="174" ref="I795:J797">I796</f>
        <v>0</v>
      </c>
      <c r="J795" s="40">
        <f t="shared" si="174"/>
        <v>0</v>
      </c>
      <c r="K795" s="191" t="e">
        <f t="shared" si="168"/>
        <v>#DIV/0!</v>
      </c>
      <c r="L795" s="42"/>
      <c r="M795" s="42"/>
    </row>
    <row r="796" spans="1:13" ht="15" customHeight="1" hidden="1">
      <c r="A796" s="5" t="s">
        <v>49</v>
      </c>
      <c r="B796" s="37">
        <v>1000</v>
      </c>
      <c r="C796" s="37">
        <v>1003</v>
      </c>
      <c r="D796" s="31" t="s">
        <v>217</v>
      </c>
      <c r="E796" s="33">
        <v>300</v>
      </c>
      <c r="F796" s="32"/>
      <c r="G796" s="40">
        <f>G797</f>
        <v>350</v>
      </c>
      <c r="H796" s="214">
        <f t="shared" si="173"/>
        <v>0</v>
      </c>
      <c r="I796" s="40">
        <f t="shared" si="174"/>
        <v>0</v>
      </c>
      <c r="J796" s="40">
        <f t="shared" si="174"/>
        <v>0</v>
      </c>
      <c r="K796" s="191" t="e">
        <f t="shared" si="168"/>
        <v>#DIV/0!</v>
      </c>
      <c r="L796" s="42"/>
      <c r="M796" s="42"/>
    </row>
    <row r="797" spans="1:13" ht="30" customHeight="1" hidden="1">
      <c r="A797" s="5" t="s">
        <v>50</v>
      </c>
      <c r="B797" s="37">
        <v>1000</v>
      </c>
      <c r="C797" s="37">
        <v>1003</v>
      </c>
      <c r="D797" s="31" t="s">
        <v>217</v>
      </c>
      <c r="E797" s="33">
        <v>320</v>
      </c>
      <c r="F797" s="32"/>
      <c r="G797" s="40">
        <f>G798</f>
        <v>350</v>
      </c>
      <c r="H797" s="214">
        <f t="shared" si="173"/>
        <v>0</v>
      </c>
      <c r="I797" s="40">
        <f t="shared" si="174"/>
        <v>0</v>
      </c>
      <c r="J797" s="40">
        <f t="shared" si="174"/>
        <v>0</v>
      </c>
      <c r="K797" s="191" t="e">
        <f t="shared" si="168"/>
        <v>#DIV/0!</v>
      </c>
      <c r="L797" s="42"/>
      <c r="M797" s="42"/>
    </row>
    <row r="798" spans="1:13" ht="15" customHeight="1" hidden="1">
      <c r="A798" s="6" t="s">
        <v>9</v>
      </c>
      <c r="B798" s="37">
        <v>1000</v>
      </c>
      <c r="C798" s="37">
        <v>1003</v>
      </c>
      <c r="D798" s="31" t="s">
        <v>217</v>
      </c>
      <c r="E798" s="33">
        <v>320</v>
      </c>
      <c r="F798" s="33">
        <v>2</v>
      </c>
      <c r="G798" s="40">
        <v>350</v>
      </c>
      <c r="H798" s="214">
        <f t="shared" si="173"/>
        <v>0</v>
      </c>
      <c r="I798" s="40"/>
      <c r="J798" s="40"/>
      <c r="K798" s="191" t="e">
        <f t="shared" si="168"/>
        <v>#DIV/0!</v>
      </c>
      <c r="L798" s="42"/>
      <c r="M798" s="42"/>
    </row>
    <row r="799" spans="1:13" ht="75" hidden="1">
      <c r="A799" s="28" t="s">
        <v>400</v>
      </c>
      <c r="B799" s="37">
        <v>1000</v>
      </c>
      <c r="C799" s="37">
        <v>1003</v>
      </c>
      <c r="D799" s="31" t="s">
        <v>343</v>
      </c>
      <c r="E799" s="32"/>
      <c r="F799" s="32"/>
      <c r="G799" s="40">
        <f>G800</f>
        <v>350</v>
      </c>
      <c r="H799" s="214">
        <f t="shared" si="173"/>
        <v>0</v>
      </c>
      <c r="I799" s="40">
        <f aca="true" t="shared" si="175" ref="I799:J801">I800</f>
        <v>0</v>
      </c>
      <c r="J799" s="40">
        <f t="shared" si="175"/>
        <v>0</v>
      </c>
      <c r="K799" s="191" t="e">
        <f t="shared" si="168"/>
        <v>#DIV/0!</v>
      </c>
      <c r="L799" s="42"/>
      <c r="M799" s="42"/>
    </row>
    <row r="800" spans="1:13" ht="15" hidden="1">
      <c r="A800" s="5" t="s">
        <v>49</v>
      </c>
      <c r="B800" s="37">
        <v>1000</v>
      </c>
      <c r="C800" s="37">
        <v>1003</v>
      </c>
      <c r="D800" s="31" t="s">
        <v>343</v>
      </c>
      <c r="E800" s="33">
        <v>300</v>
      </c>
      <c r="F800" s="32"/>
      <c r="G800" s="40">
        <f>G801</f>
        <v>350</v>
      </c>
      <c r="H800" s="214">
        <f t="shared" si="173"/>
        <v>0</v>
      </c>
      <c r="I800" s="40">
        <f t="shared" si="175"/>
        <v>0</v>
      </c>
      <c r="J800" s="40">
        <f t="shared" si="175"/>
        <v>0</v>
      </c>
      <c r="K800" s="191" t="e">
        <f t="shared" si="168"/>
        <v>#DIV/0!</v>
      </c>
      <c r="L800" s="42"/>
      <c r="M800" s="42"/>
    </row>
    <row r="801" spans="1:13" ht="30" hidden="1">
      <c r="A801" s="5" t="s">
        <v>50</v>
      </c>
      <c r="B801" s="37">
        <v>1000</v>
      </c>
      <c r="C801" s="37">
        <v>1003</v>
      </c>
      <c r="D801" s="31" t="s">
        <v>343</v>
      </c>
      <c r="E801" s="33">
        <v>320</v>
      </c>
      <c r="F801" s="32"/>
      <c r="G801" s="40">
        <f>G802</f>
        <v>350</v>
      </c>
      <c r="H801" s="214">
        <f t="shared" si="173"/>
        <v>0</v>
      </c>
      <c r="I801" s="40">
        <f t="shared" si="175"/>
        <v>0</v>
      </c>
      <c r="J801" s="40">
        <f t="shared" si="175"/>
        <v>0</v>
      </c>
      <c r="K801" s="191" t="e">
        <f t="shared" si="168"/>
        <v>#DIV/0!</v>
      </c>
      <c r="L801" s="42"/>
      <c r="M801" s="42"/>
    </row>
    <row r="802" spans="1:13" ht="15" hidden="1">
      <c r="A802" s="6" t="s">
        <v>9</v>
      </c>
      <c r="B802" s="37">
        <v>1000</v>
      </c>
      <c r="C802" s="37">
        <v>1003</v>
      </c>
      <c r="D802" s="31" t="s">
        <v>343</v>
      </c>
      <c r="E802" s="33">
        <v>320</v>
      </c>
      <c r="F802" s="33">
        <v>2</v>
      </c>
      <c r="G802" s="40">
        <v>350</v>
      </c>
      <c r="H802" s="214">
        <f t="shared" si="173"/>
        <v>0</v>
      </c>
      <c r="I802" s="40"/>
      <c r="J802" s="40"/>
      <c r="K802" s="191" t="e">
        <f t="shared" si="168"/>
        <v>#DIV/0!</v>
      </c>
      <c r="L802" s="42"/>
      <c r="M802" s="42"/>
    </row>
    <row r="803" spans="1:13" ht="75" hidden="1">
      <c r="A803" s="28" t="s">
        <v>400</v>
      </c>
      <c r="B803" s="37">
        <v>1000</v>
      </c>
      <c r="C803" s="37">
        <v>1003</v>
      </c>
      <c r="D803" s="31" t="s">
        <v>343</v>
      </c>
      <c r="E803" s="32"/>
      <c r="F803" s="32"/>
      <c r="G803" s="40">
        <f>G804</f>
        <v>350</v>
      </c>
      <c r="H803" s="214">
        <f t="shared" si="173"/>
        <v>0</v>
      </c>
      <c r="I803" s="40">
        <f aca="true" t="shared" si="176" ref="I803:J805">I804</f>
        <v>0</v>
      </c>
      <c r="J803" s="40">
        <f t="shared" si="176"/>
        <v>0</v>
      </c>
      <c r="K803" s="191" t="e">
        <f t="shared" si="168"/>
        <v>#DIV/0!</v>
      </c>
      <c r="L803" s="42"/>
      <c r="M803" s="42"/>
    </row>
    <row r="804" spans="1:13" ht="15" hidden="1">
      <c r="A804" s="5" t="s">
        <v>49</v>
      </c>
      <c r="B804" s="37">
        <v>1000</v>
      </c>
      <c r="C804" s="37">
        <v>1003</v>
      </c>
      <c r="D804" s="31" t="s">
        <v>343</v>
      </c>
      <c r="E804" s="33">
        <v>300</v>
      </c>
      <c r="F804" s="32"/>
      <c r="G804" s="40">
        <f>G805</f>
        <v>350</v>
      </c>
      <c r="H804" s="214">
        <f t="shared" si="173"/>
        <v>0</v>
      </c>
      <c r="I804" s="40">
        <f t="shared" si="176"/>
        <v>0</v>
      </c>
      <c r="J804" s="40">
        <f t="shared" si="176"/>
        <v>0</v>
      </c>
      <c r="K804" s="191" t="e">
        <f t="shared" si="168"/>
        <v>#DIV/0!</v>
      </c>
      <c r="L804" s="42"/>
      <c r="M804" s="42"/>
    </row>
    <row r="805" spans="1:13" ht="30" hidden="1">
      <c r="A805" s="5" t="s">
        <v>50</v>
      </c>
      <c r="B805" s="37">
        <v>1000</v>
      </c>
      <c r="C805" s="37">
        <v>1003</v>
      </c>
      <c r="D805" s="31" t="s">
        <v>343</v>
      </c>
      <c r="E805" s="33">
        <v>320</v>
      </c>
      <c r="F805" s="32"/>
      <c r="G805" s="40">
        <f>G806</f>
        <v>350</v>
      </c>
      <c r="H805" s="214">
        <f t="shared" si="173"/>
        <v>0</v>
      </c>
      <c r="I805" s="40">
        <f t="shared" si="176"/>
        <v>0</v>
      </c>
      <c r="J805" s="40">
        <f t="shared" si="176"/>
        <v>0</v>
      </c>
      <c r="K805" s="191" t="e">
        <f t="shared" si="168"/>
        <v>#DIV/0!</v>
      </c>
      <c r="L805" s="42"/>
      <c r="M805" s="42"/>
    </row>
    <row r="806" spans="1:13" ht="15" hidden="1">
      <c r="A806" s="6" t="s">
        <v>8</v>
      </c>
      <c r="B806" s="37">
        <v>1000</v>
      </c>
      <c r="C806" s="37">
        <v>1003</v>
      </c>
      <c r="D806" s="31" t="s">
        <v>343</v>
      </c>
      <c r="E806" s="33">
        <v>320</v>
      </c>
      <c r="F806" s="33">
        <v>1</v>
      </c>
      <c r="G806" s="40">
        <v>350</v>
      </c>
      <c r="H806" s="214">
        <f t="shared" si="173"/>
        <v>0</v>
      </c>
      <c r="I806" s="40"/>
      <c r="J806" s="40"/>
      <c r="K806" s="191" t="e">
        <f t="shared" si="168"/>
        <v>#DIV/0!</v>
      </c>
      <c r="L806" s="42"/>
      <c r="M806" s="42"/>
    </row>
    <row r="807" spans="1:13" ht="50.25" customHeight="1">
      <c r="A807" s="253" t="s">
        <v>405</v>
      </c>
      <c r="B807" s="37" t="s">
        <v>65</v>
      </c>
      <c r="C807" s="37" t="s">
        <v>104</v>
      </c>
      <c r="D807" s="32">
        <v>9000051760</v>
      </c>
      <c r="E807" s="32"/>
      <c r="F807" s="32"/>
      <c r="G807" s="32"/>
      <c r="H807" s="40"/>
      <c r="I807" s="40">
        <f>I808</f>
        <v>742.5</v>
      </c>
      <c r="J807" s="40">
        <f aca="true" t="shared" si="177" ref="I807:J809">J808</f>
        <v>0</v>
      </c>
      <c r="K807" s="191">
        <f t="shared" si="168"/>
        <v>0</v>
      </c>
      <c r="L807" s="42"/>
      <c r="M807" s="42"/>
    </row>
    <row r="808" spans="1:13" ht="15">
      <c r="A808" s="5" t="s">
        <v>49</v>
      </c>
      <c r="B808" s="37">
        <v>1000</v>
      </c>
      <c r="C808" s="37">
        <v>1003</v>
      </c>
      <c r="D808" s="32">
        <v>9000051760</v>
      </c>
      <c r="E808" s="33">
        <v>300</v>
      </c>
      <c r="F808" s="33"/>
      <c r="G808" s="32"/>
      <c r="H808" s="40" t="e">
        <f>#REF!</f>
        <v>#REF!</v>
      </c>
      <c r="I808" s="40">
        <f t="shared" si="177"/>
        <v>742.5</v>
      </c>
      <c r="J808" s="40">
        <f t="shared" si="177"/>
        <v>0</v>
      </c>
      <c r="K808" s="191">
        <f t="shared" si="168"/>
        <v>0</v>
      </c>
      <c r="L808" s="42"/>
      <c r="M808" s="42"/>
    </row>
    <row r="809" spans="1:13" ht="30">
      <c r="A809" s="5" t="s">
        <v>50</v>
      </c>
      <c r="B809" s="37">
        <v>1000</v>
      </c>
      <c r="C809" s="37">
        <v>1003</v>
      </c>
      <c r="D809" s="32">
        <v>9000051760</v>
      </c>
      <c r="E809" s="33">
        <v>320</v>
      </c>
      <c r="F809" s="33"/>
      <c r="G809" s="32"/>
      <c r="H809" s="40">
        <f>H810</f>
        <v>350</v>
      </c>
      <c r="I809" s="40">
        <f t="shared" si="177"/>
        <v>742.5</v>
      </c>
      <c r="J809" s="40">
        <f t="shared" si="177"/>
        <v>0</v>
      </c>
      <c r="K809" s="191">
        <f t="shared" si="168"/>
        <v>0</v>
      </c>
      <c r="L809" s="42"/>
      <c r="M809" s="42"/>
    </row>
    <row r="810" spans="1:13" ht="15">
      <c r="A810" s="6" t="s">
        <v>9</v>
      </c>
      <c r="B810" s="37">
        <v>1000</v>
      </c>
      <c r="C810" s="37">
        <v>1003</v>
      </c>
      <c r="D810" s="32">
        <v>9000051760</v>
      </c>
      <c r="E810" s="33">
        <v>320</v>
      </c>
      <c r="F810" s="33">
        <v>2</v>
      </c>
      <c r="G810" s="33">
        <v>2</v>
      </c>
      <c r="H810" s="40">
        <v>350</v>
      </c>
      <c r="I810" s="40">
        <v>742.5</v>
      </c>
      <c r="J810" s="40">
        <v>0</v>
      </c>
      <c r="K810" s="191">
        <f t="shared" si="168"/>
        <v>0</v>
      </c>
      <c r="L810" s="42"/>
      <c r="M810" s="42"/>
    </row>
    <row r="811" spans="1:11" ht="15">
      <c r="A811" s="4" t="s">
        <v>63</v>
      </c>
      <c r="B811" s="90">
        <v>1000</v>
      </c>
      <c r="C811" s="90">
        <v>1004</v>
      </c>
      <c r="D811" s="239"/>
      <c r="E811" s="239"/>
      <c r="F811" s="239"/>
      <c r="G811" s="214">
        <f>G822+G846+G850+G854+G858+G866+G870+G862</f>
        <v>15852.500000000002</v>
      </c>
      <c r="H811" s="214" t="e">
        <f>H822</f>
        <v>#REF!</v>
      </c>
      <c r="I811" s="214">
        <f>I812+I822</f>
        <v>17720.04</v>
      </c>
      <c r="J811" s="214">
        <f>J812+J822</f>
        <v>8387.94666</v>
      </c>
      <c r="K811" s="191">
        <f t="shared" si="168"/>
        <v>47.335935246195824</v>
      </c>
    </row>
    <row r="812" spans="1:14" ht="30" hidden="1">
      <c r="A812" s="255" t="s">
        <v>525</v>
      </c>
      <c r="B812" s="37" t="s">
        <v>65</v>
      </c>
      <c r="C812" s="37" t="s">
        <v>66</v>
      </c>
      <c r="D812" s="33">
        <v>5100000000</v>
      </c>
      <c r="E812" s="32"/>
      <c r="F812" s="32"/>
      <c r="G812" s="40">
        <f>G818</f>
        <v>350</v>
      </c>
      <c r="H812" s="214">
        <f>I812-J812</f>
        <v>0</v>
      </c>
      <c r="I812" s="40">
        <f>I813</f>
        <v>0</v>
      </c>
      <c r="J812" s="40">
        <f>J813</f>
        <v>0</v>
      </c>
      <c r="K812" s="191" t="e">
        <f t="shared" si="168"/>
        <v>#DIV/0!</v>
      </c>
      <c r="M812" s="42"/>
      <c r="N812" s="42"/>
    </row>
    <row r="813" spans="1:14" ht="30" hidden="1">
      <c r="A813" s="108" t="s">
        <v>527</v>
      </c>
      <c r="B813" s="37" t="s">
        <v>65</v>
      </c>
      <c r="C813" s="37" t="s">
        <v>66</v>
      </c>
      <c r="D813" s="33">
        <v>5120000000</v>
      </c>
      <c r="E813" s="32"/>
      <c r="F813" s="32"/>
      <c r="G813" s="40"/>
      <c r="H813" s="214"/>
      <c r="I813" s="40">
        <f>I814+I818</f>
        <v>0</v>
      </c>
      <c r="J813" s="40">
        <f>J814+J818</f>
        <v>0</v>
      </c>
      <c r="K813" s="191" t="e">
        <f t="shared" si="168"/>
        <v>#DIV/0!</v>
      </c>
      <c r="M813" s="42"/>
      <c r="N813" s="42"/>
    </row>
    <row r="814" spans="1:14" ht="30" hidden="1">
      <c r="A814" s="27" t="s">
        <v>445</v>
      </c>
      <c r="B814" s="37">
        <v>1000</v>
      </c>
      <c r="C814" s="37" t="s">
        <v>66</v>
      </c>
      <c r="D814" s="102" t="s">
        <v>477</v>
      </c>
      <c r="E814" s="32"/>
      <c r="F814" s="32"/>
      <c r="G814" s="40">
        <f>G815</f>
        <v>350</v>
      </c>
      <c r="H814" s="214">
        <f aca="true" t="shared" si="178" ref="H814:H821">I814-J814</f>
        <v>0</v>
      </c>
      <c r="I814" s="40">
        <f aca="true" t="shared" si="179" ref="I814:J816">I815</f>
        <v>0</v>
      </c>
      <c r="J814" s="40">
        <f t="shared" si="179"/>
        <v>0</v>
      </c>
      <c r="K814" s="191" t="e">
        <f t="shared" si="168"/>
        <v>#DIV/0!</v>
      </c>
      <c r="M814" s="42"/>
      <c r="N814" s="42"/>
    </row>
    <row r="815" spans="1:14" ht="15" hidden="1">
      <c r="A815" s="5" t="s">
        <v>49</v>
      </c>
      <c r="B815" s="37">
        <v>1000</v>
      </c>
      <c r="C815" s="37" t="s">
        <v>66</v>
      </c>
      <c r="D815" s="102" t="s">
        <v>477</v>
      </c>
      <c r="E815" s="33">
        <v>300</v>
      </c>
      <c r="F815" s="32"/>
      <c r="G815" s="40">
        <f>G816</f>
        <v>350</v>
      </c>
      <c r="H815" s="214">
        <f t="shared" si="178"/>
        <v>0</v>
      </c>
      <c r="I815" s="40">
        <f t="shared" si="179"/>
        <v>0</v>
      </c>
      <c r="J815" s="40">
        <f t="shared" si="179"/>
        <v>0</v>
      </c>
      <c r="K815" s="191" t="e">
        <f t="shared" si="168"/>
        <v>#DIV/0!</v>
      </c>
      <c r="M815" s="42"/>
      <c r="N815" s="42"/>
    </row>
    <row r="816" spans="1:14" ht="30" hidden="1">
      <c r="A816" s="5" t="s">
        <v>50</v>
      </c>
      <c r="B816" s="37">
        <v>1000</v>
      </c>
      <c r="C816" s="37" t="s">
        <v>66</v>
      </c>
      <c r="D816" s="102" t="s">
        <v>477</v>
      </c>
      <c r="E816" s="33">
        <v>320</v>
      </c>
      <c r="F816" s="32"/>
      <c r="G816" s="40">
        <f>G817</f>
        <v>350</v>
      </c>
      <c r="H816" s="214">
        <f t="shared" si="178"/>
        <v>0</v>
      </c>
      <c r="I816" s="40">
        <f t="shared" si="179"/>
        <v>0</v>
      </c>
      <c r="J816" s="40">
        <f t="shared" si="179"/>
        <v>0</v>
      </c>
      <c r="K816" s="191" t="e">
        <f t="shared" si="168"/>
        <v>#DIV/0!</v>
      </c>
      <c r="M816" s="42"/>
      <c r="N816" s="42"/>
    </row>
    <row r="817" spans="1:14" ht="15" hidden="1">
      <c r="A817" s="6" t="s">
        <v>9</v>
      </c>
      <c r="B817" s="37">
        <v>1000</v>
      </c>
      <c r="C817" s="37" t="s">
        <v>66</v>
      </c>
      <c r="D817" s="102" t="s">
        <v>477</v>
      </c>
      <c r="E817" s="33">
        <v>320</v>
      </c>
      <c r="F817" s="33">
        <v>2</v>
      </c>
      <c r="G817" s="40">
        <v>350</v>
      </c>
      <c r="H817" s="214">
        <f t="shared" si="178"/>
        <v>0</v>
      </c>
      <c r="I817" s="40">
        <v>0</v>
      </c>
      <c r="J817" s="40"/>
      <c r="K817" s="191" t="e">
        <f t="shared" si="168"/>
        <v>#DIV/0!</v>
      </c>
      <c r="M817" s="42"/>
      <c r="N817" s="42"/>
    </row>
    <row r="818" spans="1:14" ht="30" hidden="1">
      <c r="A818" s="27" t="s">
        <v>445</v>
      </c>
      <c r="B818" s="37">
        <v>1000</v>
      </c>
      <c r="C818" s="37" t="s">
        <v>66</v>
      </c>
      <c r="D818" s="102" t="s">
        <v>477</v>
      </c>
      <c r="E818" s="32"/>
      <c r="F818" s="32"/>
      <c r="G818" s="40">
        <f>G819</f>
        <v>350</v>
      </c>
      <c r="H818" s="214">
        <f t="shared" si="178"/>
        <v>0</v>
      </c>
      <c r="I818" s="40">
        <f aca="true" t="shared" si="180" ref="I818:J820">I819</f>
        <v>0</v>
      </c>
      <c r="J818" s="40">
        <f t="shared" si="180"/>
        <v>0</v>
      </c>
      <c r="K818" s="191" t="e">
        <f t="shared" si="168"/>
        <v>#DIV/0!</v>
      </c>
      <c r="M818" s="42"/>
      <c r="N818" s="42"/>
    </row>
    <row r="819" spans="1:14" ht="15" hidden="1">
      <c r="A819" s="5" t="s">
        <v>49</v>
      </c>
      <c r="B819" s="37">
        <v>1000</v>
      </c>
      <c r="C819" s="37" t="s">
        <v>66</v>
      </c>
      <c r="D819" s="102" t="s">
        <v>477</v>
      </c>
      <c r="E819" s="33">
        <v>300</v>
      </c>
      <c r="F819" s="32"/>
      <c r="G819" s="40">
        <f>G820</f>
        <v>350</v>
      </c>
      <c r="H819" s="214">
        <f t="shared" si="178"/>
        <v>0</v>
      </c>
      <c r="I819" s="40">
        <f t="shared" si="180"/>
        <v>0</v>
      </c>
      <c r="J819" s="40">
        <f t="shared" si="180"/>
        <v>0</v>
      </c>
      <c r="K819" s="191" t="e">
        <f t="shared" si="168"/>
        <v>#DIV/0!</v>
      </c>
      <c r="M819" s="42"/>
      <c r="N819" s="42"/>
    </row>
    <row r="820" spans="1:14" ht="30" hidden="1">
      <c r="A820" s="5" t="s">
        <v>50</v>
      </c>
      <c r="B820" s="37">
        <v>1000</v>
      </c>
      <c r="C820" s="37" t="s">
        <v>66</v>
      </c>
      <c r="D820" s="102" t="s">
        <v>477</v>
      </c>
      <c r="E820" s="33">
        <v>320</v>
      </c>
      <c r="F820" s="32"/>
      <c r="G820" s="40">
        <f>G821</f>
        <v>350</v>
      </c>
      <c r="H820" s="214">
        <f t="shared" si="178"/>
        <v>0</v>
      </c>
      <c r="I820" s="40">
        <f t="shared" si="180"/>
        <v>0</v>
      </c>
      <c r="J820" s="40">
        <f t="shared" si="180"/>
        <v>0</v>
      </c>
      <c r="K820" s="191" t="e">
        <f t="shared" si="168"/>
        <v>#DIV/0!</v>
      </c>
      <c r="M820" s="42"/>
      <c r="N820" s="42"/>
    </row>
    <row r="821" spans="1:14" ht="15" hidden="1">
      <c r="A821" s="6" t="s">
        <v>8</v>
      </c>
      <c r="B821" s="37">
        <v>1000</v>
      </c>
      <c r="C821" s="37" t="s">
        <v>66</v>
      </c>
      <c r="D821" s="102" t="s">
        <v>477</v>
      </c>
      <c r="E821" s="33">
        <v>320</v>
      </c>
      <c r="F821" s="33">
        <v>1</v>
      </c>
      <c r="G821" s="40">
        <v>350</v>
      </c>
      <c r="H821" s="214">
        <f t="shared" si="178"/>
        <v>0</v>
      </c>
      <c r="I821" s="40">
        <v>0</v>
      </c>
      <c r="J821" s="40"/>
      <c r="K821" s="191" t="e">
        <f t="shared" si="168"/>
        <v>#DIV/0!</v>
      </c>
      <c r="M821" s="42"/>
      <c r="N821" s="42"/>
    </row>
    <row r="822" spans="1:11" ht="15">
      <c r="A822" s="5" t="s">
        <v>16</v>
      </c>
      <c r="B822" s="37">
        <v>1000</v>
      </c>
      <c r="C822" s="37" t="s">
        <v>66</v>
      </c>
      <c r="D822" s="33">
        <v>9000000000</v>
      </c>
      <c r="E822" s="32"/>
      <c r="F822" s="32"/>
      <c r="G822" s="40">
        <f>G831+G823+G827</f>
        <v>7480.6</v>
      </c>
      <c r="H822" s="40" t="e">
        <f>#REF!</f>
        <v>#REF!</v>
      </c>
      <c r="I822" s="40">
        <f>I830+I834+I846+I850+I854+I858+I866+I862+I870+I838+I842</f>
        <v>17720.04</v>
      </c>
      <c r="J822" s="40">
        <f>J830+J834+J846+J850+J854+J858+J866+J862+J870+J838+J842</f>
        <v>8387.94666</v>
      </c>
      <c r="K822" s="191">
        <f t="shared" si="168"/>
        <v>47.335935246195824</v>
      </c>
    </row>
    <row r="823" spans="1:11" ht="60" customHeight="1" hidden="1">
      <c r="A823" s="27" t="s">
        <v>208</v>
      </c>
      <c r="B823" s="37">
        <v>1000</v>
      </c>
      <c r="C823" s="37">
        <v>1004</v>
      </c>
      <c r="D823" s="31">
        <v>9000050820</v>
      </c>
      <c r="E823" s="32"/>
      <c r="F823" s="32"/>
      <c r="G823" s="40">
        <f aca="true" t="shared" si="181" ref="G823:J825">G824</f>
        <v>0</v>
      </c>
      <c r="H823" s="40">
        <f t="shared" si="181"/>
        <v>7760</v>
      </c>
      <c r="I823" s="40">
        <f t="shared" si="181"/>
        <v>0</v>
      </c>
      <c r="J823" s="40">
        <f t="shared" si="181"/>
        <v>0</v>
      </c>
      <c r="K823" s="191" t="e">
        <f t="shared" si="168"/>
        <v>#DIV/0!</v>
      </c>
    </row>
    <row r="824" spans="1:11" ht="15" customHeight="1" hidden="1">
      <c r="A824" s="5" t="s">
        <v>49</v>
      </c>
      <c r="B824" s="37">
        <v>1000</v>
      </c>
      <c r="C824" s="37">
        <v>1004</v>
      </c>
      <c r="D824" s="31">
        <v>9000050820</v>
      </c>
      <c r="E824" s="33">
        <v>300</v>
      </c>
      <c r="F824" s="32"/>
      <c r="G824" s="40">
        <f t="shared" si="181"/>
        <v>0</v>
      </c>
      <c r="H824" s="40">
        <f t="shared" si="181"/>
        <v>7760</v>
      </c>
      <c r="I824" s="40">
        <f t="shared" si="181"/>
        <v>0</v>
      </c>
      <c r="J824" s="40">
        <f t="shared" si="181"/>
        <v>0</v>
      </c>
      <c r="K824" s="191" t="e">
        <f t="shared" si="168"/>
        <v>#DIV/0!</v>
      </c>
    </row>
    <row r="825" spans="1:11" ht="30" customHeight="1" hidden="1">
      <c r="A825" s="5" t="s">
        <v>50</v>
      </c>
      <c r="B825" s="37">
        <v>1000</v>
      </c>
      <c r="C825" s="37">
        <v>1004</v>
      </c>
      <c r="D825" s="31">
        <v>9000050820</v>
      </c>
      <c r="E825" s="33">
        <v>320</v>
      </c>
      <c r="F825" s="32"/>
      <c r="G825" s="40">
        <f t="shared" si="181"/>
        <v>0</v>
      </c>
      <c r="H825" s="40">
        <f t="shared" si="181"/>
        <v>7760</v>
      </c>
      <c r="I825" s="40">
        <f t="shared" si="181"/>
        <v>0</v>
      </c>
      <c r="J825" s="40">
        <f t="shared" si="181"/>
        <v>0</v>
      </c>
      <c r="K825" s="191" t="e">
        <f t="shared" si="168"/>
        <v>#DIV/0!</v>
      </c>
    </row>
    <row r="826" spans="1:11" ht="15" customHeight="1" hidden="1">
      <c r="A826" s="6" t="s">
        <v>9</v>
      </c>
      <c r="B826" s="37">
        <v>1000</v>
      </c>
      <c r="C826" s="37">
        <v>1004</v>
      </c>
      <c r="D826" s="31">
        <v>9000050820</v>
      </c>
      <c r="E826" s="33">
        <v>320</v>
      </c>
      <c r="F826" s="33">
        <v>2</v>
      </c>
      <c r="G826" s="40"/>
      <c r="H826" s="40">
        <v>7760</v>
      </c>
      <c r="I826" s="40"/>
      <c r="J826" s="40"/>
      <c r="K826" s="191" t="e">
        <f t="shared" si="168"/>
        <v>#DIV/0!</v>
      </c>
    </row>
    <row r="827" spans="1:12" ht="60" hidden="1">
      <c r="A827" s="27" t="s">
        <v>208</v>
      </c>
      <c r="B827" s="37">
        <v>1000</v>
      </c>
      <c r="C827" s="37">
        <v>1004</v>
      </c>
      <c r="D827" s="31" t="s">
        <v>403</v>
      </c>
      <c r="E827" s="32"/>
      <c r="F827" s="32"/>
      <c r="G827" s="40">
        <f aca="true" t="shared" si="182" ref="G827:J829">G828</f>
        <v>1179.20658</v>
      </c>
      <c r="H827" s="40">
        <f t="shared" si="182"/>
        <v>7760</v>
      </c>
      <c r="I827" s="40">
        <f t="shared" si="182"/>
        <v>0</v>
      </c>
      <c r="J827" s="40">
        <f t="shared" si="182"/>
        <v>0</v>
      </c>
      <c r="K827" s="191" t="e">
        <f t="shared" si="168"/>
        <v>#DIV/0!</v>
      </c>
      <c r="L827" s="42"/>
    </row>
    <row r="828" spans="1:12" ht="30" hidden="1">
      <c r="A828" s="5" t="s">
        <v>167</v>
      </c>
      <c r="B828" s="37">
        <v>1000</v>
      </c>
      <c r="C828" s="37">
        <v>1004</v>
      </c>
      <c r="D828" s="31" t="s">
        <v>403</v>
      </c>
      <c r="E828" s="33">
        <v>400</v>
      </c>
      <c r="F828" s="32"/>
      <c r="G828" s="40">
        <f t="shared" si="182"/>
        <v>1179.20658</v>
      </c>
      <c r="H828" s="40">
        <f t="shared" si="182"/>
        <v>7760</v>
      </c>
      <c r="I828" s="40">
        <f t="shared" si="182"/>
        <v>0</v>
      </c>
      <c r="J828" s="40">
        <f t="shared" si="182"/>
        <v>0</v>
      </c>
      <c r="K828" s="191" t="e">
        <f aca="true" t="shared" si="183" ref="K828:K891">J828/I828*100</f>
        <v>#DIV/0!</v>
      </c>
      <c r="L828" s="42"/>
    </row>
    <row r="829" spans="1:12" ht="15" hidden="1">
      <c r="A829" s="5" t="s">
        <v>173</v>
      </c>
      <c r="B829" s="37">
        <v>1000</v>
      </c>
      <c r="C829" s="37">
        <v>1004</v>
      </c>
      <c r="D829" s="31" t="s">
        <v>403</v>
      </c>
      <c r="E829" s="33">
        <v>410</v>
      </c>
      <c r="F829" s="32"/>
      <c r="G829" s="40">
        <f t="shared" si="182"/>
        <v>1179.20658</v>
      </c>
      <c r="H829" s="40">
        <f t="shared" si="182"/>
        <v>7760</v>
      </c>
      <c r="I829" s="40">
        <f t="shared" si="182"/>
        <v>0</v>
      </c>
      <c r="J829" s="40">
        <f t="shared" si="182"/>
        <v>0</v>
      </c>
      <c r="K829" s="191" t="e">
        <f t="shared" si="183"/>
        <v>#DIV/0!</v>
      </c>
      <c r="L829" s="42"/>
    </row>
    <row r="830" spans="1:12" ht="15" hidden="1">
      <c r="A830" s="6" t="s">
        <v>9</v>
      </c>
      <c r="B830" s="37">
        <v>1000</v>
      </c>
      <c r="C830" s="37">
        <v>1004</v>
      </c>
      <c r="D830" s="31" t="s">
        <v>403</v>
      </c>
      <c r="E830" s="33">
        <v>410</v>
      </c>
      <c r="F830" s="33">
        <v>2</v>
      </c>
      <c r="G830" s="40">
        <v>1179.20658</v>
      </c>
      <c r="H830" s="40">
        <v>7760</v>
      </c>
      <c r="I830" s="40"/>
      <c r="J830" s="40"/>
      <c r="K830" s="191" t="e">
        <f t="shared" si="183"/>
        <v>#DIV/0!</v>
      </c>
      <c r="L830" s="42"/>
    </row>
    <row r="831" spans="1:11" ht="45" hidden="1">
      <c r="A831" s="27" t="s">
        <v>432</v>
      </c>
      <c r="B831" s="37">
        <v>1000</v>
      </c>
      <c r="C831" s="37">
        <v>1004</v>
      </c>
      <c r="D831" s="31" t="s">
        <v>403</v>
      </c>
      <c r="E831" s="32"/>
      <c r="F831" s="32"/>
      <c r="G831" s="40">
        <f aca="true" t="shared" si="184" ref="G831:J841">G832</f>
        <v>6301.39342</v>
      </c>
      <c r="H831" s="40">
        <f t="shared" si="184"/>
        <v>7760</v>
      </c>
      <c r="I831" s="40">
        <f t="shared" si="184"/>
        <v>0</v>
      </c>
      <c r="J831" s="40">
        <f t="shared" si="184"/>
        <v>0</v>
      </c>
      <c r="K831" s="191" t="e">
        <f t="shared" si="183"/>
        <v>#DIV/0!</v>
      </c>
    </row>
    <row r="832" spans="1:11" ht="30" hidden="1">
      <c r="A832" s="5" t="s">
        <v>167</v>
      </c>
      <c r="B832" s="37">
        <v>1000</v>
      </c>
      <c r="C832" s="37">
        <v>1004</v>
      </c>
      <c r="D832" s="31" t="s">
        <v>403</v>
      </c>
      <c r="E832" s="33">
        <v>400</v>
      </c>
      <c r="F832" s="32"/>
      <c r="G832" s="40">
        <f t="shared" si="184"/>
        <v>6301.39342</v>
      </c>
      <c r="H832" s="40">
        <f t="shared" si="184"/>
        <v>7760</v>
      </c>
      <c r="I832" s="40">
        <f t="shared" si="184"/>
        <v>0</v>
      </c>
      <c r="J832" s="40">
        <f t="shared" si="184"/>
        <v>0</v>
      </c>
      <c r="K832" s="191" t="e">
        <f t="shared" si="183"/>
        <v>#DIV/0!</v>
      </c>
    </row>
    <row r="833" spans="1:11" ht="15" hidden="1">
      <c r="A833" s="5" t="s">
        <v>173</v>
      </c>
      <c r="B833" s="37">
        <v>1000</v>
      </c>
      <c r="C833" s="37">
        <v>1004</v>
      </c>
      <c r="D833" s="31" t="s">
        <v>403</v>
      </c>
      <c r="E833" s="33">
        <v>410</v>
      </c>
      <c r="F833" s="32"/>
      <c r="G833" s="40">
        <f t="shared" si="184"/>
        <v>6301.39342</v>
      </c>
      <c r="H833" s="40">
        <f t="shared" si="184"/>
        <v>7760</v>
      </c>
      <c r="I833" s="40">
        <f t="shared" si="184"/>
        <v>0</v>
      </c>
      <c r="J833" s="40">
        <f t="shared" si="184"/>
        <v>0</v>
      </c>
      <c r="K833" s="191" t="e">
        <f t="shared" si="183"/>
        <v>#DIV/0!</v>
      </c>
    </row>
    <row r="834" spans="1:11" ht="15" hidden="1">
      <c r="A834" s="6" t="s">
        <v>9</v>
      </c>
      <c r="B834" s="37">
        <v>1000</v>
      </c>
      <c r="C834" s="37">
        <v>1004</v>
      </c>
      <c r="D834" s="31" t="s">
        <v>403</v>
      </c>
      <c r="E834" s="33">
        <v>410</v>
      </c>
      <c r="F834" s="33">
        <v>2</v>
      </c>
      <c r="G834" s="40">
        <v>6301.39342</v>
      </c>
      <c r="H834" s="40">
        <v>7760</v>
      </c>
      <c r="I834" s="40"/>
      <c r="J834" s="40"/>
      <c r="K834" s="191" t="e">
        <f t="shared" si="183"/>
        <v>#DIV/0!</v>
      </c>
    </row>
    <row r="835" spans="1:11" ht="45">
      <c r="A835" s="27" t="s">
        <v>432</v>
      </c>
      <c r="B835" s="37">
        <v>1000</v>
      </c>
      <c r="C835" s="37">
        <v>1004</v>
      </c>
      <c r="D835" s="31">
        <v>9000072950</v>
      </c>
      <c r="E835" s="32"/>
      <c r="F835" s="32"/>
      <c r="G835" s="40">
        <f t="shared" si="184"/>
        <v>6301.39342</v>
      </c>
      <c r="H835" s="40">
        <f t="shared" si="184"/>
        <v>7760</v>
      </c>
      <c r="I835" s="40">
        <f t="shared" si="184"/>
        <v>8933.99</v>
      </c>
      <c r="J835" s="40">
        <f t="shared" si="184"/>
        <v>3338.6463</v>
      </c>
      <c r="K835" s="191">
        <f t="shared" si="183"/>
        <v>37.370159357689005</v>
      </c>
    </row>
    <row r="836" spans="1:11" ht="30">
      <c r="A836" s="5" t="s">
        <v>167</v>
      </c>
      <c r="B836" s="37">
        <v>1000</v>
      </c>
      <c r="C836" s="37">
        <v>1004</v>
      </c>
      <c r="D836" s="31">
        <v>9000072950</v>
      </c>
      <c r="E836" s="33">
        <v>400</v>
      </c>
      <c r="F836" s="32"/>
      <c r="G836" s="40">
        <f t="shared" si="184"/>
        <v>6301.39342</v>
      </c>
      <c r="H836" s="40">
        <f t="shared" si="184"/>
        <v>7760</v>
      </c>
      <c r="I836" s="40">
        <f t="shared" si="184"/>
        <v>8933.99</v>
      </c>
      <c r="J836" s="40">
        <f t="shared" si="184"/>
        <v>3338.6463</v>
      </c>
      <c r="K836" s="191">
        <f t="shared" si="183"/>
        <v>37.370159357689005</v>
      </c>
    </row>
    <row r="837" spans="1:11" ht="15">
      <c r="A837" s="5" t="s">
        <v>173</v>
      </c>
      <c r="B837" s="37">
        <v>1000</v>
      </c>
      <c r="C837" s="37">
        <v>1004</v>
      </c>
      <c r="D837" s="31">
        <v>9000072950</v>
      </c>
      <c r="E837" s="33">
        <v>410</v>
      </c>
      <c r="F837" s="32"/>
      <c r="G837" s="40">
        <f t="shared" si="184"/>
        <v>6301.39342</v>
      </c>
      <c r="H837" s="40">
        <f t="shared" si="184"/>
        <v>7760</v>
      </c>
      <c r="I837" s="40">
        <f t="shared" si="184"/>
        <v>8933.99</v>
      </c>
      <c r="J837" s="40">
        <f t="shared" si="184"/>
        <v>3338.6463</v>
      </c>
      <c r="K837" s="191">
        <f t="shared" si="183"/>
        <v>37.370159357689005</v>
      </c>
    </row>
    <row r="838" spans="1:11" ht="15">
      <c r="A838" s="6" t="s">
        <v>9</v>
      </c>
      <c r="B838" s="37">
        <v>1000</v>
      </c>
      <c r="C838" s="37">
        <v>1004</v>
      </c>
      <c r="D838" s="31">
        <v>9000072950</v>
      </c>
      <c r="E838" s="33">
        <v>410</v>
      </c>
      <c r="F838" s="33">
        <v>2</v>
      </c>
      <c r="G838" s="40">
        <v>6301.39342</v>
      </c>
      <c r="H838" s="40">
        <v>7760</v>
      </c>
      <c r="I838" s="40">
        <v>8933.99</v>
      </c>
      <c r="J838" s="40">
        <v>3338.6463</v>
      </c>
      <c r="K838" s="191">
        <f t="shared" si="183"/>
        <v>37.370159357689005</v>
      </c>
    </row>
    <row r="839" spans="1:11" ht="45">
      <c r="A839" s="27" t="s">
        <v>432</v>
      </c>
      <c r="B839" s="37">
        <v>1000</v>
      </c>
      <c r="C839" s="37">
        <v>1004</v>
      </c>
      <c r="D839" s="31">
        <v>9000072960</v>
      </c>
      <c r="E839" s="32"/>
      <c r="F839" s="32"/>
      <c r="G839" s="40">
        <f t="shared" si="184"/>
        <v>6301.39342</v>
      </c>
      <c r="H839" s="40">
        <f t="shared" si="184"/>
        <v>7760</v>
      </c>
      <c r="I839" s="40">
        <f t="shared" si="184"/>
        <v>1297.25</v>
      </c>
      <c r="J839" s="40">
        <f t="shared" si="184"/>
        <v>0</v>
      </c>
      <c r="K839" s="191">
        <f t="shared" si="183"/>
        <v>0</v>
      </c>
    </row>
    <row r="840" spans="1:11" ht="30">
      <c r="A840" s="5" t="s">
        <v>167</v>
      </c>
      <c r="B840" s="37">
        <v>1000</v>
      </c>
      <c r="C840" s="37">
        <v>1004</v>
      </c>
      <c r="D840" s="31">
        <v>9000072960</v>
      </c>
      <c r="E840" s="33">
        <v>400</v>
      </c>
      <c r="F840" s="32"/>
      <c r="G840" s="40">
        <f t="shared" si="184"/>
        <v>6301.39342</v>
      </c>
      <c r="H840" s="40">
        <f t="shared" si="184"/>
        <v>7760</v>
      </c>
      <c r="I840" s="40">
        <f t="shared" si="184"/>
        <v>1297.25</v>
      </c>
      <c r="J840" s="40">
        <f t="shared" si="184"/>
        <v>0</v>
      </c>
      <c r="K840" s="191">
        <f t="shared" si="183"/>
        <v>0</v>
      </c>
    </row>
    <row r="841" spans="1:11" ht="15">
      <c r="A841" s="5" t="s">
        <v>173</v>
      </c>
      <c r="B841" s="37">
        <v>1000</v>
      </c>
      <c r="C841" s="37">
        <v>1004</v>
      </c>
      <c r="D841" s="31">
        <v>9000072960</v>
      </c>
      <c r="E841" s="33">
        <v>410</v>
      </c>
      <c r="F841" s="32"/>
      <c r="G841" s="40">
        <f t="shared" si="184"/>
        <v>6301.39342</v>
      </c>
      <c r="H841" s="40">
        <f t="shared" si="184"/>
        <v>7760</v>
      </c>
      <c r="I841" s="40">
        <f t="shared" si="184"/>
        <v>1297.25</v>
      </c>
      <c r="J841" s="40">
        <f t="shared" si="184"/>
        <v>0</v>
      </c>
      <c r="K841" s="191">
        <f t="shared" si="183"/>
        <v>0</v>
      </c>
    </row>
    <row r="842" spans="1:11" ht="15">
      <c r="A842" s="6" t="s">
        <v>9</v>
      </c>
      <c r="B842" s="37">
        <v>1000</v>
      </c>
      <c r="C842" s="37">
        <v>1004</v>
      </c>
      <c r="D842" s="31">
        <v>9000072960</v>
      </c>
      <c r="E842" s="33">
        <v>410</v>
      </c>
      <c r="F842" s="33">
        <v>2</v>
      </c>
      <c r="G842" s="40">
        <v>6301.39342</v>
      </c>
      <c r="H842" s="40">
        <v>7760</v>
      </c>
      <c r="I842" s="40">
        <v>1297.25</v>
      </c>
      <c r="J842" s="40">
        <v>0</v>
      </c>
      <c r="K842" s="191">
        <f t="shared" si="183"/>
        <v>0</v>
      </c>
    </row>
    <row r="843" spans="1:11" ht="30" hidden="1">
      <c r="A843" s="27" t="s">
        <v>433</v>
      </c>
      <c r="B843" s="37">
        <v>1000</v>
      </c>
      <c r="C843" s="37">
        <v>1004</v>
      </c>
      <c r="D843" s="31">
        <v>9000052600</v>
      </c>
      <c r="E843" s="32"/>
      <c r="F843" s="32"/>
      <c r="G843" s="40">
        <f aca="true" t="shared" si="185" ref="G843:J845">G844</f>
        <v>203</v>
      </c>
      <c r="H843" s="40">
        <f t="shared" si="185"/>
        <v>81.79756</v>
      </c>
      <c r="I843" s="40">
        <f t="shared" si="185"/>
        <v>0</v>
      </c>
      <c r="J843" s="40">
        <f t="shared" si="185"/>
        <v>0</v>
      </c>
      <c r="K843" s="191" t="e">
        <f t="shared" si="183"/>
        <v>#DIV/0!</v>
      </c>
    </row>
    <row r="844" spans="1:11" ht="15" hidden="1">
      <c r="A844" s="5" t="s">
        <v>49</v>
      </c>
      <c r="B844" s="37">
        <v>1000</v>
      </c>
      <c r="C844" s="37">
        <v>1004</v>
      </c>
      <c r="D844" s="31">
        <v>9000052600</v>
      </c>
      <c r="E844" s="33">
        <v>300</v>
      </c>
      <c r="F844" s="32"/>
      <c r="G844" s="40">
        <f t="shared" si="185"/>
        <v>203</v>
      </c>
      <c r="H844" s="40">
        <f t="shared" si="185"/>
        <v>81.79756</v>
      </c>
      <c r="I844" s="40">
        <f t="shared" si="185"/>
        <v>0</v>
      </c>
      <c r="J844" s="40">
        <f t="shared" si="185"/>
        <v>0</v>
      </c>
      <c r="K844" s="191" t="e">
        <f t="shared" si="183"/>
        <v>#DIV/0!</v>
      </c>
    </row>
    <row r="845" spans="1:11" ht="15" hidden="1">
      <c r="A845" s="5" t="s">
        <v>64</v>
      </c>
      <c r="B845" s="37">
        <v>1000</v>
      </c>
      <c r="C845" s="37">
        <v>1004</v>
      </c>
      <c r="D845" s="31">
        <v>9000052600</v>
      </c>
      <c r="E845" s="33">
        <v>310</v>
      </c>
      <c r="F845" s="32"/>
      <c r="G845" s="40">
        <f t="shared" si="185"/>
        <v>203</v>
      </c>
      <c r="H845" s="40">
        <f t="shared" si="185"/>
        <v>81.79756</v>
      </c>
      <c r="I845" s="40">
        <f t="shared" si="185"/>
        <v>0</v>
      </c>
      <c r="J845" s="40">
        <f t="shared" si="185"/>
        <v>0</v>
      </c>
      <c r="K845" s="191" t="e">
        <f t="shared" si="183"/>
        <v>#DIV/0!</v>
      </c>
    </row>
    <row r="846" spans="1:11" ht="15" hidden="1">
      <c r="A846" s="6" t="s">
        <v>9</v>
      </c>
      <c r="B846" s="37">
        <v>1000</v>
      </c>
      <c r="C846" s="37">
        <v>1004</v>
      </c>
      <c r="D846" s="31">
        <v>9000052600</v>
      </c>
      <c r="E846" s="33">
        <v>310</v>
      </c>
      <c r="F846" s="33">
        <v>2</v>
      </c>
      <c r="G846" s="40">
        <v>203</v>
      </c>
      <c r="H846" s="40">
        <v>81.79756</v>
      </c>
      <c r="I846" s="40"/>
      <c r="J846" s="40"/>
      <c r="K846" s="191" t="e">
        <f t="shared" si="183"/>
        <v>#DIV/0!</v>
      </c>
    </row>
    <row r="847" spans="1:11" ht="75" hidden="1">
      <c r="A847" s="27" t="s">
        <v>209</v>
      </c>
      <c r="B847" s="37" t="s">
        <v>65</v>
      </c>
      <c r="C847" s="37" t="s">
        <v>66</v>
      </c>
      <c r="D847" s="31">
        <v>9000072460</v>
      </c>
      <c r="E847" s="33"/>
      <c r="F847" s="33"/>
      <c r="G847" s="40">
        <f aca="true" t="shared" si="186" ref="G847:J849">G848</f>
        <v>85.6</v>
      </c>
      <c r="H847" s="40">
        <f t="shared" si="186"/>
        <v>69.916</v>
      </c>
      <c r="I847" s="40">
        <f t="shared" si="186"/>
        <v>0</v>
      </c>
      <c r="J847" s="40">
        <f t="shared" si="186"/>
        <v>0</v>
      </c>
      <c r="K847" s="191" t="e">
        <f t="shared" si="183"/>
        <v>#DIV/0!</v>
      </c>
    </row>
    <row r="848" spans="1:11" ht="15" hidden="1">
      <c r="A848" s="5" t="s">
        <v>49</v>
      </c>
      <c r="B848" s="37">
        <v>1000</v>
      </c>
      <c r="C848" s="37">
        <v>1004</v>
      </c>
      <c r="D848" s="33">
        <v>9000072460</v>
      </c>
      <c r="E848" s="33">
        <v>300</v>
      </c>
      <c r="F848" s="32"/>
      <c r="G848" s="40">
        <f t="shared" si="186"/>
        <v>85.6</v>
      </c>
      <c r="H848" s="40">
        <f t="shared" si="186"/>
        <v>69.916</v>
      </c>
      <c r="I848" s="40">
        <f t="shared" si="186"/>
        <v>0</v>
      </c>
      <c r="J848" s="40">
        <f t="shared" si="186"/>
        <v>0</v>
      </c>
      <c r="K848" s="191" t="e">
        <f t="shared" si="183"/>
        <v>#DIV/0!</v>
      </c>
    </row>
    <row r="849" spans="1:11" ht="30" hidden="1">
      <c r="A849" s="5" t="s">
        <v>50</v>
      </c>
      <c r="B849" s="37">
        <v>1000</v>
      </c>
      <c r="C849" s="37">
        <v>1004</v>
      </c>
      <c r="D849" s="33">
        <v>9000072460</v>
      </c>
      <c r="E849" s="33">
        <v>320</v>
      </c>
      <c r="F849" s="32"/>
      <c r="G849" s="40">
        <f t="shared" si="186"/>
        <v>85.6</v>
      </c>
      <c r="H849" s="40">
        <f t="shared" si="186"/>
        <v>69.916</v>
      </c>
      <c r="I849" s="40">
        <f t="shared" si="186"/>
        <v>0</v>
      </c>
      <c r="J849" s="40">
        <f t="shared" si="186"/>
        <v>0</v>
      </c>
      <c r="K849" s="191" t="e">
        <f t="shared" si="183"/>
        <v>#DIV/0!</v>
      </c>
    </row>
    <row r="850" spans="1:11" ht="15" hidden="1">
      <c r="A850" s="6" t="s">
        <v>9</v>
      </c>
      <c r="B850" s="37">
        <v>1000</v>
      </c>
      <c r="C850" s="37">
        <v>1004</v>
      </c>
      <c r="D850" s="33">
        <v>9000072460</v>
      </c>
      <c r="E850" s="33">
        <v>320</v>
      </c>
      <c r="F850" s="33">
        <v>2</v>
      </c>
      <c r="G850" s="40">
        <v>85.6</v>
      </c>
      <c r="H850" s="40">
        <v>69.916</v>
      </c>
      <c r="I850" s="40"/>
      <c r="J850" s="40"/>
      <c r="K850" s="191" t="e">
        <f t="shared" si="183"/>
        <v>#DIV/0!</v>
      </c>
    </row>
    <row r="851" spans="1:11" ht="90" customHeight="1" hidden="1">
      <c r="A851" s="27" t="s">
        <v>434</v>
      </c>
      <c r="B851" s="37">
        <v>1000</v>
      </c>
      <c r="C851" s="37">
        <v>1004</v>
      </c>
      <c r="D851" s="31">
        <v>9000072470</v>
      </c>
      <c r="E851" s="32"/>
      <c r="F851" s="32"/>
      <c r="G851" s="40">
        <f aca="true" t="shared" si="187" ref="G851:J853">G852</f>
        <v>10</v>
      </c>
      <c r="H851" s="40">
        <f t="shared" si="187"/>
        <v>0</v>
      </c>
      <c r="I851" s="40">
        <f t="shared" si="187"/>
        <v>0</v>
      </c>
      <c r="J851" s="40">
        <f t="shared" si="187"/>
        <v>0</v>
      </c>
      <c r="K851" s="191" t="e">
        <f t="shared" si="183"/>
        <v>#DIV/0!</v>
      </c>
    </row>
    <row r="852" spans="1:11" ht="15" hidden="1">
      <c r="A852" s="5" t="s">
        <v>49</v>
      </c>
      <c r="B852" s="37">
        <v>1000</v>
      </c>
      <c r="C852" s="37">
        <v>1004</v>
      </c>
      <c r="D852" s="33">
        <v>9000072470</v>
      </c>
      <c r="E852" s="33">
        <v>300</v>
      </c>
      <c r="F852" s="32"/>
      <c r="G852" s="40">
        <f t="shared" si="187"/>
        <v>10</v>
      </c>
      <c r="H852" s="40">
        <f t="shared" si="187"/>
        <v>0</v>
      </c>
      <c r="I852" s="40">
        <f t="shared" si="187"/>
        <v>0</v>
      </c>
      <c r="J852" s="40">
        <f t="shared" si="187"/>
        <v>0</v>
      </c>
      <c r="K852" s="191" t="e">
        <f t="shared" si="183"/>
        <v>#DIV/0!</v>
      </c>
    </row>
    <row r="853" spans="1:11" ht="30" hidden="1">
      <c r="A853" s="5" t="s">
        <v>50</v>
      </c>
      <c r="B853" s="37">
        <v>1000</v>
      </c>
      <c r="C853" s="37">
        <v>1004</v>
      </c>
      <c r="D853" s="33">
        <v>9000072470</v>
      </c>
      <c r="E853" s="33">
        <v>320</v>
      </c>
      <c r="F853" s="32"/>
      <c r="G853" s="40">
        <f t="shared" si="187"/>
        <v>10</v>
      </c>
      <c r="H853" s="40">
        <f t="shared" si="187"/>
        <v>0</v>
      </c>
      <c r="I853" s="40">
        <f t="shared" si="187"/>
        <v>0</v>
      </c>
      <c r="J853" s="40">
        <f t="shared" si="187"/>
        <v>0</v>
      </c>
      <c r="K853" s="191" t="e">
        <f t="shared" si="183"/>
        <v>#DIV/0!</v>
      </c>
    </row>
    <row r="854" spans="1:11" ht="15" hidden="1">
      <c r="A854" s="6" t="s">
        <v>9</v>
      </c>
      <c r="B854" s="37">
        <v>1000</v>
      </c>
      <c r="C854" s="37">
        <v>1004</v>
      </c>
      <c r="D854" s="33">
        <v>9000072470</v>
      </c>
      <c r="E854" s="33">
        <v>320</v>
      </c>
      <c r="F854" s="33">
        <v>2</v>
      </c>
      <c r="G854" s="40">
        <v>10</v>
      </c>
      <c r="H854" s="40"/>
      <c r="I854" s="40"/>
      <c r="J854" s="40"/>
      <c r="K854" s="191" t="e">
        <f t="shared" si="183"/>
        <v>#DIV/0!</v>
      </c>
    </row>
    <row r="855" spans="1:11" ht="45">
      <c r="A855" s="27" t="s">
        <v>435</v>
      </c>
      <c r="B855" s="37">
        <v>1000</v>
      </c>
      <c r="C855" s="37">
        <v>1004</v>
      </c>
      <c r="D855" s="31">
        <v>9000072480</v>
      </c>
      <c r="E855" s="32"/>
      <c r="F855" s="32"/>
      <c r="G855" s="40">
        <f aca="true" t="shared" si="188" ref="G855:J857">G856</f>
        <v>6624.6</v>
      </c>
      <c r="H855" s="40">
        <f t="shared" si="188"/>
        <v>3196.82868</v>
      </c>
      <c r="I855" s="40">
        <f t="shared" si="188"/>
        <v>5737.2</v>
      </c>
      <c r="J855" s="40">
        <f t="shared" si="188"/>
        <v>4200.93584</v>
      </c>
      <c r="K855" s="191">
        <f t="shared" si="183"/>
        <v>73.2227539566339</v>
      </c>
    </row>
    <row r="856" spans="1:11" ht="15">
      <c r="A856" s="5" t="s">
        <v>49</v>
      </c>
      <c r="B856" s="37">
        <v>1000</v>
      </c>
      <c r="C856" s="37">
        <v>1004</v>
      </c>
      <c r="D856" s="31">
        <v>9000072480</v>
      </c>
      <c r="E856" s="33">
        <v>300</v>
      </c>
      <c r="F856" s="32"/>
      <c r="G856" s="40">
        <f t="shared" si="188"/>
        <v>6624.6</v>
      </c>
      <c r="H856" s="40">
        <f t="shared" si="188"/>
        <v>3196.82868</v>
      </c>
      <c r="I856" s="40">
        <f t="shared" si="188"/>
        <v>5737.2</v>
      </c>
      <c r="J856" s="40">
        <f t="shared" si="188"/>
        <v>4200.93584</v>
      </c>
      <c r="K856" s="191">
        <f t="shared" si="183"/>
        <v>73.2227539566339</v>
      </c>
    </row>
    <row r="857" spans="1:11" ht="30">
      <c r="A857" s="5" t="s">
        <v>50</v>
      </c>
      <c r="B857" s="37">
        <v>1000</v>
      </c>
      <c r="C857" s="37">
        <v>1004</v>
      </c>
      <c r="D857" s="31">
        <v>9000072480</v>
      </c>
      <c r="E857" s="33">
        <v>320</v>
      </c>
      <c r="F857" s="32"/>
      <c r="G857" s="40">
        <f t="shared" si="188"/>
        <v>6624.6</v>
      </c>
      <c r="H857" s="40">
        <f t="shared" si="188"/>
        <v>3196.82868</v>
      </c>
      <c r="I857" s="40">
        <f t="shared" si="188"/>
        <v>5737.2</v>
      </c>
      <c r="J857" s="40">
        <f t="shared" si="188"/>
        <v>4200.93584</v>
      </c>
      <c r="K857" s="191">
        <f t="shared" si="183"/>
        <v>73.2227539566339</v>
      </c>
    </row>
    <row r="858" spans="1:11" ht="15">
      <c r="A858" s="6" t="s">
        <v>9</v>
      </c>
      <c r="B858" s="37">
        <v>1000</v>
      </c>
      <c r="C858" s="37">
        <v>1004</v>
      </c>
      <c r="D858" s="31">
        <v>9000072480</v>
      </c>
      <c r="E858" s="33">
        <v>320</v>
      </c>
      <c r="F858" s="33">
        <v>2</v>
      </c>
      <c r="G858" s="40">
        <v>6624.6</v>
      </c>
      <c r="H858" s="40">
        <v>3196.82868</v>
      </c>
      <c r="I858" s="40">
        <v>5737.2</v>
      </c>
      <c r="J858" s="40">
        <v>4200.93584</v>
      </c>
      <c r="K858" s="191">
        <f t="shared" si="183"/>
        <v>73.2227539566339</v>
      </c>
    </row>
    <row r="859" spans="1:12" ht="58.5" customHeight="1">
      <c r="A859" s="23" t="s">
        <v>229</v>
      </c>
      <c r="B859" s="37">
        <v>1000</v>
      </c>
      <c r="C859" s="37">
        <v>1004</v>
      </c>
      <c r="D859" s="31">
        <v>9000072490</v>
      </c>
      <c r="E859" s="32"/>
      <c r="F859" s="32"/>
      <c r="G859" s="40">
        <f aca="true" t="shared" si="189" ref="G859:J861">G860</f>
        <v>100</v>
      </c>
      <c r="H859" s="40">
        <f t="shared" si="189"/>
        <v>3196.82868</v>
      </c>
      <c r="I859" s="40">
        <f t="shared" si="189"/>
        <v>50</v>
      </c>
      <c r="J859" s="40">
        <f t="shared" si="189"/>
        <v>0</v>
      </c>
      <c r="K859" s="191">
        <f t="shared" si="183"/>
        <v>0</v>
      </c>
      <c r="L859" s="42"/>
    </row>
    <row r="860" spans="1:12" ht="15" customHeight="1">
      <c r="A860" s="5" t="s">
        <v>49</v>
      </c>
      <c r="B860" s="37">
        <v>1000</v>
      </c>
      <c r="C860" s="37">
        <v>1004</v>
      </c>
      <c r="D860" s="31">
        <v>9000072490</v>
      </c>
      <c r="E860" s="33">
        <v>300</v>
      </c>
      <c r="F860" s="32"/>
      <c r="G860" s="40">
        <f t="shared" si="189"/>
        <v>100</v>
      </c>
      <c r="H860" s="40">
        <f t="shared" si="189"/>
        <v>3196.82868</v>
      </c>
      <c r="I860" s="40">
        <f t="shared" si="189"/>
        <v>50</v>
      </c>
      <c r="J860" s="40">
        <f t="shared" si="189"/>
        <v>0</v>
      </c>
      <c r="K860" s="191">
        <f t="shared" si="183"/>
        <v>0</v>
      </c>
      <c r="L860" s="42"/>
    </row>
    <row r="861" spans="1:12" ht="30" customHeight="1">
      <c r="A861" s="5" t="s">
        <v>50</v>
      </c>
      <c r="B861" s="37">
        <v>1000</v>
      </c>
      <c r="C861" s="37">
        <v>1004</v>
      </c>
      <c r="D861" s="31">
        <v>9000072490</v>
      </c>
      <c r="E861" s="33">
        <v>320</v>
      </c>
      <c r="F861" s="32"/>
      <c r="G861" s="40">
        <f t="shared" si="189"/>
        <v>100</v>
      </c>
      <c r="H861" s="40">
        <f t="shared" si="189"/>
        <v>3196.82868</v>
      </c>
      <c r="I861" s="40">
        <f t="shared" si="189"/>
        <v>50</v>
      </c>
      <c r="J861" s="40">
        <f t="shared" si="189"/>
        <v>0</v>
      </c>
      <c r="K861" s="191">
        <f t="shared" si="183"/>
        <v>0</v>
      </c>
      <c r="L861" s="42"/>
    </row>
    <row r="862" spans="1:12" ht="15" customHeight="1">
      <c r="A862" s="6" t="s">
        <v>9</v>
      </c>
      <c r="B862" s="37">
        <v>1000</v>
      </c>
      <c r="C862" s="37">
        <v>1004</v>
      </c>
      <c r="D862" s="31">
        <v>9000072490</v>
      </c>
      <c r="E862" s="33">
        <v>320</v>
      </c>
      <c r="F862" s="33">
        <v>2</v>
      </c>
      <c r="G862" s="40">
        <v>100</v>
      </c>
      <c r="H862" s="40">
        <v>3196.82868</v>
      </c>
      <c r="I862" s="40">
        <v>50</v>
      </c>
      <c r="J862" s="40">
        <v>0</v>
      </c>
      <c r="K862" s="191">
        <f t="shared" si="183"/>
        <v>0</v>
      </c>
      <c r="L862" s="42"/>
    </row>
    <row r="863" spans="1:11" ht="30">
      <c r="A863" s="27" t="s">
        <v>436</v>
      </c>
      <c r="B863" s="37">
        <v>1000</v>
      </c>
      <c r="C863" s="37">
        <v>1004</v>
      </c>
      <c r="D863" s="31">
        <v>9000072500</v>
      </c>
      <c r="E863" s="32"/>
      <c r="F863" s="32"/>
      <c r="G863" s="40">
        <f aca="true" t="shared" si="190" ref="G863:J865">G864</f>
        <v>50</v>
      </c>
      <c r="H863" s="40">
        <f t="shared" si="190"/>
        <v>3196.82868</v>
      </c>
      <c r="I863" s="40">
        <f t="shared" si="190"/>
        <v>50</v>
      </c>
      <c r="J863" s="40">
        <f t="shared" si="190"/>
        <v>0</v>
      </c>
      <c r="K863" s="191">
        <f t="shared" si="183"/>
        <v>0</v>
      </c>
    </row>
    <row r="864" spans="1:11" ht="15">
      <c r="A864" s="5" t="s">
        <v>49</v>
      </c>
      <c r="B864" s="37">
        <v>1000</v>
      </c>
      <c r="C864" s="37">
        <v>1004</v>
      </c>
      <c r="D864" s="31">
        <v>9000072500</v>
      </c>
      <c r="E864" s="33">
        <v>300</v>
      </c>
      <c r="F864" s="32"/>
      <c r="G864" s="40">
        <f t="shared" si="190"/>
        <v>50</v>
      </c>
      <c r="H864" s="40">
        <f t="shared" si="190"/>
        <v>3196.82868</v>
      </c>
      <c r="I864" s="40">
        <f t="shared" si="190"/>
        <v>50</v>
      </c>
      <c r="J864" s="40">
        <f t="shared" si="190"/>
        <v>0</v>
      </c>
      <c r="K864" s="191">
        <f t="shared" si="183"/>
        <v>0</v>
      </c>
    </row>
    <row r="865" spans="1:11" ht="30">
      <c r="A865" s="5" t="s">
        <v>50</v>
      </c>
      <c r="B865" s="37">
        <v>1000</v>
      </c>
      <c r="C865" s="37">
        <v>1004</v>
      </c>
      <c r="D865" s="31">
        <v>9000072500</v>
      </c>
      <c r="E865" s="33">
        <v>320</v>
      </c>
      <c r="F865" s="32"/>
      <c r="G865" s="40">
        <f t="shared" si="190"/>
        <v>50</v>
      </c>
      <c r="H865" s="40">
        <f t="shared" si="190"/>
        <v>3196.82868</v>
      </c>
      <c r="I865" s="40">
        <f t="shared" si="190"/>
        <v>50</v>
      </c>
      <c r="J865" s="40">
        <f t="shared" si="190"/>
        <v>0</v>
      </c>
      <c r="K865" s="191">
        <f t="shared" si="183"/>
        <v>0</v>
      </c>
    </row>
    <row r="866" spans="1:11" ht="15">
      <c r="A866" s="6" t="s">
        <v>9</v>
      </c>
      <c r="B866" s="37">
        <v>1000</v>
      </c>
      <c r="C866" s="37">
        <v>1004</v>
      </c>
      <c r="D866" s="31">
        <v>9000072500</v>
      </c>
      <c r="E866" s="33">
        <v>320</v>
      </c>
      <c r="F866" s="33">
        <v>2</v>
      </c>
      <c r="G866" s="40">
        <v>50</v>
      </c>
      <c r="H866" s="40">
        <v>3196.82868</v>
      </c>
      <c r="I866" s="40">
        <v>50</v>
      </c>
      <c r="J866" s="40">
        <v>0</v>
      </c>
      <c r="K866" s="191">
        <f t="shared" si="183"/>
        <v>0</v>
      </c>
    </row>
    <row r="867" spans="1:11" ht="105">
      <c r="A867" s="27" t="s">
        <v>547</v>
      </c>
      <c r="B867" s="37">
        <v>1000</v>
      </c>
      <c r="C867" s="37">
        <v>1004</v>
      </c>
      <c r="D867" s="31">
        <v>9000071510</v>
      </c>
      <c r="E867" s="32"/>
      <c r="F867" s="32"/>
      <c r="G867" s="40">
        <f aca="true" t="shared" si="191" ref="G867:J869">G868</f>
        <v>1298.7</v>
      </c>
      <c r="H867" s="40">
        <f t="shared" si="191"/>
        <v>436.40753</v>
      </c>
      <c r="I867" s="40">
        <f t="shared" si="191"/>
        <v>1651.6</v>
      </c>
      <c r="J867" s="40">
        <f t="shared" si="191"/>
        <v>848.36452</v>
      </c>
      <c r="K867" s="191">
        <f t="shared" si="183"/>
        <v>51.366221845483174</v>
      </c>
    </row>
    <row r="868" spans="1:11" ht="15">
      <c r="A868" s="5" t="s">
        <v>49</v>
      </c>
      <c r="B868" s="37">
        <v>1000</v>
      </c>
      <c r="C868" s="37">
        <v>1004</v>
      </c>
      <c r="D868" s="31">
        <v>9000071510</v>
      </c>
      <c r="E868" s="33">
        <v>300</v>
      </c>
      <c r="F868" s="32"/>
      <c r="G868" s="40">
        <f t="shared" si="191"/>
        <v>1298.7</v>
      </c>
      <c r="H868" s="40">
        <f t="shared" si="191"/>
        <v>436.40753</v>
      </c>
      <c r="I868" s="40">
        <f t="shared" si="191"/>
        <v>1651.6</v>
      </c>
      <c r="J868" s="40">
        <f t="shared" si="191"/>
        <v>848.36452</v>
      </c>
      <c r="K868" s="191">
        <f t="shared" si="183"/>
        <v>51.366221845483174</v>
      </c>
    </row>
    <row r="869" spans="1:11" ht="30">
      <c r="A869" s="5" t="s">
        <v>50</v>
      </c>
      <c r="B869" s="37">
        <v>1000</v>
      </c>
      <c r="C869" s="37">
        <v>1004</v>
      </c>
      <c r="D869" s="31">
        <v>9000071510</v>
      </c>
      <c r="E869" s="33">
        <v>320</v>
      </c>
      <c r="F869" s="32"/>
      <c r="G869" s="40">
        <f t="shared" si="191"/>
        <v>1298.7</v>
      </c>
      <c r="H869" s="40">
        <f t="shared" si="191"/>
        <v>436.40753</v>
      </c>
      <c r="I869" s="40">
        <f t="shared" si="191"/>
        <v>1651.6</v>
      </c>
      <c r="J869" s="40">
        <f t="shared" si="191"/>
        <v>848.36452</v>
      </c>
      <c r="K869" s="191">
        <f t="shared" si="183"/>
        <v>51.366221845483174</v>
      </c>
    </row>
    <row r="870" spans="1:11" ht="15">
      <c r="A870" s="6" t="s">
        <v>9</v>
      </c>
      <c r="B870" s="37">
        <v>1000</v>
      </c>
      <c r="C870" s="37">
        <v>1004</v>
      </c>
      <c r="D870" s="31">
        <v>9000071510</v>
      </c>
      <c r="E870" s="33">
        <v>320</v>
      </c>
      <c r="F870" s="33">
        <v>2</v>
      </c>
      <c r="G870" s="40">
        <v>1298.7</v>
      </c>
      <c r="H870" s="40">
        <v>436.40753</v>
      </c>
      <c r="I870" s="40">
        <v>1651.6</v>
      </c>
      <c r="J870" s="40">
        <v>848.36452</v>
      </c>
      <c r="K870" s="191">
        <f t="shared" si="183"/>
        <v>51.366221845483174</v>
      </c>
    </row>
    <row r="871" spans="1:11" ht="15">
      <c r="A871" s="4" t="s">
        <v>67</v>
      </c>
      <c r="B871" s="90">
        <v>1000</v>
      </c>
      <c r="C871" s="90">
        <v>1006</v>
      </c>
      <c r="D871" s="239"/>
      <c r="E871" s="239"/>
      <c r="F871" s="239"/>
      <c r="G871" s="214">
        <f aca="true" t="shared" si="192" ref="G871:J872">G872</f>
        <v>842.3</v>
      </c>
      <c r="H871" s="214">
        <f t="shared" si="192"/>
        <v>568.78259</v>
      </c>
      <c r="I871" s="214">
        <f t="shared" si="192"/>
        <v>1375.6</v>
      </c>
      <c r="J871" s="214">
        <f t="shared" si="192"/>
        <v>984.86067</v>
      </c>
      <c r="K871" s="191">
        <f t="shared" si="183"/>
        <v>71.59498909566734</v>
      </c>
    </row>
    <row r="872" spans="1:11" ht="15">
      <c r="A872" s="5" t="s">
        <v>16</v>
      </c>
      <c r="B872" s="37">
        <v>1000</v>
      </c>
      <c r="C872" s="37">
        <v>1006</v>
      </c>
      <c r="D872" s="33">
        <v>9000000000</v>
      </c>
      <c r="E872" s="32"/>
      <c r="F872" s="32"/>
      <c r="G872" s="40">
        <f t="shared" si="192"/>
        <v>842.3</v>
      </c>
      <c r="H872" s="40">
        <f t="shared" si="192"/>
        <v>568.78259</v>
      </c>
      <c r="I872" s="40">
        <f t="shared" si="192"/>
        <v>1375.6</v>
      </c>
      <c r="J872" s="40">
        <f t="shared" si="192"/>
        <v>984.86067</v>
      </c>
      <c r="K872" s="191">
        <f t="shared" si="183"/>
        <v>71.59498909566734</v>
      </c>
    </row>
    <row r="873" spans="1:11" ht="15">
      <c r="A873" s="27" t="s">
        <v>437</v>
      </c>
      <c r="B873" s="37">
        <v>1000</v>
      </c>
      <c r="C873" s="37">
        <v>1006</v>
      </c>
      <c r="D873" s="31">
        <v>9000071600</v>
      </c>
      <c r="E873" s="32"/>
      <c r="F873" s="32"/>
      <c r="G873" s="40">
        <f>G874+G877</f>
        <v>842.3</v>
      </c>
      <c r="H873" s="40">
        <f>H874+H877</f>
        <v>568.78259</v>
      </c>
      <c r="I873" s="40">
        <f>I874+I877</f>
        <v>1375.6</v>
      </c>
      <c r="J873" s="40">
        <f>J876+J879</f>
        <v>984.86067</v>
      </c>
      <c r="K873" s="191">
        <f t="shared" si="183"/>
        <v>71.59498909566734</v>
      </c>
    </row>
    <row r="874" spans="1:11" ht="60">
      <c r="A874" s="5" t="s">
        <v>17</v>
      </c>
      <c r="B874" s="37">
        <v>1000</v>
      </c>
      <c r="C874" s="37">
        <v>1006</v>
      </c>
      <c r="D874" s="31">
        <v>9000071600</v>
      </c>
      <c r="E874" s="33">
        <v>100</v>
      </c>
      <c r="F874" s="32"/>
      <c r="G874" s="40">
        <f aca="true" t="shared" si="193" ref="G874:J875">G875</f>
        <v>707</v>
      </c>
      <c r="H874" s="40">
        <f t="shared" si="193"/>
        <v>556.68259</v>
      </c>
      <c r="I874" s="40">
        <f t="shared" si="193"/>
        <v>1295.6</v>
      </c>
      <c r="J874" s="40">
        <f t="shared" si="193"/>
        <v>956.85767</v>
      </c>
      <c r="K874" s="191">
        <f t="shared" si="183"/>
        <v>73.8544049089225</v>
      </c>
    </row>
    <row r="875" spans="1:11" ht="30">
      <c r="A875" s="5" t="s">
        <v>18</v>
      </c>
      <c r="B875" s="37">
        <v>1000</v>
      </c>
      <c r="C875" s="37">
        <v>1006</v>
      </c>
      <c r="D875" s="31">
        <v>9000071600</v>
      </c>
      <c r="E875" s="33">
        <v>120</v>
      </c>
      <c r="F875" s="32"/>
      <c r="G875" s="40">
        <f t="shared" si="193"/>
        <v>707</v>
      </c>
      <c r="H875" s="40">
        <f t="shared" si="193"/>
        <v>556.68259</v>
      </c>
      <c r="I875" s="40">
        <f t="shared" si="193"/>
        <v>1295.6</v>
      </c>
      <c r="J875" s="40">
        <f t="shared" si="193"/>
        <v>956.85767</v>
      </c>
      <c r="K875" s="191">
        <f t="shared" si="183"/>
        <v>73.8544049089225</v>
      </c>
    </row>
    <row r="876" spans="1:11" ht="15">
      <c r="A876" s="6" t="s">
        <v>9</v>
      </c>
      <c r="B876" s="37">
        <v>1000</v>
      </c>
      <c r="C876" s="37">
        <v>1006</v>
      </c>
      <c r="D876" s="31">
        <v>9000071600</v>
      </c>
      <c r="E876" s="33">
        <v>120</v>
      </c>
      <c r="F876" s="33">
        <v>2</v>
      </c>
      <c r="G876" s="40">
        <v>707</v>
      </c>
      <c r="H876" s="40">
        <v>556.68259</v>
      </c>
      <c r="I876" s="40">
        <v>1295.6</v>
      </c>
      <c r="J876" s="40">
        <v>956.85767</v>
      </c>
      <c r="K876" s="191">
        <f t="shared" si="183"/>
        <v>73.8544049089225</v>
      </c>
    </row>
    <row r="877" spans="1:11" ht="30">
      <c r="A877" s="27" t="s">
        <v>210</v>
      </c>
      <c r="B877" s="37">
        <v>1000</v>
      </c>
      <c r="C877" s="37">
        <v>1006</v>
      </c>
      <c r="D877" s="31">
        <v>9000071600</v>
      </c>
      <c r="E877" s="33">
        <v>200</v>
      </c>
      <c r="F877" s="32"/>
      <c r="G877" s="40">
        <f aca="true" t="shared" si="194" ref="G877:J878">G878</f>
        <v>135.3</v>
      </c>
      <c r="H877" s="40">
        <f t="shared" si="194"/>
        <v>12.1</v>
      </c>
      <c r="I877" s="40">
        <f t="shared" si="194"/>
        <v>80</v>
      </c>
      <c r="J877" s="40">
        <f t="shared" si="194"/>
        <v>28.003</v>
      </c>
      <c r="K877" s="191">
        <f t="shared" si="183"/>
        <v>35.00375</v>
      </c>
    </row>
    <row r="878" spans="1:11" ht="30">
      <c r="A878" s="5" t="s">
        <v>20</v>
      </c>
      <c r="B878" s="37">
        <v>1000</v>
      </c>
      <c r="C878" s="37">
        <v>1006</v>
      </c>
      <c r="D878" s="31">
        <v>9000071600</v>
      </c>
      <c r="E878" s="33">
        <v>240</v>
      </c>
      <c r="F878" s="32"/>
      <c r="G878" s="40">
        <f t="shared" si="194"/>
        <v>135.3</v>
      </c>
      <c r="H878" s="40">
        <f t="shared" si="194"/>
        <v>12.1</v>
      </c>
      <c r="I878" s="40">
        <f t="shared" si="194"/>
        <v>80</v>
      </c>
      <c r="J878" s="40">
        <f t="shared" si="194"/>
        <v>28.003</v>
      </c>
      <c r="K878" s="191">
        <f t="shared" si="183"/>
        <v>35.00375</v>
      </c>
    </row>
    <row r="879" spans="1:11" ht="15">
      <c r="A879" s="6" t="s">
        <v>9</v>
      </c>
      <c r="B879" s="37">
        <v>1000</v>
      </c>
      <c r="C879" s="37">
        <v>1006</v>
      </c>
      <c r="D879" s="31">
        <v>9000071600</v>
      </c>
      <c r="E879" s="33">
        <v>240</v>
      </c>
      <c r="F879" s="33">
        <v>2</v>
      </c>
      <c r="G879" s="40">
        <v>135.3</v>
      </c>
      <c r="H879" s="40">
        <v>12.1</v>
      </c>
      <c r="I879" s="40">
        <v>80</v>
      </c>
      <c r="J879" s="40">
        <v>28.003</v>
      </c>
      <c r="K879" s="191">
        <f t="shared" si="183"/>
        <v>35.00375</v>
      </c>
    </row>
    <row r="880" spans="1:12" ht="28.5">
      <c r="A880" s="63" t="s">
        <v>29</v>
      </c>
      <c r="B880" s="90" t="s">
        <v>289</v>
      </c>
      <c r="C880" s="37"/>
      <c r="D880" s="33"/>
      <c r="E880" s="33"/>
      <c r="F880" s="33"/>
      <c r="G880" s="40"/>
      <c r="H880" s="214">
        <f>I880-K880</f>
        <v>760.19153875</v>
      </c>
      <c r="I880" s="214">
        <f>I883</f>
        <v>800</v>
      </c>
      <c r="J880" s="214">
        <f>J883</f>
        <v>318.46769</v>
      </c>
      <c r="K880" s="191">
        <f t="shared" si="183"/>
        <v>39.80846125</v>
      </c>
      <c r="L880" s="42"/>
    </row>
    <row r="881" spans="1:14" ht="15">
      <c r="A881" s="4" t="s">
        <v>8</v>
      </c>
      <c r="B881" s="38" t="s">
        <v>115</v>
      </c>
      <c r="C881" s="36"/>
      <c r="D881" s="32"/>
      <c r="E881" s="32"/>
      <c r="F881" s="32"/>
      <c r="G881" s="214">
        <f>G900+G894</f>
        <v>4334.2</v>
      </c>
      <c r="H881" s="214" t="e">
        <f>H182+H185+H197+#REF!+#REF!+H356+H362+H456+#REF!+H896+H368+H373+H441+#REF!+#REF!+H925+#REF!+#REF!+H194+#REF!+#REF!+H890</f>
        <v>#REF!</v>
      </c>
      <c r="I881" s="214">
        <f>I887</f>
        <v>800</v>
      </c>
      <c r="J881" s="214">
        <f>J887</f>
        <v>318.46769</v>
      </c>
      <c r="K881" s="191">
        <f t="shared" si="183"/>
        <v>39.80846125</v>
      </c>
      <c r="N881" s="46"/>
    </row>
    <row r="882" spans="1:11" ht="15">
      <c r="A882" s="4" t="s">
        <v>9</v>
      </c>
      <c r="B882" s="38" t="s">
        <v>116</v>
      </c>
      <c r="C882" s="36"/>
      <c r="D882" s="32"/>
      <c r="E882" s="32"/>
      <c r="F882" s="32"/>
      <c r="G882" s="214">
        <f>G888+G904</f>
        <v>21576</v>
      </c>
      <c r="H882" s="214" t="e">
        <f>H281+H289+H293+H302+H931+#REF!+#REF!+#REF!+#REF!+#REF!+#REF!+H303+#REF!+#REF!+#REF!</f>
        <v>#REF!</v>
      </c>
      <c r="I882" s="214">
        <v>0</v>
      </c>
      <c r="J882" s="214">
        <v>0</v>
      </c>
      <c r="K882" s="191"/>
    </row>
    <row r="883" spans="1:12" ht="15">
      <c r="A883" s="256" t="s">
        <v>292</v>
      </c>
      <c r="B883" s="90" t="s">
        <v>289</v>
      </c>
      <c r="C883" s="90" t="s">
        <v>290</v>
      </c>
      <c r="D883" s="239"/>
      <c r="E883" s="239"/>
      <c r="F883" s="239"/>
      <c r="G883" s="214" t="e">
        <f>G884+#REF!+#REF!+#REF!</f>
        <v>#REF!</v>
      </c>
      <c r="H883" s="214">
        <f>I883-K883</f>
        <v>760.19153875</v>
      </c>
      <c r="I883" s="214">
        <f aca="true" t="shared" si="195" ref="I883:J886">I884</f>
        <v>800</v>
      </c>
      <c r="J883" s="214">
        <f t="shared" si="195"/>
        <v>318.46769</v>
      </c>
      <c r="K883" s="191">
        <f t="shared" si="183"/>
        <v>39.80846125</v>
      </c>
      <c r="L883" s="42"/>
    </row>
    <row r="884" spans="1:12" ht="15">
      <c r="A884" s="5" t="s">
        <v>16</v>
      </c>
      <c r="B884" s="37" t="s">
        <v>289</v>
      </c>
      <c r="C884" s="37" t="s">
        <v>290</v>
      </c>
      <c r="D884" s="33">
        <v>9000000000</v>
      </c>
      <c r="E884" s="32"/>
      <c r="F884" s="32"/>
      <c r="G884" s="40" t="e">
        <f>#REF!</f>
        <v>#REF!</v>
      </c>
      <c r="H884" s="214">
        <f>I884-K884</f>
        <v>760.19153875</v>
      </c>
      <c r="I884" s="40">
        <f t="shared" si="195"/>
        <v>800</v>
      </c>
      <c r="J884" s="40">
        <f t="shared" si="195"/>
        <v>318.46769</v>
      </c>
      <c r="K884" s="191">
        <f t="shared" si="183"/>
        <v>39.80846125</v>
      </c>
      <c r="L884" s="42"/>
    </row>
    <row r="885" spans="1:12" ht="15">
      <c r="A885" s="257" t="s">
        <v>293</v>
      </c>
      <c r="B885" s="37" t="s">
        <v>289</v>
      </c>
      <c r="C885" s="37" t="s">
        <v>290</v>
      </c>
      <c r="D885" s="33">
        <v>9000091300</v>
      </c>
      <c r="E885" s="32">
        <v>700</v>
      </c>
      <c r="F885" s="32"/>
      <c r="G885" s="40" t="e">
        <f>G886</f>
        <v>#REF!</v>
      </c>
      <c r="H885" s="214">
        <f>I885-K885</f>
        <v>760.19153875</v>
      </c>
      <c r="I885" s="40">
        <f t="shared" si="195"/>
        <v>800</v>
      </c>
      <c r="J885" s="40">
        <f t="shared" si="195"/>
        <v>318.46769</v>
      </c>
      <c r="K885" s="191">
        <f t="shared" si="183"/>
        <v>39.80846125</v>
      </c>
      <c r="L885" s="42"/>
    </row>
    <row r="886" spans="1:12" ht="15">
      <c r="A886" s="257" t="s">
        <v>291</v>
      </c>
      <c r="B886" s="37" t="s">
        <v>289</v>
      </c>
      <c r="C886" s="37" t="s">
        <v>290</v>
      </c>
      <c r="D886" s="33">
        <v>9000091300</v>
      </c>
      <c r="E886" s="33">
        <v>730</v>
      </c>
      <c r="F886" s="32"/>
      <c r="G886" s="40" t="e">
        <f>G887</f>
        <v>#REF!</v>
      </c>
      <c r="H886" s="214">
        <f>I886-K886</f>
        <v>760.19153875</v>
      </c>
      <c r="I886" s="40">
        <f t="shared" si="195"/>
        <v>800</v>
      </c>
      <c r="J886" s="40">
        <f t="shared" si="195"/>
        <v>318.46769</v>
      </c>
      <c r="K886" s="191">
        <f t="shared" si="183"/>
        <v>39.80846125</v>
      </c>
      <c r="L886" s="42"/>
    </row>
    <row r="887" spans="1:12" ht="15">
      <c r="A887" s="6" t="s">
        <v>8</v>
      </c>
      <c r="B887" s="37" t="s">
        <v>289</v>
      </c>
      <c r="C887" s="37" t="s">
        <v>290</v>
      </c>
      <c r="D887" s="33">
        <v>9000091300</v>
      </c>
      <c r="E887" s="33">
        <v>730</v>
      </c>
      <c r="F887" s="32">
        <v>1</v>
      </c>
      <c r="G887" s="40" t="e">
        <f>#REF!</f>
        <v>#REF!</v>
      </c>
      <c r="H887" s="214">
        <f>I887-K887</f>
        <v>760.19153875</v>
      </c>
      <c r="I887" s="40">
        <v>800</v>
      </c>
      <c r="J887" s="40">
        <v>318.46769</v>
      </c>
      <c r="K887" s="191">
        <f t="shared" si="183"/>
        <v>39.80846125</v>
      </c>
      <c r="L887" s="42"/>
    </row>
    <row r="888" spans="1:11" ht="42.75">
      <c r="A888" s="63" t="s">
        <v>30</v>
      </c>
      <c r="B888" s="90">
        <v>1400</v>
      </c>
      <c r="C888" s="37"/>
      <c r="D888" s="33"/>
      <c r="E888" s="33"/>
      <c r="F888" s="33"/>
      <c r="G888" s="214">
        <f>G891+G897+G903</f>
        <v>12955.099999999999</v>
      </c>
      <c r="H888" s="40"/>
      <c r="I888" s="214">
        <f>I891+I897+I903</f>
        <v>24386.9</v>
      </c>
      <c r="J888" s="214">
        <f>J891+J897+J903</f>
        <v>16305.774000000001</v>
      </c>
      <c r="K888" s="191">
        <f t="shared" si="183"/>
        <v>66.8628402954045</v>
      </c>
    </row>
    <row r="889" spans="1:14" ht="15">
      <c r="A889" s="4" t="s">
        <v>8</v>
      </c>
      <c r="B889" s="38" t="s">
        <v>115</v>
      </c>
      <c r="C889" s="36"/>
      <c r="D889" s="32"/>
      <c r="E889" s="32"/>
      <c r="F889" s="32"/>
      <c r="G889" s="214">
        <f>G912+G902</f>
        <v>8470.9</v>
      </c>
      <c r="H889" s="214" t="e">
        <f>H190+H193+H243+H283+#REF!+H363+H370+H490+#REF!+H904+H376+H381+H456+#REF!+#REF!+H933+H366+#REF!+H240+#REF!+#REF!+H898</f>
        <v>#REF!</v>
      </c>
      <c r="I889" s="214">
        <f>I912+I902</f>
        <v>5500</v>
      </c>
      <c r="J889" s="214">
        <f>J912+J902</f>
        <v>4832.8</v>
      </c>
      <c r="K889" s="191">
        <f t="shared" si="183"/>
        <v>87.86909090909091</v>
      </c>
      <c r="N889" s="46"/>
    </row>
    <row r="890" spans="1:11" ht="15">
      <c r="A890" s="4" t="s">
        <v>9</v>
      </c>
      <c r="B890" s="38" t="s">
        <v>116</v>
      </c>
      <c r="C890" s="36"/>
      <c r="D890" s="32"/>
      <c r="E890" s="32"/>
      <c r="F890" s="32"/>
      <c r="G890" s="214">
        <f>G896+G916</f>
        <v>4484.2</v>
      </c>
      <c r="H890" s="214" t="e">
        <f>H288+H303+H307+H310+H939+#REF!+#REF!+#REF!+#REF!+#REF!+#REF!+H311+#REF!+#REF!+#REF!</f>
        <v>#REF!</v>
      </c>
      <c r="I890" s="214">
        <f>I896+I916+I920</f>
        <v>6619.5</v>
      </c>
      <c r="J890" s="214">
        <f>J896+J916</f>
        <v>6207.9</v>
      </c>
      <c r="K890" s="191">
        <f t="shared" si="183"/>
        <v>93.7820077045094</v>
      </c>
    </row>
    <row r="891" spans="1:11" ht="42.75">
      <c r="A891" s="4" t="s">
        <v>31</v>
      </c>
      <c r="B891" s="90">
        <v>1400</v>
      </c>
      <c r="C891" s="90" t="s">
        <v>159</v>
      </c>
      <c r="D891" s="239"/>
      <c r="E891" s="239"/>
      <c r="F891" s="239"/>
      <c r="G891" s="214">
        <f>G892</f>
        <v>4234.2</v>
      </c>
      <c r="H891" s="214" t="e">
        <f>H892+#REF!+#REF!+#REF!</f>
        <v>#REF!</v>
      </c>
      <c r="I891" s="214">
        <f>I892</f>
        <v>6249.5</v>
      </c>
      <c r="J891" s="214">
        <f>J892</f>
        <v>6207.9</v>
      </c>
      <c r="K891" s="191">
        <f t="shared" si="183"/>
        <v>99.33434674773981</v>
      </c>
    </row>
    <row r="892" spans="1:11" ht="15">
      <c r="A892" s="5" t="s">
        <v>16</v>
      </c>
      <c r="B892" s="37">
        <v>1400</v>
      </c>
      <c r="C892" s="37" t="s">
        <v>159</v>
      </c>
      <c r="D892" s="33">
        <v>9000000000</v>
      </c>
      <c r="E892" s="32"/>
      <c r="F892" s="32"/>
      <c r="G892" s="40">
        <f>G893</f>
        <v>4234.2</v>
      </c>
      <c r="H892" s="40" t="e">
        <f>#REF!</f>
        <v>#REF!</v>
      </c>
      <c r="I892" s="40">
        <f>I893</f>
        <v>6249.5</v>
      </c>
      <c r="J892" s="40">
        <f>J893</f>
        <v>6207.9</v>
      </c>
      <c r="K892" s="191">
        <f aca="true" t="shared" si="196" ref="K892:K920">J892/I892*100</f>
        <v>99.33434674773981</v>
      </c>
    </row>
    <row r="893" spans="1:11" ht="15">
      <c r="A893" s="27" t="s">
        <v>419</v>
      </c>
      <c r="B893" s="37">
        <v>1400</v>
      </c>
      <c r="C893" s="37" t="s">
        <v>159</v>
      </c>
      <c r="D893" s="33">
        <v>9000071560</v>
      </c>
      <c r="E893" s="32"/>
      <c r="F893" s="32"/>
      <c r="G893" s="40">
        <f aca="true" t="shared" si="197" ref="G893:J895">G894</f>
        <v>4234.2</v>
      </c>
      <c r="H893" s="40">
        <f t="shared" si="197"/>
        <v>8541.3</v>
      </c>
      <c r="I893" s="40">
        <f t="shared" si="197"/>
        <v>6249.5</v>
      </c>
      <c r="J893" s="40">
        <f t="shared" si="197"/>
        <v>6207.9</v>
      </c>
      <c r="K893" s="191">
        <f t="shared" si="196"/>
        <v>99.33434674773981</v>
      </c>
    </row>
    <row r="894" spans="1:11" ht="15">
      <c r="A894" s="5" t="s">
        <v>27</v>
      </c>
      <c r="B894" s="37">
        <v>1400</v>
      </c>
      <c r="C894" s="37" t="s">
        <v>159</v>
      </c>
      <c r="D894" s="33">
        <v>9000071560</v>
      </c>
      <c r="E894" s="33">
        <v>500</v>
      </c>
      <c r="F894" s="32"/>
      <c r="G894" s="40">
        <f t="shared" si="197"/>
        <v>4234.2</v>
      </c>
      <c r="H894" s="40">
        <f t="shared" si="197"/>
        <v>8541.3</v>
      </c>
      <c r="I894" s="40">
        <f t="shared" si="197"/>
        <v>6249.5</v>
      </c>
      <c r="J894" s="40">
        <f t="shared" si="197"/>
        <v>6207.9</v>
      </c>
      <c r="K894" s="191">
        <f t="shared" si="196"/>
        <v>99.33434674773981</v>
      </c>
    </row>
    <row r="895" spans="1:11" ht="15">
      <c r="A895" s="5" t="s">
        <v>32</v>
      </c>
      <c r="B895" s="37">
        <v>1400</v>
      </c>
      <c r="C895" s="37" t="s">
        <v>159</v>
      </c>
      <c r="D895" s="33">
        <v>9000071560</v>
      </c>
      <c r="E895" s="33">
        <v>510</v>
      </c>
      <c r="F895" s="32"/>
      <c r="G895" s="40">
        <f t="shared" si="197"/>
        <v>4234.2</v>
      </c>
      <c r="H895" s="40">
        <f t="shared" si="197"/>
        <v>8541.3</v>
      </c>
      <c r="I895" s="40">
        <f t="shared" si="197"/>
        <v>6249.5</v>
      </c>
      <c r="J895" s="40">
        <f t="shared" si="197"/>
        <v>6207.9</v>
      </c>
      <c r="K895" s="191">
        <f t="shared" si="196"/>
        <v>99.33434674773981</v>
      </c>
    </row>
    <row r="896" spans="1:11" ht="15">
      <c r="A896" s="6" t="s">
        <v>9</v>
      </c>
      <c r="B896" s="37">
        <v>1400</v>
      </c>
      <c r="C896" s="37" t="s">
        <v>159</v>
      </c>
      <c r="D896" s="33">
        <v>9000071560</v>
      </c>
      <c r="E896" s="33">
        <v>510</v>
      </c>
      <c r="F896" s="33">
        <v>2</v>
      </c>
      <c r="G896" s="40">
        <v>4234.2</v>
      </c>
      <c r="H896" s="40">
        <v>8541.3</v>
      </c>
      <c r="I896" s="40">
        <v>6249.5</v>
      </c>
      <c r="J896" s="40">
        <v>6207.9</v>
      </c>
      <c r="K896" s="191">
        <f t="shared" si="196"/>
        <v>99.33434674773981</v>
      </c>
    </row>
    <row r="897" spans="1:11" ht="15" customHeight="1">
      <c r="A897" s="4" t="s">
        <v>33</v>
      </c>
      <c r="B897" s="90">
        <v>1400</v>
      </c>
      <c r="C897" s="90" t="s">
        <v>172</v>
      </c>
      <c r="D897" s="239"/>
      <c r="E897" s="239"/>
      <c r="F897" s="239"/>
      <c r="G897" s="214">
        <f>G898</f>
        <v>100</v>
      </c>
      <c r="H897" s="214" t="e">
        <f>H898+#REF!+#REF!+H906</f>
        <v>#REF!</v>
      </c>
      <c r="I897" s="214">
        <f aca="true" t="shared" si="198" ref="I897:J901">I898</f>
        <v>2000</v>
      </c>
      <c r="J897" s="214">
        <f t="shared" si="198"/>
        <v>1332.8</v>
      </c>
      <c r="K897" s="191">
        <f t="shared" si="196"/>
        <v>66.64</v>
      </c>
    </row>
    <row r="898" spans="1:11" ht="15" customHeight="1">
      <c r="A898" s="5" t="s">
        <v>16</v>
      </c>
      <c r="B898" s="37">
        <v>1400</v>
      </c>
      <c r="C898" s="37" t="s">
        <v>172</v>
      </c>
      <c r="D898" s="33">
        <v>9000000000</v>
      </c>
      <c r="E898" s="32"/>
      <c r="F898" s="32"/>
      <c r="G898" s="40">
        <f>G899</f>
        <v>100</v>
      </c>
      <c r="H898" s="40">
        <f>H899</f>
        <v>489.1</v>
      </c>
      <c r="I898" s="40">
        <f t="shared" si="198"/>
        <v>2000</v>
      </c>
      <c r="J898" s="40">
        <f t="shared" si="198"/>
        <v>1332.8</v>
      </c>
      <c r="K898" s="191">
        <f t="shared" si="196"/>
        <v>66.64</v>
      </c>
    </row>
    <row r="899" spans="1:11" ht="30" customHeight="1">
      <c r="A899" s="5" t="s">
        <v>171</v>
      </c>
      <c r="B899" s="37">
        <v>1400</v>
      </c>
      <c r="C899" s="37" t="s">
        <v>172</v>
      </c>
      <c r="D899" s="33">
        <v>9000090920</v>
      </c>
      <c r="E899" s="32"/>
      <c r="F899" s="32"/>
      <c r="G899" s="40">
        <f>G900</f>
        <v>100</v>
      </c>
      <c r="H899" s="40">
        <f>H900</f>
        <v>489.1</v>
      </c>
      <c r="I899" s="40">
        <f t="shared" si="198"/>
        <v>2000</v>
      </c>
      <c r="J899" s="40">
        <f t="shared" si="198"/>
        <v>1332.8</v>
      </c>
      <c r="K899" s="191">
        <f t="shared" si="196"/>
        <v>66.64</v>
      </c>
    </row>
    <row r="900" spans="1:11" ht="15" customHeight="1">
      <c r="A900" s="5" t="s">
        <v>27</v>
      </c>
      <c r="B900" s="37">
        <v>1400</v>
      </c>
      <c r="C900" s="37" t="s">
        <v>172</v>
      </c>
      <c r="D900" s="33">
        <v>9000090920</v>
      </c>
      <c r="E900" s="33">
        <v>500</v>
      </c>
      <c r="F900" s="32"/>
      <c r="G900" s="40">
        <f>G901</f>
        <v>100</v>
      </c>
      <c r="H900" s="40">
        <f>H901</f>
        <v>489.1</v>
      </c>
      <c r="I900" s="40">
        <f t="shared" si="198"/>
        <v>2000</v>
      </c>
      <c r="J900" s="40">
        <f t="shared" si="198"/>
        <v>1332.8</v>
      </c>
      <c r="K900" s="191">
        <f t="shared" si="196"/>
        <v>66.64</v>
      </c>
    </row>
    <row r="901" spans="1:11" ht="15" customHeight="1">
      <c r="A901" s="5" t="s">
        <v>32</v>
      </c>
      <c r="B901" s="37">
        <v>1400</v>
      </c>
      <c r="C901" s="37" t="s">
        <v>172</v>
      </c>
      <c r="D901" s="33">
        <v>9000090920</v>
      </c>
      <c r="E901" s="33">
        <v>510</v>
      </c>
      <c r="F901" s="32"/>
      <c r="G901" s="40">
        <f>G902</f>
        <v>100</v>
      </c>
      <c r="H901" s="40">
        <f>H902</f>
        <v>489.1</v>
      </c>
      <c r="I901" s="40">
        <f t="shared" si="198"/>
        <v>2000</v>
      </c>
      <c r="J901" s="40">
        <f t="shared" si="198"/>
        <v>1332.8</v>
      </c>
      <c r="K901" s="191">
        <f t="shared" si="196"/>
        <v>66.64</v>
      </c>
    </row>
    <row r="902" spans="1:11" ht="15" customHeight="1">
      <c r="A902" s="6" t="s">
        <v>8</v>
      </c>
      <c r="B902" s="37">
        <v>1400</v>
      </c>
      <c r="C902" s="37" t="s">
        <v>172</v>
      </c>
      <c r="D902" s="33">
        <v>9000090920</v>
      </c>
      <c r="E902" s="33">
        <v>510</v>
      </c>
      <c r="F902" s="33">
        <v>1</v>
      </c>
      <c r="G902" s="40">
        <v>100</v>
      </c>
      <c r="H902" s="40">
        <v>489.1</v>
      </c>
      <c r="I902" s="40">
        <v>2000</v>
      </c>
      <c r="J902" s="40">
        <v>1332.8</v>
      </c>
      <c r="K902" s="191">
        <f t="shared" si="196"/>
        <v>66.64</v>
      </c>
    </row>
    <row r="903" spans="1:11" ht="15">
      <c r="A903" s="4" t="s">
        <v>34</v>
      </c>
      <c r="B903" s="90">
        <v>1400</v>
      </c>
      <c r="C903" s="90">
        <v>1403</v>
      </c>
      <c r="D903" s="239"/>
      <c r="E903" s="239"/>
      <c r="F903" s="239"/>
      <c r="G903" s="214">
        <f>G904+G459</f>
        <v>8620.9</v>
      </c>
      <c r="H903" s="214" t="e">
        <f>H904+#REF!+#REF!+H489</f>
        <v>#REF!</v>
      </c>
      <c r="I903" s="214">
        <f>I904+I459</f>
        <v>16137.4</v>
      </c>
      <c r="J903" s="214">
        <f>J904+J459</f>
        <v>8765.074</v>
      </c>
      <c r="K903" s="191">
        <f t="shared" si="196"/>
        <v>54.31528003271902</v>
      </c>
    </row>
    <row r="904" spans="1:11" ht="15">
      <c r="A904" s="5" t="s">
        <v>16</v>
      </c>
      <c r="B904" s="37">
        <v>1400</v>
      </c>
      <c r="C904" s="37">
        <v>1403</v>
      </c>
      <c r="D904" s="33">
        <v>9000000000</v>
      </c>
      <c r="E904" s="32"/>
      <c r="F904" s="32"/>
      <c r="G904" s="40">
        <f>G905+G913</f>
        <v>8620.9</v>
      </c>
      <c r="H904" s="40">
        <f>H905</f>
        <v>489.1</v>
      </c>
      <c r="I904" s="40">
        <f>I905+I909+I917</f>
        <v>16137.4</v>
      </c>
      <c r="J904" s="40">
        <f>J905+J909+J920</f>
        <v>8765.074</v>
      </c>
      <c r="K904" s="191">
        <f t="shared" si="196"/>
        <v>54.31528003271902</v>
      </c>
    </row>
    <row r="905" spans="1:11" ht="30">
      <c r="A905" s="27" t="s">
        <v>438</v>
      </c>
      <c r="B905" s="37">
        <v>1400</v>
      </c>
      <c r="C905" s="37">
        <v>1403</v>
      </c>
      <c r="D905" s="33">
        <v>9000090930</v>
      </c>
      <c r="E905" s="32"/>
      <c r="F905" s="32"/>
      <c r="G905" s="40">
        <f>G906</f>
        <v>8370.9</v>
      </c>
      <c r="H905" s="40">
        <f>H906</f>
        <v>489.1</v>
      </c>
      <c r="I905" s="40">
        <f aca="true" t="shared" si="199" ref="I905:J907">I906</f>
        <v>12267.4</v>
      </c>
      <c r="J905" s="40">
        <f t="shared" si="199"/>
        <v>4895.074</v>
      </c>
      <c r="K905" s="191">
        <f t="shared" si="196"/>
        <v>39.90310905326312</v>
      </c>
    </row>
    <row r="906" spans="1:11" ht="15">
      <c r="A906" s="5" t="s">
        <v>27</v>
      </c>
      <c r="B906" s="37">
        <v>1400</v>
      </c>
      <c r="C906" s="37">
        <v>1403</v>
      </c>
      <c r="D906" s="33">
        <v>9000090930</v>
      </c>
      <c r="E906" s="33">
        <v>500</v>
      </c>
      <c r="F906" s="32"/>
      <c r="G906" s="40">
        <f>G907</f>
        <v>8370.9</v>
      </c>
      <c r="H906" s="40">
        <f>H907</f>
        <v>489.1</v>
      </c>
      <c r="I906" s="40">
        <f t="shared" si="199"/>
        <v>12267.4</v>
      </c>
      <c r="J906" s="40">
        <f t="shared" si="199"/>
        <v>4895.074</v>
      </c>
      <c r="K906" s="191">
        <f t="shared" si="196"/>
        <v>39.90310905326312</v>
      </c>
    </row>
    <row r="907" spans="1:11" ht="15">
      <c r="A907" s="5" t="s">
        <v>35</v>
      </c>
      <c r="B907" s="37">
        <v>1400</v>
      </c>
      <c r="C907" s="37">
        <v>1403</v>
      </c>
      <c r="D907" s="33">
        <v>9000090930</v>
      </c>
      <c r="E907" s="33">
        <v>540</v>
      </c>
      <c r="F907" s="32"/>
      <c r="G907" s="40">
        <f>G912</f>
        <v>8370.9</v>
      </c>
      <c r="H907" s="40">
        <f>H912</f>
        <v>489.1</v>
      </c>
      <c r="I907" s="40">
        <f t="shared" si="199"/>
        <v>12267.4</v>
      </c>
      <c r="J907" s="40">
        <f t="shared" si="199"/>
        <v>4895.074</v>
      </c>
      <c r="K907" s="191">
        <f t="shared" si="196"/>
        <v>39.90310905326312</v>
      </c>
    </row>
    <row r="908" spans="1:11" ht="15">
      <c r="A908" s="6" t="s">
        <v>8</v>
      </c>
      <c r="B908" s="37">
        <v>1400</v>
      </c>
      <c r="C908" s="37">
        <v>1403</v>
      </c>
      <c r="D908" s="33">
        <v>9000090930</v>
      </c>
      <c r="E908" s="33">
        <v>540</v>
      </c>
      <c r="F908" s="33">
        <v>1</v>
      </c>
      <c r="G908" s="40">
        <v>8370.9</v>
      </c>
      <c r="H908" s="40">
        <v>489.1</v>
      </c>
      <c r="I908" s="40">
        <v>12267.4</v>
      </c>
      <c r="J908" s="40">
        <v>4895.074</v>
      </c>
      <c r="K908" s="191"/>
    </row>
    <row r="909" spans="1:11" ht="45">
      <c r="A909" s="22" t="s">
        <v>657</v>
      </c>
      <c r="B909" s="37">
        <v>1400</v>
      </c>
      <c r="C909" s="37">
        <v>1403</v>
      </c>
      <c r="D909" s="33">
        <v>9000070310</v>
      </c>
      <c r="E909" s="33"/>
      <c r="F909" s="33"/>
      <c r="G909" s="40"/>
      <c r="H909" s="40"/>
      <c r="I909" s="40">
        <f aca="true" t="shared" si="200" ref="I909:J911">I910</f>
        <v>3500</v>
      </c>
      <c r="J909" s="40">
        <f t="shared" si="200"/>
        <v>3500</v>
      </c>
      <c r="K909" s="191"/>
    </row>
    <row r="910" spans="1:11" ht="15">
      <c r="A910" s="27" t="s">
        <v>34</v>
      </c>
      <c r="B910" s="37">
        <v>1400</v>
      </c>
      <c r="C910" s="37">
        <v>1403</v>
      </c>
      <c r="D910" s="33">
        <v>9000070310</v>
      </c>
      <c r="E910" s="33">
        <v>500</v>
      </c>
      <c r="F910" s="32"/>
      <c r="G910" s="40"/>
      <c r="H910" s="40"/>
      <c r="I910" s="40">
        <f t="shared" si="200"/>
        <v>3500</v>
      </c>
      <c r="J910" s="40">
        <f t="shared" si="200"/>
        <v>3500</v>
      </c>
      <c r="K910" s="191"/>
    </row>
    <row r="911" spans="1:11" ht="15">
      <c r="A911" s="5" t="s">
        <v>27</v>
      </c>
      <c r="B911" s="37">
        <v>1400</v>
      </c>
      <c r="C911" s="37">
        <v>1403</v>
      </c>
      <c r="D911" s="33">
        <v>9000070310</v>
      </c>
      <c r="E911" s="33">
        <v>540</v>
      </c>
      <c r="F911" s="32"/>
      <c r="G911" s="40"/>
      <c r="H911" s="40"/>
      <c r="I911" s="40">
        <f t="shared" si="200"/>
        <v>3500</v>
      </c>
      <c r="J911" s="40">
        <f t="shared" si="200"/>
        <v>3500</v>
      </c>
      <c r="K911" s="191"/>
    </row>
    <row r="912" spans="1:11" ht="27" customHeight="1">
      <c r="A912" s="6" t="s">
        <v>9</v>
      </c>
      <c r="B912" s="37">
        <v>1400</v>
      </c>
      <c r="C912" s="37">
        <v>1403</v>
      </c>
      <c r="D912" s="33">
        <v>9000070310</v>
      </c>
      <c r="E912" s="33">
        <v>540</v>
      </c>
      <c r="F912" s="33">
        <v>2</v>
      </c>
      <c r="G912" s="40">
        <v>8370.9</v>
      </c>
      <c r="H912" s="40">
        <v>489.1</v>
      </c>
      <c r="I912" s="40">
        <v>3500</v>
      </c>
      <c r="J912" s="40">
        <v>3500</v>
      </c>
      <c r="K912" s="191">
        <f t="shared" si="196"/>
        <v>100</v>
      </c>
    </row>
    <row r="913" spans="1:11" ht="35.25" customHeight="1" hidden="1">
      <c r="A913" s="22" t="s">
        <v>421</v>
      </c>
      <c r="B913" s="37">
        <v>1400</v>
      </c>
      <c r="C913" s="37">
        <v>1403</v>
      </c>
      <c r="D913" s="33">
        <v>9000072650</v>
      </c>
      <c r="E913" s="33"/>
      <c r="F913" s="33"/>
      <c r="G913" s="40">
        <f>G914</f>
        <v>250</v>
      </c>
      <c r="H913" s="40"/>
      <c r="I913" s="40">
        <f aca="true" t="shared" si="201" ref="I913:J915">I914</f>
        <v>0</v>
      </c>
      <c r="J913" s="40">
        <f t="shared" si="201"/>
        <v>0</v>
      </c>
      <c r="K913" s="191" t="e">
        <f t="shared" si="196"/>
        <v>#DIV/0!</v>
      </c>
    </row>
    <row r="914" spans="1:11" ht="27.75" customHeight="1" hidden="1">
      <c r="A914" s="5" t="s">
        <v>27</v>
      </c>
      <c r="B914" s="37">
        <v>1400</v>
      </c>
      <c r="C914" s="37">
        <v>1403</v>
      </c>
      <c r="D914" s="33">
        <v>9000072650</v>
      </c>
      <c r="E914" s="33">
        <v>500</v>
      </c>
      <c r="F914" s="32"/>
      <c r="G914" s="40">
        <f>G915</f>
        <v>250</v>
      </c>
      <c r="H914" s="40">
        <f>H915</f>
        <v>24825.95562</v>
      </c>
      <c r="I914" s="40">
        <f t="shared" si="201"/>
        <v>0</v>
      </c>
      <c r="J914" s="40">
        <f t="shared" si="201"/>
        <v>0</v>
      </c>
      <c r="K914" s="191" t="e">
        <f t="shared" si="196"/>
        <v>#DIV/0!</v>
      </c>
    </row>
    <row r="915" spans="1:11" ht="32.25" customHeight="1" hidden="1">
      <c r="A915" s="5" t="s">
        <v>35</v>
      </c>
      <c r="B915" s="37">
        <v>1400</v>
      </c>
      <c r="C915" s="37">
        <v>1403</v>
      </c>
      <c r="D915" s="33">
        <v>9000072650</v>
      </c>
      <c r="E915" s="33">
        <v>540</v>
      </c>
      <c r="F915" s="32"/>
      <c r="G915" s="40">
        <f>G916</f>
        <v>250</v>
      </c>
      <c r="H915" s="40">
        <f>H916</f>
        <v>24825.95562</v>
      </c>
      <c r="I915" s="40">
        <f t="shared" si="201"/>
        <v>0</v>
      </c>
      <c r="J915" s="40">
        <f t="shared" si="201"/>
        <v>0</v>
      </c>
      <c r="K915" s="191" t="e">
        <f t="shared" si="196"/>
        <v>#DIV/0!</v>
      </c>
    </row>
    <row r="916" spans="1:11" ht="24.75" customHeight="1" hidden="1">
      <c r="A916" s="6" t="s">
        <v>9</v>
      </c>
      <c r="B916" s="37">
        <v>1400</v>
      </c>
      <c r="C916" s="37">
        <v>1403</v>
      </c>
      <c r="D916" s="33">
        <v>9000072650</v>
      </c>
      <c r="E916" s="33">
        <v>540</v>
      </c>
      <c r="F916" s="33">
        <v>2</v>
      </c>
      <c r="G916" s="40">
        <v>250</v>
      </c>
      <c r="H916" s="40">
        <v>24825.95562</v>
      </c>
      <c r="I916" s="40">
        <v>0</v>
      </c>
      <c r="J916" s="40"/>
      <c r="K916" s="191" t="e">
        <f t="shared" si="196"/>
        <v>#DIV/0!</v>
      </c>
    </row>
    <row r="917" spans="1:14" ht="42" customHeight="1">
      <c r="A917" s="243" t="s">
        <v>693</v>
      </c>
      <c r="B917" s="37">
        <v>1400</v>
      </c>
      <c r="C917" s="37">
        <v>1403</v>
      </c>
      <c r="D917" s="37" t="s">
        <v>692</v>
      </c>
      <c r="E917" s="32"/>
      <c r="F917" s="32"/>
      <c r="G917" s="40">
        <f aca="true" t="shared" si="202" ref="G917:J919">G918</f>
        <v>587.1</v>
      </c>
      <c r="H917" s="214">
        <f>I917-J917</f>
        <v>0</v>
      </c>
      <c r="I917" s="40">
        <f t="shared" si="202"/>
        <v>370</v>
      </c>
      <c r="J917" s="40">
        <f t="shared" si="202"/>
        <v>370</v>
      </c>
      <c r="K917" s="191">
        <f t="shared" si="196"/>
        <v>100</v>
      </c>
      <c r="M917" s="42"/>
      <c r="N917" s="42"/>
    </row>
    <row r="918" spans="1:14" ht="31.5" customHeight="1">
      <c r="A918" s="27" t="s">
        <v>34</v>
      </c>
      <c r="B918" s="37">
        <v>1400</v>
      </c>
      <c r="C918" s="37">
        <v>1403</v>
      </c>
      <c r="D918" s="37" t="s">
        <v>692</v>
      </c>
      <c r="E918" s="33">
        <v>500</v>
      </c>
      <c r="F918" s="32"/>
      <c r="G918" s="40">
        <f t="shared" si="202"/>
        <v>587.1</v>
      </c>
      <c r="H918" s="214">
        <f>I918-J918</f>
        <v>0</v>
      </c>
      <c r="I918" s="40">
        <f t="shared" si="202"/>
        <v>370</v>
      </c>
      <c r="J918" s="40">
        <f t="shared" si="202"/>
        <v>370</v>
      </c>
      <c r="K918" s="191">
        <f t="shared" si="196"/>
        <v>100</v>
      </c>
      <c r="M918" s="42"/>
      <c r="N918" s="42"/>
    </row>
    <row r="919" spans="1:14" ht="25.5" customHeight="1">
      <c r="A919" s="5" t="s">
        <v>27</v>
      </c>
      <c r="B919" s="37">
        <v>1400</v>
      </c>
      <c r="C919" s="37">
        <v>1403</v>
      </c>
      <c r="D919" s="37" t="s">
        <v>692</v>
      </c>
      <c r="E919" s="33">
        <v>540</v>
      </c>
      <c r="F919" s="32"/>
      <c r="G919" s="40">
        <f t="shared" si="202"/>
        <v>587.1</v>
      </c>
      <c r="H919" s="214">
        <f>I919-J919</f>
        <v>0</v>
      </c>
      <c r="I919" s="40">
        <f t="shared" si="202"/>
        <v>370</v>
      </c>
      <c r="J919" s="40">
        <f t="shared" si="202"/>
        <v>370</v>
      </c>
      <c r="K919" s="191">
        <f t="shared" si="196"/>
        <v>100</v>
      </c>
      <c r="M919" s="42"/>
      <c r="N919" s="42"/>
    </row>
    <row r="920" spans="1:14" ht="24" customHeight="1">
      <c r="A920" s="6" t="s">
        <v>9</v>
      </c>
      <c r="B920" s="37">
        <v>1400</v>
      </c>
      <c r="C920" s="37">
        <v>1403</v>
      </c>
      <c r="D920" s="37" t="s">
        <v>692</v>
      </c>
      <c r="E920" s="33">
        <v>540</v>
      </c>
      <c r="F920" s="33">
        <v>2</v>
      </c>
      <c r="G920" s="40">
        <v>587.1</v>
      </c>
      <c r="H920" s="214">
        <f>I920-J920</f>
        <v>0</v>
      </c>
      <c r="I920" s="40">
        <v>370</v>
      </c>
      <c r="J920" s="40">
        <v>370</v>
      </c>
      <c r="K920" s="191">
        <f t="shared" si="196"/>
        <v>100</v>
      </c>
      <c r="M920" s="42"/>
      <c r="N920" s="42"/>
    </row>
    <row r="921" spans="1:11" s="76" customFormat="1" ht="36" customHeight="1" hidden="1">
      <c r="A921" s="88" t="s">
        <v>275</v>
      </c>
      <c r="B921" s="91">
        <v>9900</v>
      </c>
      <c r="C921" s="91"/>
      <c r="D921" s="91"/>
      <c r="E921" s="74"/>
      <c r="F921" s="70"/>
      <c r="G921" s="75"/>
      <c r="H921" s="75"/>
      <c r="I921" s="75"/>
      <c r="J921" s="75">
        <f aca="true" t="shared" si="203" ref="J921:J927">J922</f>
        <v>0</v>
      </c>
      <c r="K921" s="191"/>
    </row>
    <row r="922" spans="1:11" s="76" customFormat="1" ht="24" customHeight="1" hidden="1">
      <c r="A922" s="88" t="s">
        <v>8</v>
      </c>
      <c r="B922" s="91">
        <v>1</v>
      </c>
      <c r="C922" s="91"/>
      <c r="D922" s="91"/>
      <c r="E922" s="74"/>
      <c r="F922" s="70"/>
      <c r="G922" s="75"/>
      <c r="H922" s="75"/>
      <c r="I922" s="75"/>
      <c r="J922" s="75">
        <f t="shared" si="203"/>
        <v>0</v>
      </c>
      <c r="K922" s="191"/>
    </row>
    <row r="923" spans="1:11" s="55" customFormat="1" ht="24.75" customHeight="1" hidden="1">
      <c r="A923" s="110" t="s">
        <v>275</v>
      </c>
      <c r="B923" s="33">
        <v>9900</v>
      </c>
      <c r="C923" s="33">
        <v>9999</v>
      </c>
      <c r="D923" s="33"/>
      <c r="E923" s="77"/>
      <c r="F923" s="31"/>
      <c r="G923" s="62"/>
      <c r="H923" s="62"/>
      <c r="I923" s="62"/>
      <c r="J923" s="62">
        <f t="shared" si="203"/>
        <v>0</v>
      </c>
      <c r="K923" s="191"/>
    </row>
    <row r="924" spans="1:11" s="55" customFormat="1" ht="21" customHeight="1" hidden="1">
      <c r="A924" s="110" t="s">
        <v>16</v>
      </c>
      <c r="B924" s="33">
        <v>9900</v>
      </c>
      <c r="C924" s="33">
        <v>9999</v>
      </c>
      <c r="D924" s="33">
        <v>9000000000</v>
      </c>
      <c r="E924" s="77"/>
      <c r="F924" s="31"/>
      <c r="G924" s="62"/>
      <c r="H924" s="62"/>
      <c r="I924" s="62"/>
      <c r="J924" s="62">
        <f t="shared" si="203"/>
        <v>0</v>
      </c>
      <c r="K924" s="191"/>
    </row>
    <row r="925" spans="1:11" s="55" customFormat="1" ht="10.5" customHeight="1" hidden="1">
      <c r="A925" s="110" t="s">
        <v>276</v>
      </c>
      <c r="B925" s="33">
        <v>9900</v>
      </c>
      <c r="C925" s="33">
        <v>9999</v>
      </c>
      <c r="D925" s="33">
        <v>9000099990</v>
      </c>
      <c r="E925" s="77"/>
      <c r="F925" s="31"/>
      <c r="G925" s="62"/>
      <c r="H925" s="62"/>
      <c r="I925" s="62"/>
      <c r="J925" s="62">
        <f t="shared" si="203"/>
        <v>0</v>
      </c>
      <c r="K925" s="191"/>
    </row>
    <row r="926" spans="1:11" s="55" customFormat="1" ht="22.5" customHeight="1" hidden="1">
      <c r="A926" s="110" t="s">
        <v>21</v>
      </c>
      <c r="B926" s="33">
        <v>9900</v>
      </c>
      <c r="C926" s="33">
        <v>9999</v>
      </c>
      <c r="D926" s="33">
        <v>9000099990</v>
      </c>
      <c r="E926" s="77">
        <v>800</v>
      </c>
      <c r="F926" s="31"/>
      <c r="G926" s="62"/>
      <c r="H926" s="62"/>
      <c r="I926" s="62"/>
      <c r="J926" s="62">
        <f t="shared" si="203"/>
        <v>0</v>
      </c>
      <c r="K926" s="191"/>
    </row>
    <row r="927" spans="1:11" s="55" customFormat="1" ht="15" hidden="1">
      <c r="A927" s="110" t="s">
        <v>74</v>
      </c>
      <c r="B927" s="33">
        <v>9900</v>
      </c>
      <c r="C927" s="33">
        <v>9999</v>
      </c>
      <c r="D927" s="33">
        <v>9000099990</v>
      </c>
      <c r="E927" s="77">
        <v>870</v>
      </c>
      <c r="F927" s="31"/>
      <c r="G927" s="62"/>
      <c r="H927" s="62"/>
      <c r="I927" s="62"/>
      <c r="J927" s="62">
        <f t="shared" si="203"/>
        <v>0</v>
      </c>
      <c r="K927" s="191"/>
    </row>
    <row r="928" spans="1:11" s="55" customFormat="1" ht="1.5" customHeight="1">
      <c r="A928" s="78" t="s">
        <v>8</v>
      </c>
      <c r="B928" s="33">
        <v>9900</v>
      </c>
      <c r="C928" s="33">
        <v>9999</v>
      </c>
      <c r="D928" s="33">
        <v>9000099990</v>
      </c>
      <c r="E928" s="77">
        <v>870</v>
      </c>
      <c r="F928" s="31">
        <v>1</v>
      </c>
      <c r="G928" s="62"/>
      <c r="H928" s="62"/>
      <c r="I928" s="62"/>
      <c r="J928" s="62"/>
      <c r="K928" s="191"/>
    </row>
    <row r="929" spans="2:11" s="55" customFormat="1" ht="15">
      <c r="B929" s="56"/>
      <c r="C929" s="56"/>
      <c r="D929" s="57"/>
      <c r="E929" s="57"/>
      <c r="F929" s="57"/>
      <c r="G929" s="58"/>
      <c r="H929" s="58"/>
      <c r="I929" s="58"/>
      <c r="J929" s="58"/>
      <c r="K929" s="58"/>
    </row>
    <row r="930" spans="2:11" s="55" customFormat="1" ht="15">
      <c r="B930" s="56"/>
      <c r="C930" s="56"/>
      <c r="D930" s="57"/>
      <c r="E930" s="57"/>
      <c r="F930" s="57"/>
      <c r="G930" s="58"/>
      <c r="H930" s="58"/>
      <c r="I930" s="58"/>
      <c r="J930" s="58"/>
      <c r="K930" s="58"/>
    </row>
    <row r="931" spans="2:11" s="55" customFormat="1" ht="15">
      <c r="B931" s="56"/>
      <c r="C931" s="56"/>
      <c r="D931" s="57"/>
      <c r="E931" s="57"/>
      <c r="F931" s="57"/>
      <c r="G931" s="58"/>
      <c r="H931" s="58"/>
      <c r="I931" s="58"/>
      <c r="J931" s="58"/>
      <c r="K931" s="58"/>
    </row>
    <row r="932" spans="2:11" s="55" customFormat="1" ht="15">
      <c r="B932" s="56"/>
      <c r="C932" s="56"/>
      <c r="D932" s="57"/>
      <c r="E932" s="57"/>
      <c r="F932" s="57"/>
      <c r="G932" s="58"/>
      <c r="H932" s="58"/>
      <c r="I932" s="58"/>
      <c r="J932" s="58"/>
      <c r="K932" s="58"/>
    </row>
    <row r="933" spans="2:11" s="55" customFormat="1" ht="15">
      <c r="B933" s="56"/>
      <c r="C933" s="56"/>
      <c r="D933" s="57"/>
      <c r="E933" s="57"/>
      <c r="F933" s="57"/>
      <c r="G933" s="58"/>
      <c r="H933" s="58"/>
      <c r="I933" s="58"/>
      <c r="J933" s="58"/>
      <c r="K933" s="58"/>
    </row>
    <row r="934" spans="2:11" s="55" customFormat="1" ht="15">
      <c r="B934" s="56"/>
      <c r="C934" s="56"/>
      <c r="D934" s="57"/>
      <c r="E934" s="57"/>
      <c r="F934" s="57"/>
      <c r="G934" s="58"/>
      <c r="H934" s="58"/>
      <c r="I934" s="58"/>
      <c r="J934" s="58"/>
      <c r="K934" s="58"/>
    </row>
    <row r="935" spans="2:11" s="55" customFormat="1" ht="15">
      <c r="B935" s="56"/>
      <c r="C935" s="56"/>
      <c r="D935" s="57"/>
      <c r="E935" s="57"/>
      <c r="F935" s="57"/>
      <c r="G935" s="58"/>
      <c r="H935" s="58"/>
      <c r="I935" s="58"/>
      <c r="J935" s="58"/>
      <c r="K935" s="58"/>
    </row>
    <row r="936" spans="2:11" s="55" customFormat="1" ht="15">
      <c r="B936" s="56"/>
      <c r="C936" s="56"/>
      <c r="D936" s="57"/>
      <c r="E936" s="57"/>
      <c r="F936" s="57"/>
      <c r="G936" s="58"/>
      <c r="H936" s="58"/>
      <c r="I936" s="58"/>
      <c r="J936" s="58"/>
      <c r="K936" s="58"/>
    </row>
    <row r="937" spans="2:11" s="55" customFormat="1" ht="15">
      <c r="B937" s="56"/>
      <c r="C937" s="56"/>
      <c r="D937" s="57"/>
      <c r="E937" s="57"/>
      <c r="F937" s="57"/>
      <c r="G937" s="58"/>
      <c r="H937" s="58"/>
      <c r="I937" s="58"/>
      <c r="J937" s="58"/>
      <c r="K937" s="58"/>
    </row>
    <row r="938" spans="2:11" s="55" customFormat="1" ht="15">
      <c r="B938" s="56"/>
      <c r="C938" s="56"/>
      <c r="D938" s="57"/>
      <c r="E938" s="57"/>
      <c r="F938" s="57"/>
      <c r="G938" s="58"/>
      <c r="H938" s="58"/>
      <c r="I938" s="58"/>
      <c r="J938" s="58"/>
      <c r="K938" s="58"/>
    </row>
    <row r="939" spans="2:11" s="55" customFormat="1" ht="15">
      <c r="B939" s="56"/>
      <c r="C939" s="56"/>
      <c r="D939" s="57"/>
      <c r="E939" s="57"/>
      <c r="F939" s="57"/>
      <c r="G939" s="58"/>
      <c r="H939" s="58"/>
      <c r="I939" s="58"/>
      <c r="J939" s="58"/>
      <c r="K939" s="58"/>
    </row>
    <row r="940" spans="2:11" s="55" customFormat="1" ht="15">
      <c r="B940" s="56"/>
      <c r="C940" s="56"/>
      <c r="D940" s="57"/>
      <c r="E940" s="57"/>
      <c r="F940" s="57"/>
      <c r="G940" s="58"/>
      <c r="H940" s="58"/>
      <c r="I940" s="58"/>
      <c r="J940" s="58"/>
      <c r="K940" s="58"/>
    </row>
    <row r="941" spans="2:11" s="55" customFormat="1" ht="15">
      <c r="B941" s="56"/>
      <c r="C941" s="56"/>
      <c r="D941" s="57"/>
      <c r="E941" s="57"/>
      <c r="F941" s="57"/>
      <c r="G941" s="58"/>
      <c r="H941" s="58"/>
      <c r="I941" s="58"/>
      <c r="J941" s="58"/>
      <c r="K941" s="58"/>
    </row>
    <row r="942" spans="2:11" s="55" customFormat="1" ht="15">
      <c r="B942" s="56"/>
      <c r="C942" s="56"/>
      <c r="D942" s="57"/>
      <c r="E942" s="57"/>
      <c r="F942" s="57"/>
      <c r="G942" s="58"/>
      <c r="H942" s="58"/>
      <c r="I942" s="58"/>
      <c r="J942" s="58"/>
      <c r="K942" s="58"/>
    </row>
    <row r="943" spans="2:11" s="55" customFormat="1" ht="15">
      <c r="B943" s="56"/>
      <c r="C943" s="56"/>
      <c r="D943" s="57"/>
      <c r="E943" s="57"/>
      <c r="F943" s="57"/>
      <c r="G943" s="58"/>
      <c r="H943" s="58"/>
      <c r="I943" s="58"/>
      <c r="J943" s="58"/>
      <c r="K943" s="58"/>
    </row>
    <row r="944" spans="2:11" s="55" customFormat="1" ht="15">
      <c r="B944" s="56"/>
      <c r="C944" s="56"/>
      <c r="D944" s="57"/>
      <c r="E944" s="57"/>
      <c r="F944" s="57"/>
      <c r="G944" s="58"/>
      <c r="H944" s="58"/>
      <c r="I944" s="58"/>
      <c r="J944" s="58"/>
      <c r="K944" s="58"/>
    </row>
    <row r="945" spans="2:11" s="55" customFormat="1" ht="15">
      <c r="B945" s="56"/>
      <c r="C945" s="56"/>
      <c r="D945" s="57"/>
      <c r="E945" s="57"/>
      <c r="F945" s="57"/>
      <c r="G945" s="58"/>
      <c r="H945" s="58"/>
      <c r="I945" s="58"/>
      <c r="J945" s="58"/>
      <c r="K945" s="58"/>
    </row>
    <row r="946" spans="2:11" s="55" customFormat="1" ht="15">
      <c r="B946" s="57"/>
      <c r="C946" s="57"/>
      <c r="D946" s="57"/>
      <c r="E946" s="57"/>
      <c r="F946" s="57"/>
      <c r="G946" s="58"/>
      <c r="H946" s="57"/>
      <c r="I946" s="58"/>
      <c r="J946" s="58"/>
      <c r="K946" s="58"/>
    </row>
    <row r="947" spans="2:11" s="55" customFormat="1" ht="15">
      <c r="B947" s="57"/>
      <c r="C947" s="57"/>
      <c r="D947" s="57"/>
      <c r="E947" s="57"/>
      <c r="F947" s="57"/>
      <c r="G947" s="58"/>
      <c r="H947" s="57"/>
      <c r="I947" s="58"/>
      <c r="J947" s="58"/>
      <c r="K947" s="58"/>
    </row>
    <row r="948" spans="2:11" s="55" customFormat="1" ht="15">
      <c r="B948" s="57"/>
      <c r="C948" s="57"/>
      <c r="D948" s="57"/>
      <c r="E948" s="57"/>
      <c r="F948" s="57"/>
      <c r="G948" s="58"/>
      <c r="H948" s="57"/>
      <c r="I948" s="58"/>
      <c r="J948" s="58"/>
      <c r="K948" s="58"/>
    </row>
    <row r="949" spans="2:11" s="55" customFormat="1" ht="15">
      <c r="B949" s="57"/>
      <c r="C949" s="57"/>
      <c r="D949" s="57"/>
      <c r="E949" s="57"/>
      <c r="F949" s="57"/>
      <c r="G949" s="58"/>
      <c r="H949" s="57"/>
      <c r="I949" s="58"/>
      <c r="J949" s="58"/>
      <c r="K949" s="58"/>
    </row>
    <row r="950" spans="2:11" s="55" customFormat="1" ht="15">
      <c r="B950" s="57"/>
      <c r="C950" s="57"/>
      <c r="D950" s="57"/>
      <c r="E950" s="57"/>
      <c r="F950" s="57"/>
      <c r="G950" s="58"/>
      <c r="H950" s="57"/>
      <c r="I950" s="58"/>
      <c r="J950" s="58"/>
      <c r="K950" s="58"/>
    </row>
    <row r="951" spans="2:11" s="55" customFormat="1" ht="15">
      <c r="B951" s="57"/>
      <c r="C951" s="57"/>
      <c r="D951" s="57"/>
      <c r="E951" s="57"/>
      <c r="F951" s="57"/>
      <c r="G951" s="58"/>
      <c r="H951" s="57"/>
      <c r="I951" s="58"/>
      <c r="J951" s="58"/>
      <c r="K951" s="58"/>
    </row>
    <row r="952" spans="2:11" s="55" customFormat="1" ht="15">
      <c r="B952" s="57"/>
      <c r="C952" s="57"/>
      <c r="D952" s="57"/>
      <c r="E952" s="57"/>
      <c r="F952" s="57"/>
      <c r="G952" s="58"/>
      <c r="H952" s="57"/>
      <c r="I952" s="58"/>
      <c r="J952" s="58"/>
      <c r="K952" s="58"/>
    </row>
    <row r="953" spans="2:11" s="55" customFormat="1" ht="15">
      <c r="B953" s="57"/>
      <c r="C953" s="57"/>
      <c r="D953" s="57"/>
      <c r="E953" s="57"/>
      <c r="F953" s="57"/>
      <c r="G953" s="58"/>
      <c r="H953" s="57"/>
      <c r="I953" s="58"/>
      <c r="J953" s="58"/>
      <c r="K953" s="58"/>
    </row>
    <row r="954" spans="2:11" s="55" customFormat="1" ht="15">
      <c r="B954" s="57"/>
      <c r="C954" s="57"/>
      <c r="D954" s="57"/>
      <c r="E954" s="57"/>
      <c r="F954" s="57"/>
      <c r="G954" s="58"/>
      <c r="H954" s="57"/>
      <c r="I954" s="58"/>
      <c r="J954" s="58"/>
      <c r="K954" s="58"/>
    </row>
    <row r="955" spans="2:11" s="55" customFormat="1" ht="15">
      <c r="B955" s="57"/>
      <c r="C955" s="57"/>
      <c r="D955" s="57"/>
      <c r="E955" s="57"/>
      <c r="F955" s="57"/>
      <c r="G955" s="58"/>
      <c r="H955" s="57"/>
      <c r="I955" s="58"/>
      <c r="J955" s="58"/>
      <c r="K955" s="58"/>
    </row>
    <row r="956" spans="2:11" s="55" customFormat="1" ht="15">
      <c r="B956" s="57"/>
      <c r="C956" s="57"/>
      <c r="D956" s="57"/>
      <c r="E956" s="57"/>
      <c r="F956" s="57"/>
      <c r="G956" s="58"/>
      <c r="H956" s="57"/>
      <c r="I956" s="58"/>
      <c r="J956" s="58"/>
      <c r="K956" s="58"/>
    </row>
    <row r="957" spans="2:11" s="55" customFormat="1" ht="15">
      <c r="B957" s="57"/>
      <c r="C957" s="57"/>
      <c r="D957" s="57"/>
      <c r="E957" s="57"/>
      <c r="F957" s="57"/>
      <c r="G957" s="58"/>
      <c r="H957" s="57"/>
      <c r="I957" s="58"/>
      <c r="J957" s="58"/>
      <c r="K957" s="58"/>
    </row>
    <row r="958" spans="2:11" s="55" customFormat="1" ht="15">
      <c r="B958" s="57"/>
      <c r="C958" s="57"/>
      <c r="D958" s="57"/>
      <c r="E958" s="57"/>
      <c r="F958" s="57"/>
      <c r="G958" s="58"/>
      <c r="H958" s="57"/>
      <c r="I958" s="58"/>
      <c r="J958" s="58"/>
      <c r="K958" s="58"/>
    </row>
    <row r="959" spans="2:11" s="55" customFormat="1" ht="15">
      <c r="B959" s="57"/>
      <c r="C959" s="57"/>
      <c r="D959" s="57"/>
      <c r="E959" s="57"/>
      <c r="F959" s="57"/>
      <c r="G959" s="58"/>
      <c r="H959" s="57"/>
      <c r="I959" s="58"/>
      <c r="J959" s="58"/>
      <c r="K959" s="58"/>
    </row>
    <row r="960" spans="2:11" s="55" customFormat="1" ht="15">
      <c r="B960" s="57"/>
      <c r="C960" s="57"/>
      <c r="D960" s="57"/>
      <c r="E960" s="57"/>
      <c r="F960" s="57"/>
      <c r="G960" s="58"/>
      <c r="H960" s="57"/>
      <c r="I960" s="58"/>
      <c r="J960" s="58"/>
      <c r="K960" s="58"/>
    </row>
    <row r="961" spans="2:11" s="55" customFormat="1" ht="15">
      <c r="B961" s="57"/>
      <c r="C961" s="57"/>
      <c r="D961" s="57"/>
      <c r="E961" s="57"/>
      <c r="F961" s="57"/>
      <c r="G961" s="58"/>
      <c r="H961" s="57"/>
      <c r="I961" s="58"/>
      <c r="J961" s="58"/>
      <c r="K961" s="58"/>
    </row>
    <row r="962" spans="2:11" s="55" customFormat="1" ht="15">
      <c r="B962" s="57"/>
      <c r="C962" s="57"/>
      <c r="D962" s="57"/>
      <c r="E962" s="57"/>
      <c r="F962" s="57"/>
      <c r="G962" s="58"/>
      <c r="H962" s="57"/>
      <c r="I962" s="58"/>
      <c r="J962" s="58"/>
      <c r="K962" s="58"/>
    </row>
    <row r="963" spans="2:11" s="55" customFormat="1" ht="15">
      <c r="B963" s="57"/>
      <c r="C963" s="57"/>
      <c r="D963" s="57"/>
      <c r="E963" s="57"/>
      <c r="F963" s="57"/>
      <c r="G963" s="58"/>
      <c r="H963" s="57"/>
      <c r="I963" s="58"/>
      <c r="J963" s="58"/>
      <c r="K963" s="58"/>
    </row>
    <row r="964" spans="2:11" s="55" customFormat="1" ht="15">
      <c r="B964" s="57"/>
      <c r="C964" s="57"/>
      <c r="D964" s="57"/>
      <c r="E964" s="57"/>
      <c r="F964" s="57"/>
      <c r="G964" s="58"/>
      <c r="H964" s="57"/>
      <c r="I964" s="58"/>
      <c r="J964" s="58"/>
      <c r="K964" s="58"/>
    </row>
    <row r="965" spans="2:11" s="55" customFormat="1" ht="15">
      <c r="B965" s="57"/>
      <c r="C965" s="57"/>
      <c r="D965" s="57"/>
      <c r="E965" s="57"/>
      <c r="F965" s="57"/>
      <c r="G965" s="58"/>
      <c r="H965" s="57"/>
      <c r="I965" s="58"/>
      <c r="J965" s="58"/>
      <c r="K965" s="58"/>
    </row>
    <row r="966" spans="2:11" s="55" customFormat="1" ht="15">
      <c r="B966" s="57"/>
      <c r="C966" s="57"/>
      <c r="D966" s="57"/>
      <c r="E966" s="57"/>
      <c r="F966" s="57"/>
      <c r="G966" s="58"/>
      <c r="H966" s="57"/>
      <c r="I966" s="58"/>
      <c r="J966" s="58"/>
      <c r="K966" s="58"/>
    </row>
    <row r="967" spans="2:11" s="55" customFormat="1" ht="15">
      <c r="B967" s="57"/>
      <c r="C967" s="57"/>
      <c r="D967" s="57"/>
      <c r="E967" s="57"/>
      <c r="F967" s="57"/>
      <c r="G967" s="58"/>
      <c r="H967" s="57"/>
      <c r="I967" s="58"/>
      <c r="J967" s="58"/>
      <c r="K967" s="58"/>
    </row>
    <row r="968" spans="2:11" s="55" customFormat="1" ht="15">
      <c r="B968" s="57"/>
      <c r="C968" s="57"/>
      <c r="D968" s="57"/>
      <c r="E968" s="57"/>
      <c r="F968" s="57"/>
      <c r="G968" s="58"/>
      <c r="H968" s="57"/>
      <c r="I968" s="58"/>
      <c r="J968" s="58"/>
      <c r="K968" s="58"/>
    </row>
    <row r="969" spans="2:11" s="55" customFormat="1" ht="15">
      <c r="B969" s="57"/>
      <c r="C969" s="57"/>
      <c r="D969" s="57"/>
      <c r="E969" s="57"/>
      <c r="F969" s="57"/>
      <c r="G969" s="58"/>
      <c r="H969" s="57"/>
      <c r="I969" s="58"/>
      <c r="J969" s="58"/>
      <c r="K969" s="58"/>
    </row>
    <row r="970" spans="2:11" s="55" customFormat="1" ht="15">
      <c r="B970" s="57"/>
      <c r="C970" s="57"/>
      <c r="D970" s="57"/>
      <c r="E970" s="57"/>
      <c r="F970" s="57"/>
      <c r="G970" s="58"/>
      <c r="H970" s="57"/>
      <c r="I970" s="58"/>
      <c r="J970" s="58"/>
      <c r="K970" s="58"/>
    </row>
    <row r="971" spans="2:11" s="55" customFormat="1" ht="15">
      <c r="B971" s="57"/>
      <c r="C971" s="57"/>
      <c r="D971" s="57"/>
      <c r="E971" s="57"/>
      <c r="F971" s="57"/>
      <c r="G971" s="58"/>
      <c r="H971" s="57"/>
      <c r="I971" s="58"/>
      <c r="J971" s="58"/>
      <c r="K971" s="58"/>
    </row>
    <row r="972" spans="2:11" s="55" customFormat="1" ht="15">
      <c r="B972" s="57"/>
      <c r="C972" s="57"/>
      <c r="D972" s="57"/>
      <c r="E972" s="57"/>
      <c r="F972" s="57"/>
      <c r="G972" s="58"/>
      <c r="H972" s="57"/>
      <c r="I972" s="58"/>
      <c r="J972" s="58"/>
      <c r="K972" s="58"/>
    </row>
    <row r="973" spans="2:11" s="55" customFormat="1" ht="15">
      <c r="B973" s="57"/>
      <c r="C973" s="57"/>
      <c r="D973" s="57"/>
      <c r="E973" s="57"/>
      <c r="F973" s="57"/>
      <c r="G973" s="58"/>
      <c r="H973" s="57"/>
      <c r="I973" s="58"/>
      <c r="J973" s="58"/>
      <c r="K973" s="58"/>
    </row>
    <row r="974" spans="2:11" s="55" customFormat="1" ht="15">
      <c r="B974" s="57"/>
      <c r="C974" s="57"/>
      <c r="D974" s="57"/>
      <c r="E974" s="57"/>
      <c r="F974" s="57"/>
      <c r="G974" s="58"/>
      <c r="H974" s="57"/>
      <c r="I974" s="58"/>
      <c r="J974" s="58"/>
      <c r="K974" s="58"/>
    </row>
    <row r="975" spans="2:11" s="55" customFormat="1" ht="15">
      <c r="B975" s="57"/>
      <c r="C975" s="57"/>
      <c r="D975" s="57"/>
      <c r="E975" s="57"/>
      <c r="F975" s="57"/>
      <c r="G975" s="58"/>
      <c r="H975" s="57"/>
      <c r="I975" s="58"/>
      <c r="J975" s="58"/>
      <c r="K975" s="58"/>
    </row>
    <row r="976" spans="2:11" s="55" customFormat="1" ht="15">
      <c r="B976" s="56"/>
      <c r="C976" s="56"/>
      <c r="D976" s="57"/>
      <c r="E976" s="57"/>
      <c r="F976" s="57"/>
      <c r="G976" s="58"/>
      <c r="H976" s="58"/>
      <c r="I976" s="58"/>
      <c r="J976" s="58"/>
      <c r="K976" s="58"/>
    </row>
    <row r="977" spans="2:11" s="55" customFormat="1" ht="15">
      <c r="B977" s="56"/>
      <c r="C977" s="56"/>
      <c r="D977" s="57"/>
      <c r="E977" s="57"/>
      <c r="F977" s="57"/>
      <c r="G977" s="58"/>
      <c r="H977" s="58"/>
      <c r="I977" s="58"/>
      <c r="J977" s="58"/>
      <c r="K977" s="58"/>
    </row>
    <row r="978" spans="2:11" s="55" customFormat="1" ht="15">
      <c r="B978" s="56"/>
      <c r="C978" s="56"/>
      <c r="D978" s="57"/>
      <c r="E978" s="57"/>
      <c r="F978" s="57"/>
      <c r="G978" s="58"/>
      <c r="H978" s="58"/>
      <c r="I978" s="58"/>
      <c r="J978" s="58"/>
      <c r="K978" s="58"/>
    </row>
    <row r="979" spans="2:11" s="55" customFormat="1" ht="15">
      <c r="B979" s="56"/>
      <c r="C979" s="56"/>
      <c r="D979" s="57"/>
      <c r="E979" s="57"/>
      <c r="F979" s="57"/>
      <c r="G979" s="58"/>
      <c r="H979" s="58"/>
      <c r="I979" s="58"/>
      <c r="J979" s="58"/>
      <c r="K979" s="58"/>
    </row>
    <row r="980" spans="2:11" s="55" customFormat="1" ht="15">
      <c r="B980" s="56"/>
      <c r="C980" s="56"/>
      <c r="D980" s="57"/>
      <c r="E980" s="57"/>
      <c r="F980" s="57"/>
      <c r="G980" s="58"/>
      <c r="H980" s="58"/>
      <c r="I980" s="58"/>
      <c r="J980" s="58"/>
      <c r="K980" s="58"/>
    </row>
    <row r="981" spans="2:11" s="55" customFormat="1" ht="15">
      <c r="B981" s="56"/>
      <c r="C981" s="56"/>
      <c r="D981" s="57"/>
      <c r="E981" s="57"/>
      <c r="F981" s="57"/>
      <c r="G981" s="58"/>
      <c r="H981" s="58"/>
      <c r="I981" s="58"/>
      <c r="J981" s="58"/>
      <c r="K981" s="58"/>
    </row>
    <row r="982" spans="2:11" s="55" customFormat="1" ht="15">
      <c r="B982" s="56"/>
      <c r="C982" s="56"/>
      <c r="D982" s="57"/>
      <c r="E982" s="57"/>
      <c r="F982" s="57"/>
      <c r="G982" s="58"/>
      <c r="H982" s="58"/>
      <c r="I982" s="58"/>
      <c r="J982" s="58"/>
      <c r="K982" s="58"/>
    </row>
    <row r="983" spans="2:11" s="55" customFormat="1" ht="15">
      <c r="B983" s="56"/>
      <c r="C983" s="56"/>
      <c r="D983" s="57"/>
      <c r="E983" s="57"/>
      <c r="F983" s="57"/>
      <c r="G983" s="58"/>
      <c r="H983" s="58"/>
      <c r="I983" s="58"/>
      <c r="J983" s="58"/>
      <c r="K983" s="58"/>
    </row>
    <row r="984" spans="2:11" s="55" customFormat="1" ht="15">
      <c r="B984" s="56"/>
      <c r="C984" s="56"/>
      <c r="D984" s="57"/>
      <c r="E984" s="57"/>
      <c r="F984" s="57"/>
      <c r="G984" s="58"/>
      <c r="H984" s="58"/>
      <c r="I984" s="58"/>
      <c r="J984" s="58"/>
      <c r="K984" s="58"/>
    </row>
    <row r="985" spans="2:11" s="55" customFormat="1" ht="15">
      <c r="B985" s="56"/>
      <c r="C985" s="56"/>
      <c r="D985" s="57"/>
      <c r="E985" s="57"/>
      <c r="F985" s="57"/>
      <c r="G985" s="58"/>
      <c r="H985" s="58"/>
      <c r="I985" s="58"/>
      <c r="J985" s="58"/>
      <c r="K985" s="58"/>
    </row>
    <row r="986" spans="2:11" s="55" customFormat="1" ht="15">
      <c r="B986" s="56"/>
      <c r="C986" s="56"/>
      <c r="D986" s="57"/>
      <c r="E986" s="57"/>
      <c r="F986" s="57"/>
      <c r="G986" s="58"/>
      <c r="H986" s="58"/>
      <c r="I986" s="58"/>
      <c r="J986" s="58"/>
      <c r="K986" s="58"/>
    </row>
    <row r="987" spans="2:11" s="55" customFormat="1" ht="15">
      <c r="B987" s="56"/>
      <c r="C987" s="56"/>
      <c r="D987" s="57"/>
      <c r="E987" s="57"/>
      <c r="F987" s="57"/>
      <c r="G987" s="58"/>
      <c r="H987" s="58"/>
      <c r="I987" s="58"/>
      <c r="J987" s="58"/>
      <c r="K987" s="58"/>
    </row>
    <row r="988" spans="2:11" s="55" customFormat="1" ht="15">
      <c r="B988" s="56"/>
      <c r="C988" s="56"/>
      <c r="D988" s="57"/>
      <c r="E988" s="57"/>
      <c r="F988" s="57"/>
      <c r="G988" s="58"/>
      <c r="H988" s="58"/>
      <c r="I988" s="58"/>
      <c r="J988" s="58"/>
      <c r="K988" s="58"/>
    </row>
    <row r="989" spans="2:11" s="55" customFormat="1" ht="15">
      <c r="B989" s="56"/>
      <c r="C989" s="56"/>
      <c r="D989" s="57"/>
      <c r="E989" s="57"/>
      <c r="F989" s="57"/>
      <c r="G989" s="58"/>
      <c r="H989" s="58"/>
      <c r="I989" s="58"/>
      <c r="J989" s="58"/>
      <c r="K989" s="58"/>
    </row>
    <row r="990" spans="2:11" s="55" customFormat="1" ht="15">
      <c r="B990" s="56"/>
      <c r="C990" s="56"/>
      <c r="D990" s="57"/>
      <c r="E990" s="57"/>
      <c r="F990" s="57"/>
      <c r="G990" s="58"/>
      <c r="H990" s="58"/>
      <c r="I990" s="58"/>
      <c r="J990" s="58"/>
      <c r="K990" s="58"/>
    </row>
    <row r="991" spans="2:11" s="55" customFormat="1" ht="15">
      <c r="B991" s="56"/>
      <c r="C991" s="56"/>
      <c r="D991" s="57"/>
      <c r="E991" s="57"/>
      <c r="F991" s="57"/>
      <c r="G991" s="58"/>
      <c r="H991" s="58"/>
      <c r="I991" s="58"/>
      <c r="J991" s="58"/>
      <c r="K991" s="58"/>
    </row>
    <row r="992" spans="2:11" s="55" customFormat="1" ht="15">
      <c r="B992" s="56"/>
      <c r="C992" s="56"/>
      <c r="D992" s="57"/>
      <c r="E992" s="57"/>
      <c r="F992" s="57"/>
      <c r="G992" s="58"/>
      <c r="H992" s="58"/>
      <c r="I992" s="58"/>
      <c r="J992" s="58"/>
      <c r="K992" s="58"/>
    </row>
    <row r="993" spans="2:11" s="55" customFormat="1" ht="15">
      <c r="B993" s="56"/>
      <c r="C993" s="56"/>
      <c r="D993" s="57"/>
      <c r="E993" s="57"/>
      <c r="F993" s="57"/>
      <c r="G993" s="58"/>
      <c r="H993" s="58"/>
      <c r="I993" s="58"/>
      <c r="J993" s="58"/>
      <c r="K993" s="58"/>
    </row>
    <row r="994" spans="2:11" s="55" customFormat="1" ht="15">
      <c r="B994" s="56"/>
      <c r="C994" s="56"/>
      <c r="D994" s="57"/>
      <c r="E994" s="57"/>
      <c r="F994" s="57"/>
      <c r="G994" s="58"/>
      <c r="H994" s="58"/>
      <c r="I994" s="58"/>
      <c r="J994" s="58"/>
      <c r="K994" s="58"/>
    </row>
    <row r="995" spans="2:11" s="55" customFormat="1" ht="15">
      <c r="B995" s="56"/>
      <c r="C995" s="56"/>
      <c r="D995" s="57"/>
      <c r="E995" s="57"/>
      <c r="F995" s="57"/>
      <c r="G995" s="58"/>
      <c r="H995" s="58"/>
      <c r="I995" s="58"/>
      <c r="J995" s="58"/>
      <c r="K995" s="58"/>
    </row>
    <row r="996" spans="2:11" s="55" customFormat="1" ht="15">
      <c r="B996" s="56"/>
      <c r="C996" s="56"/>
      <c r="D996" s="57"/>
      <c r="E996" s="57"/>
      <c r="F996" s="57"/>
      <c r="G996" s="58"/>
      <c r="H996" s="58"/>
      <c r="I996" s="58"/>
      <c r="J996" s="58"/>
      <c r="K996" s="58"/>
    </row>
    <row r="997" spans="2:11" s="55" customFormat="1" ht="15">
      <c r="B997" s="56"/>
      <c r="C997" s="56"/>
      <c r="D997" s="57"/>
      <c r="E997" s="57"/>
      <c r="F997" s="57"/>
      <c r="G997" s="58"/>
      <c r="H997" s="58"/>
      <c r="I997" s="58"/>
      <c r="J997" s="58"/>
      <c r="K997" s="58"/>
    </row>
    <row r="998" spans="2:11" s="55" customFormat="1" ht="15">
      <c r="B998" s="56"/>
      <c r="C998" s="56"/>
      <c r="D998" s="57"/>
      <c r="E998" s="57"/>
      <c r="F998" s="57"/>
      <c r="G998" s="58"/>
      <c r="H998" s="58"/>
      <c r="I998" s="58"/>
      <c r="J998" s="58"/>
      <c r="K998" s="58"/>
    </row>
    <row r="999" spans="2:11" s="55" customFormat="1" ht="15">
      <c r="B999" s="56"/>
      <c r="C999" s="56"/>
      <c r="D999" s="57"/>
      <c r="E999" s="57"/>
      <c r="F999" s="57"/>
      <c r="G999" s="58"/>
      <c r="H999" s="58"/>
      <c r="I999" s="58"/>
      <c r="J999" s="58"/>
      <c r="K999" s="58"/>
    </row>
    <row r="1000" spans="2:11" s="55" customFormat="1" ht="15">
      <c r="B1000" s="56"/>
      <c r="C1000" s="56"/>
      <c r="D1000" s="57"/>
      <c r="E1000" s="57"/>
      <c r="F1000" s="57"/>
      <c r="G1000" s="58"/>
      <c r="H1000" s="58"/>
      <c r="I1000" s="58"/>
      <c r="J1000" s="58"/>
      <c r="K1000" s="58"/>
    </row>
    <row r="1001" spans="2:11" s="55" customFormat="1" ht="15">
      <c r="B1001" s="56"/>
      <c r="C1001" s="56"/>
      <c r="D1001" s="57"/>
      <c r="E1001" s="57"/>
      <c r="F1001" s="57"/>
      <c r="G1001" s="58"/>
      <c r="H1001" s="58"/>
      <c r="I1001" s="58"/>
      <c r="J1001" s="58"/>
      <c r="K1001" s="58"/>
    </row>
    <row r="1002" spans="2:11" s="55" customFormat="1" ht="15">
      <c r="B1002" s="56"/>
      <c r="C1002" s="56"/>
      <c r="D1002" s="57"/>
      <c r="E1002" s="57"/>
      <c r="F1002" s="57"/>
      <c r="G1002" s="58"/>
      <c r="H1002" s="58"/>
      <c r="I1002" s="58"/>
      <c r="J1002" s="58"/>
      <c r="K1002" s="58"/>
    </row>
    <row r="1003" spans="2:11" s="55" customFormat="1" ht="15">
      <c r="B1003" s="56"/>
      <c r="C1003" s="56"/>
      <c r="D1003" s="57"/>
      <c r="E1003" s="57"/>
      <c r="F1003" s="57"/>
      <c r="G1003" s="58"/>
      <c r="H1003" s="58"/>
      <c r="I1003" s="58"/>
      <c r="J1003" s="58"/>
      <c r="K1003" s="58"/>
    </row>
    <row r="1004" spans="2:11" s="55" customFormat="1" ht="15">
      <c r="B1004" s="56"/>
      <c r="C1004" s="56"/>
      <c r="D1004" s="57"/>
      <c r="E1004" s="57"/>
      <c r="F1004" s="57"/>
      <c r="G1004" s="58"/>
      <c r="H1004" s="58"/>
      <c r="I1004" s="58"/>
      <c r="J1004" s="58"/>
      <c r="K1004" s="58"/>
    </row>
    <row r="1005" spans="2:11" s="55" customFormat="1" ht="15">
      <c r="B1005" s="56"/>
      <c r="C1005" s="56"/>
      <c r="D1005" s="57"/>
      <c r="E1005" s="57"/>
      <c r="F1005" s="57"/>
      <c r="G1005" s="58"/>
      <c r="H1005" s="58"/>
      <c r="I1005" s="58"/>
      <c r="J1005" s="58"/>
      <c r="K1005" s="58"/>
    </row>
    <row r="1006" spans="2:11" s="55" customFormat="1" ht="15">
      <c r="B1006" s="56"/>
      <c r="C1006" s="56"/>
      <c r="D1006" s="57"/>
      <c r="E1006" s="57"/>
      <c r="F1006" s="57"/>
      <c r="G1006" s="58"/>
      <c r="H1006" s="58"/>
      <c r="I1006" s="58"/>
      <c r="J1006" s="58"/>
      <c r="K1006" s="58"/>
    </row>
    <row r="1007" spans="2:11" s="55" customFormat="1" ht="15">
      <c r="B1007" s="56"/>
      <c r="C1007" s="56"/>
      <c r="D1007" s="57"/>
      <c r="E1007" s="57"/>
      <c r="F1007" s="57"/>
      <c r="G1007" s="58"/>
      <c r="H1007" s="58"/>
      <c r="I1007" s="58"/>
      <c r="J1007" s="58"/>
      <c r="K1007" s="58"/>
    </row>
    <row r="1008" spans="2:11" s="55" customFormat="1" ht="15">
      <c r="B1008" s="56"/>
      <c r="C1008" s="56"/>
      <c r="D1008" s="57"/>
      <c r="E1008" s="57"/>
      <c r="F1008" s="57"/>
      <c r="G1008" s="58"/>
      <c r="H1008" s="58"/>
      <c r="I1008" s="58"/>
      <c r="J1008" s="58"/>
      <c r="K1008" s="58"/>
    </row>
    <row r="1009" spans="2:11" s="55" customFormat="1" ht="15">
      <c r="B1009" s="56"/>
      <c r="C1009" s="56"/>
      <c r="D1009" s="57"/>
      <c r="E1009" s="57"/>
      <c r="F1009" s="57"/>
      <c r="G1009" s="58"/>
      <c r="H1009" s="58"/>
      <c r="I1009" s="58"/>
      <c r="J1009" s="58"/>
      <c r="K1009" s="58"/>
    </row>
    <row r="1010" spans="2:11" s="55" customFormat="1" ht="15">
      <c r="B1010" s="56"/>
      <c r="C1010" s="56"/>
      <c r="D1010" s="57"/>
      <c r="E1010" s="57"/>
      <c r="F1010" s="57"/>
      <c r="G1010" s="58"/>
      <c r="H1010" s="58"/>
      <c r="I1010" s="58"/>
      <c r="J1010" s="58"/>
      <c r="K1010" s="58"/>
    </row>
    <row r="1011" spans="2:11" s="55" customFormat="1" ht="15">
      <c r="B1011" s="56"/>
      <c r="C1011" s="56"/>
      <c r="D1011" s="57"/>
      <c r="E1011" s="57"/>
      <c r="F1011" s="57"/>
      <c r="G1011" s="58"/>
      <c r="H1011" s="58"/>
      <c r="I1011" s="58"/>
      <c r="J1011" s="58"/>
      <c r="K1011" s="58"/>
    </row>
    <row r="1012" spans="2:11" s="55" customFormat="1" ht="15">
      <c r="B1012" s="56"/>
      <c r="C1012" s="56"/>
      <c r="D1012" s="57"/>
      <c r="E1012" s="57"/>
      <c r="F1012" s="57"/>
      <c r="G1012" s="58"/>
      <c r="H1012" s="58"/>
      <c r="I1012" s="58"/>
      <c r="J1012" s="58"/>
      <c r="K1012" s="58"/>
    </row>
    <row r="1013" spans="2:11" s="55" customFormat="1" ht="15">
      <c r="B1013" s="56"/>
      <c r="C1013" s="56"/>
      <c r="D1013" s="57"/>
      <c r="E1013" s="57"/>
      <c r="F1013" s="57"/>
      <c r="G1013" s="58"/>
      <c r="H1013" s="58"/>
      <c r="I1013" s="58"/>
      <c r="J1013" s="58"/>
      <c r="K1013" s="58"/>
    </row>
    <row r="1014" spans="2:11" s="55" customFormat="1" ht="15">
      <c r="B1014" s="56"/>
      <c r="C1014" s="56"/>
      <c r="D1014" s="57"/>
      <c r="E1014" s="57"/>
      <c r="F1014" s="57"/>
      <c r="G1014" s="58"/>
      <c r="H1014" s="58"/>
      <c r="I1014" s="58"/>
      <c r="J1014" s="58"/>
      <c r="K1014" s="58"/>
    </row>
    <row r="1015" spans="2:11" s="55" customFormat="1" ht="15">
      <c r="B1015" s="56"/>
      <c r="C1015" s="56"/>
      <c r="D1015" s="57"/>
      <c r="E1015" s="57"/>
      <c r="F1015" s="57"/>
      <c r="G1015" s="58"/>
      <c r="H1015" s="58"/>
      <c r="I1015" s="58"/>
      <c r="J1015" s="58"/>
      <c r="K1015" s="58"/>
    </row>
    <row r="1016" spans="2:11" s="55" customFormat="1" ht="15">
      <c r="B1016" s="56"/>
      <c r="C1016" s="56"/>
      <c r="D1016" s="57"/>
      <c r="E1016" s="57"/>
      <c r="F1016" s="57"/>
      <c r="G1016" s="58"/>
      <c r="H1016" s="58"/>
      <c r="I1016" s="58"/>
      <c r="J1016" s="58"/>
      <c r="K1016" s="58"/>
    </row>
    <row r="1017" spans="2:11" s="55" customFormat="1" ht="15">
      <c r="B1017" s="56"/>
      <c r="C1017" s="56"/>
      <c r="D1017" s="57"/>
      <c r="E1017" s="57"/>
      <c r="F1017" s="57"/>
      <c r="G1017" s="58"/>
      <c r="H1017" s="58"/>
      <c r="I1017" s="58"/>
      <c r="J1017" s="58"/>
      <c r="K1017" s="58"/>
    </row>
    <row r="1018" spans="2:11" s="55" customFormat="1" ht="15">
      <c r="B1018" s="56"/>
      <c r="C1018" s="56"/>
      <c r="D1018" s="57"/>
      <c r="E1018" s="57"/>
      <c r="F1018" s="57"/>
      <c r="G1018" s="58"/>
      <c r="H1018" s="58"/>
      <c r="I1018" s="58"/>
      <c r="J1018" s="58"/>
      <c r="K1018" s="58"/>
    </row>
    <row r="1019" spans="2:11" s="55" customFormat="1" ht="15">
      <c r="B1019" s="56"/>
      <c r="C1019" s="56"/>
      <c r="D1019" s="57"/>
      <c r="E1019" s="57"/>
      <c r="F1019" s="57"/>
      <c r="G1019" s="58"/>
      <c r="H1019" s="58"/>
      <c r="I1019" s="58"/>
      <c r="J1019" s="58"/>
      <c r="K1019" s="58"/>
    </row>
    <row r="1020" spans="2:11" s="55" customFormat="1" ht="15">
      <c r="B1020" s="56"/>
      <c r="C1020" s="56"/>
      <c r="D1020" s="57"/>
      <c r="E1020" s="57"/>
      <c r="F1020" s="57"/>
      <c r="G1020" s="58"/>
      <c r="H1020" s="58"/>
      <c r="I1020" s="58"/>
      <c r="J1020" s="58"/>
      <c r="K1020" s="58"/>
    </row>
    <row r="1021" spans="2:11" s="55" customFormat="1" ht="15">
      <c r="B1021" s="56"/>
      <c r="C1021" s="56"/>
      <c r="D1021" s="57"/>
      <c r="E1021" s="57"/>
      <c r="F1021" s="57"/>
      <c r="G1021" s="58"/>
      <c r="H1021" s="58"/>
      <c r="I1021" s="58"/>
      <c r="J1021" s="58"/>
      <c r="K1021" s="58"/>
    </row>
    <row r="1022" spans="2:11" s="55" customFormat="1" ht="15">
      <c r="B1022" s="56"/>
      <c r="C1022" s="56"/>
      <c r="D1022" s="57"/>
      <c r="E1022" s="57"/>
      <c r="F1022" s="57"/>
      <c r="G1022" s="58"/>
      <c r="H1022" s="58"/>
      <c r="I1022" s="58"/>
      <c r="J1022" s="58"/>
      <c r="K1022" s="58"/>
    </row>
    <row r="1023" spans="2:11" s="55" customFormat="1" ht="15">
      <c r="B1023" s="56"/>
      <c r="C1023" s="56"/>
      <c r="D1023" s="57"/>
      <c r="E1023" s="57"/>
      <c r="F1023" s="57"/>
      <c r="G1023" s="58"/>
      <c r="H1023" s="58"/>
      <c r="I1023" s="58"/>
      <c r="J1023" s="58"/>
      <c r="K1023" s="58"/>
    </row>
    <row r="1024" spans="2:11" s="55" customFormat="1" ht="15">
      <c r="B1024" s="56"/>
      <c r="C1024" s="56"/>
      <c r="D1024" s="57"/>
      <c r="E1024" s="57"/>
      <c r="F1024" s="57"/>
      <c r="G1024" s="58"/>
      <c r="H1024" s="58"/>
      <c r="I1024" s="58"/>
      <c r="J1024" s="58"/>
      <c r="K1024" s="58"/>
    </row>
    <row r="1025" spans="2:11" s="55" customFormat="1" ht="15">
      <c r="B1025" s="56"/>
      <c r="C1025" s="56"/>
      <c r="D1025" s="57"/>
      <c r="E1025" s="57"/>
      <c r="F1025" s="57"/>
      <c r="G1025" s="58"/>
      <c r="H1025" s="58"/>
      <c r="I1025" s="58"/>
      <c r="J1025" s="58"/>
      <c r="K1025" s="58"/>
    </row>
    <row r="1026" spans="2:11" s="55" customFormat="1" ht="15">
      <c r="B1026" s="56"/>
      <c r="C1026" s="56"/>
      <c r="D1026" s="57"/>
      <c r="E1026" s="57"/>
      <c r="F1026" s="57"/>
      <c r="G1026" s="58"/>
      <c r="H1026" s="58"/>
      <c r="I1026" s="58"/>
      <c r="J1026" s="58"/>
      <c r="K1026" s="58"/>
    </row>
    <row r="1027" spans="2:11" s="55" customFormat="1" ht="15">
      <c r="B1027" s="56"/>
      <c r="C1027" s="56"/>
      <c r="D1027" s="57"/>
      <c r="E1027" s="57"/>
      <c r="F1027" s="57"/>
      <c r="G1027" s="58"/>
      <c r="H1027" s="58"/>
      <c r="I1027" s="58"/>
      <c r="J1027" s="58"/>
      <c r="K1027" s="58"/>
    </row>
    <row r="1028" spans="2:11" s="55" customFormat="1" ht="15">
      <c r="B1028" s="56"/>
      <c r="C1028" s="56"/>
      <c r="D1028" s="57"/>
      <c r="E1028" s="57"/>
      <c r="F1028" s="57"/>
      <c r="G1028" s="58"/>
      <c r="H1028" s="58"/>
      <c r="I1028" s="58"/>
      <c r="J1028" s="58"/>
      <c r="K1028" s="58"/>
    </row>
    <row r="1029" spans="2:11" s="55" customFormat="1" ht="15">
      <c r="B1029" s="56"/>
      <c r="C1029" s="56"/>
      <c r="D1029" s="57"/>
      <c r="E1029" s="57"/>
      <c r="F1029" s="57"/>
      <c r="G1029" s="58"/>
      <c r="H1029" s="58"/>
      <c r="I1029" s="58"/>
      <c r="J1029" s="58"/>
      <c r="K1029" s="58"/>
    </row>
    <row r="1030" spans="2:11" s="55" customFormat="1" ht="15">
      <c r="B1030" s="56"/>
      <c r="C1030" s="56"/>
      <c r="D1030" s="57"/>
      <c r="E1030" s="57"/>
      <c r="F1030" s="57"/>
      <c r="G1030" s="58"/>
      <c r="H1030" s="58"/>
      <c r="I1030" s="58"/>
      <c r="J1030" s="58"/>
      <c r="K1030" s="58"/>
    </row>
    <row r="1031" spans="2:11" s="55" customFormat="1" ht="15">
      <c r="B1031" s="56"/>
      <c r="C1031" s="56"/>
      <c r="D1031" s="57"/>
      <c r="E1031" s="57"/>
      <c r="F1031" s="57"/>
      <c r="G1031" s="58"/>
      <c r="H1031" s="58"/>
      <c r="I1031" s="58"/>
      <c r="J1031" s="58"/>
      <c r="K1031" s="58"/>
    </row>
    <row r="1032" spans="2:11" s="55" customFormat="1" ht="15">
      <c r="B1032" s="56"/>
      <c r="C1032" s="56"/>
      <c r="D1032" s="57"/>
      <c r="E1032" s="57"/>
      <c r="F1032" s="57"/>
      <c r="G1032" s="58"/>
      <c r="H1032" s="58"/>
      <c r="I1032" s="58"/>
      <c r="J1032" s="58"/>
      <c r="K1032" s="58"/>
    </row>
    <row r="1033" spans="2:11" s="55" customFormat="1" ht="15">
      <c r="B1033" s="56"/>
      <c r="C1033" s="56"/>
      <c r="D1033" s="57"/>
      <c r="E1033" s="57"/>
      <c r="F1033" s="57"/>
      <c r="G1033" s="58"/>
      <c r="H1033" s="58"/>
      <c r="I1033" s="58"/>
      <c r="J1033" s="58"/>
      <c r="K1033" s="58"/>
    </row>
    <row r="1034" spans="2:11" s="55" customFormat="1" ht="15">
      <c r="B1034" s="56"/>
      <c r="C1034" s="56"/>
      <c r="D1034" s="57"/>
      <c r="E1034" s="57"/>
      <c r="F1034" s="57"/>
      <c r="G1034" s="58"/>
      <c r="H1034" s="58"/>
      <c r="I1034" s="58"/>
      <c r="J1034" s="58"/>
      <c r="K1034" s="58"/>
    </row>
    <row r="1035" spans="2:11" s="55" customFormat="1" ht="15">
      <c r="B1035" s="56"/>
      <c r="C1035" s="56"/>
      <c r="D1035" s="57"/>
      <c r="E1035" s="57"/>
      <c r="F1035" s="57"/>
      <c r="G1035" s="58"/>
      <c r="H1035" s="58"/>
      <c r="I1035" s="58"/>
      <c r="J1035" s="58"/>
      <c r="K1035" s="58"/>
    </row>
    <row r="1036" spans="2:11" s="55" customFormat="1" ht="15">
      <c r="B1036" s="56"/>
      <c r="C1036" s="56"/>
      <c r="D1036" s="57"/>
      <c r="E1036" s="57"/>
      <c r="F1036" s="57"/>
      <c r="G1036" s="58"/>
      <c r="H1036" s="58"/>
      <c r="I1036" s="58"/>
      <c r="J1036" s="58"/>
      <c r="K1036" s="58"/>
    </row>
    <row r="1037" spans="2:11" s="55" customFormat="1" ht="15">
      <c r="B1037" s="56"/>
      <c r="C1037" s="56"/>
      <c r="D1037" s="57"/>
      <c r="E1037" s="57"/>
      <c r="F1037" s="57"/>
      <c r="G1037" s="58"/>
      <c r="H1037" s="58"/>
      <c r="I1037" s="58"/>
      <c r="J1037" s="58"/>
      <c r="K1037" s="58"/>
    </row>
    <row r="1038" spans="2:11" s="55" customFormat="1" ht="15">
      <c r="B1038" s="56"/>
      <c r="C1038" s="56"/>
      <c r="D1038" s="57"/>
      <c r="E1038" s="57"/>
      <c r="F1038" s="57"/>
      <c r="G1038" s="58"/>
      <c r="H1038" s="58"/>
      <c r="I1038" s="58"/>
      <c r="J1038" s="58"/>
      <c r="K1038" s="58"/>
    </row>
    <row r="1039" spans="2:11" s="55" customFormat="1" ht="15">
      <c r="B1039" s="56"/>
      <c r="C1039" s="56"/>
      <c r="D1039" s="57"/>
      <c r="E1039" s="57"/>
      <c r="F1039" s="57"/>
      <c r="G1039" s="58"/>
      <c r="H1039" s="58"/>
      <c r="I1039" s="58"/>
      <c r="J1039" s="58"/>
      <c r="K1039" s="58"/>
    </row>
    <row r="1040" spans="2:11" s="55" customFormat="1" ht="15">
      <c r="B1040" s="56"/>
      <c r="C1040" s="56"/>
      <c r="D1040" s="57"/>
      <c r="E1040" s="57"/>
      <c r="F1040" s="57"/>
      <c r="G1040" s="58"/>
      <c r="H1040" s="58"/>
      <c r="I1040" s="58"/>
      <c r="J1040" s="58"/>
      <c r="K1040" s="58"/>
    </row>
    <row r="1041" spans="2:11" s="55" customFormat="1" ht="15">
      <c r="B1041" s="56"/>
      <c r="C1041" s="56"/>
      <c r="D1041" s="57"/>
      <c r="E1041" s="57"/>
      <c r="F1041" s="57"/>
      <c r="G1041" s="58"/>
      <c r="H1041" s="58"/>
      <c r="I1041" s="58"/>
      <c r="J1041" s="58"/>
      <c r="K1041" s="58"/>
    </row>
    <row r="1042" spans="2:11" s="55" customFormat="1" ht="15">
      <c r="B1042" s="56"/>
      <c r="C1042" s="56"/>
      <c r="D1042" s="57"/>
      <c r="E1042" s="57"/>
      <c r="F1042" s="57"/>
      <c r="G1042" s="58"/>
      <c r="H1042" s="58"/>
      <c r="I1042" s="58"/>
      <c r="J1042" s="58"/>
      <c r="K1042" s="58"/>
    </row>
    <row r="1043" spans="2:11" s="55" customFormat="1" ht="15">
      <c r="B1043" s="56"/>
      <c r="C1043" s="56"/>
      <c r="D1043" s="57"/>
      <c r="E1043" s="57"/>
      <c r="F1043" s="57"/>
      <c r="G1043" s="58"/>
      <c r="H1043" s="58"/>
      <c r="I1043" s="58"/>
      <c r="J1043" s="58"/>
      <c r="K1043" s="58"/>
    </row>
    <row r="1044" spans="2:11" s="55" customFormat="1" ht="15">
      <c r="B1044" s="56"/>
      <c r="C1044" s="56"/>
      <c r="D1044" s="57"/>
      <c r="E1044" s="57"/>
      <c r="F1044" s="57"/>
      <c r="G1044" s="58"/>
      <c r="H1044" s="58"/>
      <c r="I1044" s="58"/>
      <c r="J1044" s="58"/>
      <c r="K1044" s="58"/>
    </row>
    <row r="1045" spans="2:11" s="55" customFormat="1" ht="15">
      <c r="B1045" s="56"/>
      <c r="C1045" s="56"/>
      <c r="D1045" s="57"/>
      <c r="E1045" s="57"/>
      <c r="F1045" s="57"/>
      <c r="G1045" s="58"/>
      <c r="H1045" s="58"/>
      <c r="I1045" s="58"/>
      <c r="J1045" s="58"/>
      <c r="K1045" s="58"/>
    </row>
    <row r="1046" spans="2:11" s="55" customFormat="1" ht="15">
      <c r="B1046" s="56"/>
      <c r="C1046" s="56"/>
      <c r="D1046" s="57"/>
      <c r="E1046" s="57"/>
      <c r="F1046" s="57"/>
      <c r="G1046" s="58"/>
      <c r="H1046" s="58"/>
      <c r="I1046" s="58"/>
      <c r="J1046" s="58"/>
      <c r="K1046" s="58"/>
    </row>
    <row r="1047" spans="2:11" s="55" customFormat="1" ht="15">
      <c r="B1047" s="56"/>
      <c r="C1047" s="56"/>
      <c r="D1047" s="57"/>
      <c r="E1047" s="57"/>
      <c r="F1047" s="57"/>
      <c r="G1047" s="58"/>
      <c r="H1047" s="58"/>
      <c r="I1047" s="58"/>
      <c r="J1047" s="58"/>
      <c r="K1047" s="58"/>
    </row>
    <row r="1048" spans="2:11" s="55" customFormat="1" ht="15">
      <c r="B1048" s="56"/>
      <c r="C1048" s="56"/>
      <c r="D1048" s="57"/>
      <c r="E1048" s="57"/>
      <c r="F1048" s="57"/>
      <c r="G1048" s="58"/>
      <c r="H1048" s="58"/>
      <c r="I1048" s="58"/>
      <c r="J1048" s="58"/>
      <c r="K1048" s="58"/>
    </row>
    <row r="1049" spans="2:11" s="55" customFormat="1" ht="15">
      <c r="B1049" s="56"/>
      <c r="C1049" s="56"/>
      <c r="D1049" s="57"/>
      <c r="E1049" s="57"/>
      <c r="F1049" s="57"/>
      <c r="G1049" s="58"/>
      <c r="H1049" s="58"/>
      <c r="I1049" s="58"/>
      <c r="J1049" s="58"/>
      <c r="K1049" s="58"/>
    </row>
    <row r="1050" spans="2:11" s="55" customFormat="1" ht="15">
      <c r="B1050" s="56"/>
      <c r="C1050" s="56"/>
      <c r="D1050" s="57"/>
      <c r="E1050" s="57"/>
      <c r="F1050" s="57"/>
      <c r="G1050" s="58"/>
      <c r="H1050" s="58"/>
      <c r="I1050" s="58"/>
      <c r="J1050" s="58"/>
      <c r="K1050" s="58"/>
    </row>
    <row r="1051" spans="2:11" s="55" customFormat="1" ht="15">
      <c r="B1051" s="56"/>
      <c r="C1051" s="56"/>
      <c r="D1051" s="57"/>
      <c r="E1051" s="57"/>
      <c r="F1051" s="57"/>
      <c r="G1051" s="58"/>
      <c r="H1051" s="58"/>
      <c r="I1051" s="58"/>
      <c r="J1051" s="58"/>
      <c r="K1051" s="58"/>
    </row>
    <row r="1052" spans="2:11" s="55" customFormat="1" ht="15">
      <c r="B1052" s="56"/>
      <c r="C1052" s="56"/>
      <c r="D1052" s="57"/>
      <c r="E1052" s="57"/>
      <c r="F1052" s="57"/>
      <c r="G1052" s="58"/>
      <c r="H1052" s="58"/>
      <c r="I1052" s="58"/>
      <c r="J1052" s="58"/>
      <c r="K1052" s="58"/>
    </row>
    <row r="1053" spans="2:11" s="55" customFormat="1" ht="15">
      <c r="B1053" s="56"/>
      <c r="C1053" s="56"/>
      <c r="D1053" s="57"/>
      <c r="E1053" s="57"/>
      <c r="F1053" s="57"/>
      <c r="G1053" s="58"/>
      <c r="H1053" s="58"/>
      <c r="I1053" s="58"/>
      <c r="J1053" s="58"/>
      <c r="K1053" s="58"/>
    </row>
    <row r="1054" spans="2:11" s="55" customFormat="1" ht="15">
      <c r="B1054" s="56"/>
      <c r="C1054" s="56"/>
      <c r="D1054" s="57"/>
      <c r="E1054" s="57"/>
      <c r="F1054" s="57"/>
      <c r="G1054" s="58"/>
      <c r="H1054" s="58"/>
      <c r="I1054" s="58"/>
      <c r="J1054" s="58"/>
      <c r="K1054" s="58"/>
    </row>
    <row r="1055" spans="2:11" s="55" customFormat="1" ht="15">
      <c r="B1055" s="56"/>
      <c r="C1055" s="56"/>
      <c r="D1055" s="57"/>
      <c r="E1055" s="57"/>
      <c r="F1055" s="57"/>
      <c r="G1055" s="58"/>
      <c r="H1055" s="58"/>
      <c r="I1055" s="58"/>
      <c r="J1055" s="58"/>
      <c r="K1055" s="58"/>
    </row>
    <row r="1056" spans="2:11" s="55" customFormat="1" ht="15">
      <c r="B1056" s="56"/>
      <c r="C1056" s="56"/>
      <c r="D1056" s="57"/>
      <c r="E1056" s="57"/>
      <c r="F1056" s="57"/>
      <c r="G1056" s="58"/>
      <c r="H1056" s="58"/>
      <c r="I1056" s="58"/>
      <c r="J1056" s="58"/>
      <c r="K1056" s="58"/>
    </row>
    <row r="1057" spans="2:11" s="55" customFormat="1" ht="15">
      <c r="B1057" s="56"/>
      <c r="C1057" s="56"/>
      <c r="D1057" s="57"/>
      <c r="E1057" s="57"/>
      <c r="F1057" s="57"/>
      <c r="G1057" s="58"/>
      <c r="H1057" s="58"/>
      <c r="I1057" s="58"/>
      <c r="J1057" s="58"/>
      <c r="K1057" s="58"/>
    </row>
    <row r="1058" spans="2:11" s="55" customFormat="1" ht="15">
      <c r="B1058" s="56"/>
      <c r="C1058" s="56"/>
      <c r="D1058" s="57"/>
      <c r="E1058" s="57"/>
      <c r="F1058" s="57"/>
      <c r="G1058" s="58"/>
      <c r="H1058" s="58"/>
      <c r="I1058" s="58"/>
      <c r="J1058" s="58"/>
      <c r="K1058" s="58"/>
    </row>
    <row r="1059" spans="2:11" s="55" customFormat="1" ht="15">
      <c r="B1059" s="56"/>
      <c r="C1059" s="56"/>
      <c r="D1059" s="57"/>
      <c r="E1059" s="57"/>
      <c r="F1059" s="57"/>
      <c r="G1059" s="58"/>
      <c r="H1059" s="58"/>
      <c r="I1059" s="58"/>
      <c r="J1059" s="58"/>
      <c r="K1059" s="58"/>
    </row>
    <row r="1060" spans="2:11" s="55" customFormat="1" ht="15">
      <c r="B1060" s="56"/>
      <c r="C1060" s="56"/>
      <c r="D1060" s="57"/>
      <c r="E1060" s="57"/>
      <c r="F1060" s="57"/>
      <c r="G1060" s="58"/>
      <c r="H1060" s="58"/>
      <c r="I1060" s="58"/>
      <c r="J1060" s="58"/>
      <c r="K1060" s="58"/>
    </row>
    <row r="1061" spans="2:11" s="55" customFormat="1" ht="15">
      <c r="B1061" s="56"/>
      <c r="C1061" s="56"/>
      <c r="D1061" s="57"/>
      <c r="E1061" s="57"/>
      <c r="F1061" s="57"/>
      <c r="G1061" s="58"/>
      <c r="H1061" s="58"/>
      <c r="I1061" s="58"/>
      <c r="J1061" s="58"/>
      <c r="K1061" s="58"/>
    </row>
    <row r="1062" spans="2:11" s="55" customFormat="1" ht="15">
      <c r="B1062" s="56"/>
      <c r="C1062" s="56"/>
      <c r="D1062" s="57"/>
      <c r="E1062" s="57"/>
      <c r="F1062" s="57"/>
      <c r="G1062" s="58"/>
      <c r="H1062" s="58"/>
      <c r="I1062" s="58"/>
      <c r="J1062" s="58"/>
      <c r="K1062" s="58"/>
    </row>
    <row r="1063" spans="2:11" s="55" customFormat="1" ht="15">
      <c r="B1063" s="56"/>
      <c r="C1063" s="56"/>
      <c r="D1063" s="57"/>
      <c r="E1063" s="57"/>
      <c r="F1063" s="57"/>
      <c r="G1063" s="58"/>
      <c r="H1063" s="58"/>
      <c r="I1063" s="58"/>
      <c r="J1063" s="58"/>
      <c r="K1063" s="58"/>
    </row>
    <row r="1064" spans="2:11" s="55" customFormat="1" ht="15">
      <c r="B1064" s="56"/>
      <c r="C1064" s="56"/>
      <c r="D1064" s="57"/>
      <c r="E1064" s="57"/>
      <c r="F1064" s="57"/>
      <c r="G1064" s="58"/>
      <c r="H1064" s="58"/>
      <c r="I1064" s="58"/>
      <c r="J1064" s="58"/>
      <c r="K1064" s="58"/>
    </row>
    <row r="1065" spans="2:11" s="55" customFormat="1" ht="15">
      <c r="B1065" s="56"/>
      <c r="C1065" s="56"/>
      <c r="D1065" s="57"/>
      <c r="E1065" s="57"/>
      <c r="F1065" s="57"/>
      <c r="G1065" s="58"/>
      <c r="H1065" s="58"/>
      <c r="I1065" s="58"/>
      <c r="J1065" s="58"/>
      <c r="K1065" s="58"/>
    </row>
    <row r="1066" spans="2:11" s="55" customFormat="1" ht="15">
      <c r="B1066" s="56"/>
      <c r="C1066" s="56"/>
      <c r="D1066" s="57"/>
      <c r="E1066" s="57"/>
      <c r="F1066" s="57"/>
      <c r="G1066" s="58"/>
      <c r="H1066" s="58"/>
      <c r="I1066" s="58"/>
      <c r="J1066" s="58"/>
      <c r="K1066" s="58"/>
    </row>
    <row r="1067" spans="2:11" s="55" customFormat="1" ht="15">
      <c r="B1067" s="56"/>
      <c r="C1067" s="56"/>
      <c r="D1067" s="57"/>
      <c r="E1067" s="57"/>
      <c r="F1067" s="57"/>
      <c r="G1067" s="58"/>
      <c r="H1067" s="58"/>
      <c r="I1067" s="58"/>
      <c r="J1067" s="58"/>
      <c r="K1067" s="58"/>
    </row>
    <row r="1068" spans="2:11" s="55" customFormat="1" ht="15">
      <c r="B1068" s="56"/>
      <c r="C1068" s="56"/>
      <c r="D1068" s="57"/>
      <c r="E1068" s="57"/>
      <c r="F1068" s="57"/>
      <c r="G1068" s="58"/>
      <c r="H1068" s="58"/>
      <c r="I1068" s="58"/>
      <c r="J1068" s="58"/>
      <c r="K1068" s="58"/>
    </row>
    <row r="1069" spans="2:11" s="55" customFormat="1" ht="15">
      <c r="B1069" s="56"/>
      <c r="C1069" s="56"/>
      <c r="D1069" s="57"/>
      <c r="E1069" s="57"/>
      <c r="F1069" s="57"/>
      <c r="G1069" s="58"/>
      <c r="H1069" s="58"/>
      <c r="I1069" s="58"/>
      <c r="J1069" s="58"/>
      <c r="K1069" s="58"/>
    </row>
    <row r="1070" spans="2:11" s="55" customFormat="1" ht="15">
      <c r="B1070" s="56"/>
      <c r="C1070" s="56"/>
      <c r="D1070" s="57"/>
      <c r="E1070" s="57"/>
      <c r="F1070" s="57"/>
      <c r="G1070" s="58"/>
      <c r="H1070" s="58"/>
      <c r="I1070" s="58"/>
      <c r="J1070" s="58"/>
      <c r="K1070" s="58"/>
    </row>
    <row r="1071" spans="2:11" s="55" customFormat="1" ht="15">
      <c r="B1071" s="56"/>
      <c r="C1071" s="56"/>
      <c r="D1071" s="57"/>
      <c r="E1071" s="57"/>
      <c r="F1071" s="57"/>
      <c r="G1071" s="58"/>
      <c r="H1071" s="58"/>
      <c r="I1071" s="58"/>
      <c r="J1071" s="58"/>
      <c r="K1071" s="58"/>
    </row>
    <row r="1072" spans="2:11" s="55" customFormat="1" ht="15">
      <c r="B1072" s="56"/>
      <c r="C1072" s="56"/>
      <c r="D1072" s="57"/>
      <c r="E1072" s="57"/>
      <c r="F1072" s="57"/>
      <c r="G1072" s="58"/>
      <c r="H1072" s="58"/>
      <c r="I1072" s="58"/>
      <c r="J1072" s="58"/>
      <c r="K1072" s="58"/>
    </row>
    <row r="1073" spans="2:11" s="55" customFormat="1" ht="15">
      <c r="B1073" s="56"/>
      <c r="C1073" s="56"/>
      <c r="D1073" s="57"/>
      <c r="E1073" s="57"/>
      <c r="F1073" s="57"/>
      <c r="G1073" s="58"/>
      <c r="H1073" s="58"/>
      <c r="I1073" s="58"/>
      <c r="J1073" s="58"/>
      <c r="K1073" s="58"/>
    </row>
    <row r="1074" spans="2:11" s="55" customFormat="1" ht="15">
      <c r="B1074" s="56"/>
      <c r="C1074" s="56"/>
      <c r="D1074" s="57"/>
      <c r="E1074" s="57"/>
      <c r="F1074" s="57"/>
      <c r="G1074" s="58"/>
      <c r="H1074" s="58"/>
      <c r="I1074" s="58"/>
      <c r="J1074" s="58"/>
      <c r="K1074" s="58"/>
    </row>
    <row r="1075" spans="2:11" s="55" customFormat="1" ht="15">
      <c r="B1075" s="56"/>
      <c r="C1075" s="56"/>
      <c r="D1075" s="57"/>
      <c r="E1075" s="57"/>
      <c r="F1075" s="57"/>
      <c r="G1075" s="58"/>
      <c r="H1075" s="58"/>
      <c r="I1075" s="58"/>
      <c r="J1075" s="58"/>
      <c r="K1075" s="58"/>
    </row>
    <row r="1076" spans="2:11" s="55" customFormat="1" ht="15">
      <c r="B1076" s="56"/>
      <c r="C1076" s="56"/>
      <c r="D1076" s="57"/>
      <c r="E1076" s="57"/>
      <c r="F1076" s="57"/>
      <c r="G1076" s="58"/>
      <c r="H1076" s="58"/>
      <c r="I1076" s="58"/>
      <c r="J1076" s="58"/>
      <c r="K1076" s="58"/>
    </row>
    <row r="1077" spans="2:11" s="55" customFormat="1" ht="15">
      <c r="B1077" s="56"/>
      <c r="C1077" s="56"/>
      <c r="D1077" s="57"/>
      <c r="E1077" s="57"/>
      <c r="F1077" s="57"/>
      <c r="G1077" s="58"/>
      <c r="H1077" s="58"/>
      <c r="I1077" s="58"/>
      <c r="J1077" s="58"/>
      <c r="K1077" s="58"/>
    </row>
    <row r="1078" spans="2:11" s="55" customFormat="1" ht="15">
      <c r="B1078" s="56"/>
      <c r="C1078" s="56"/>
      <c r="D1078" s="57"/>
      <c r="E1078" s="57"/>
      <c r="F1078" s="57"/>
      <c r="G1078" s="58"/>
      <c r="H1078" s="58"/>
      <c r="I1078" s="58"/>
      <c r="J1078" s="58"/>
      <c r="K1078" s="58"/>
    </row>
    <row r="1079" spans="2:11" s="55" customFormat="1" ht="15">
      <c r="B1079" s="56"/>
      <c r="C1079" s="56"/>
      <c r="D1079" s="57"/>
      <c r="E1079" s="57"/>
      <c r="F1079" s="57"/>
      <c r="G1079" s="58"/>
      <c r="H1079" s="58"/>
      <c r="I1079" s="58"/>
      <c r="J1079" s="58"/>
      <c r="K1079" s="58"/>
    </row>
    <row r="1080" spans="2:11" s="55" customFormat="1" ht="15">
      <c r="B1080" s="56"/>
      <c r="C1080" s="56"/>
      <c r="D1080" s="57"/>
      <c r="E1080" s="57"/>
      <c r="F1080" s="57"/>
      <c r="G1080" s="58"/>
      <c r="H1080" s="58"/>
      <c r="I1080" s="58"/>
      <c r="J1080" s="58"/>
      <c r="K1080" s="58"/>
    </row>
    <row r="1081" spans="2:11" s="55" customFormat="1" ht="15">
      <c r="B1081" s="56"/>
      <c r="C1081" s="56"/>
      <c r="D1081" s="57"/>
      <c r="E1081" s="57"/>
      <c r="F1081" s="57"/>
      <c r="G1081" s="58"/>
      <c r="H1081" s="58"/>
      <c r="I1081" s="58"/>
      <c r="J1081" s="58"/>
      <c r="K1081" s="58"/>
    </row>
    <row r="1082" spans="2:11" s="55" customFormat="1" ht="15">
      <c r="B1082" s="56"/>
      <c r="C1082" s="56"/>
      <c r="D1082" s="57"/>
      <c r="E1082" s="57"/>
      <c r="F1082" s="57"/>
      <c r="G1082" s="58"/>
      <c r="H1082" s="58"/>
      <c r="I1082" s="58"/>
      <c r="J1082" s="58"/>
      <c r="K1082" s="58"/>
    </row>
    <row r="1083" spans="2:11" s="55" customFormat="1" ht="15">
      <c r="B1083" s="56"/>
      <c r="C1083" s="56"/>
      <c r="D1083" s="57"/>
      <c r="E1083" s="57"/>
      <c r="F1083" s="57"/>
      <c r="G1083" s="58"/>
      <c r="H1083" s="58"/>
      <c r="I1083" s="58"/>
      <c r="J1083" s="58"/>
      <c r="K1083" s="58"/>
    </row>
    <row r="1084" spans="2:11" s="55" customFormat="1" ht="15">
      <c r="B1084" s="56"/>
      <c r="C1084" s="56"/>
      <c r="D1084" s="57"/>
      <c r="E1084" s="57"/>
      <c r="F1084" s="57"/>
      <c r="G1084" s="58"/>
      <c r="H1084" s="58"/>
      <c r="I1084" s="58"/>
      <c r="J1084" s="58"/>
      <c r="K1084" s="58"/>
    </row>
    <row r="1085" spans="2:11" s="55" customFormat="1" ht="15">
      <c r="B1085" s="56"/>
      <c r="C1085" s="56"/>
      <c r="D1085" s="57"/>
      <c r="E1085" s="57"/>
      <c r="F1085" s="57"/>
      <c r="G1085" s="58"/>
      <c r="H1085" s="58"/>
      <c r="I1085" s="58"/>
      <c r="J1085" s="58"/>
      <c r="K1085" s="58"/>
    </row>
    <row r="1086" spans="2:11" s="55" customFormat="1" ht="15">
      <c r="B1086" s="56"/>
      <c r="C1086" s="56"/>
      <c r="D1086" s="57"/>
      <c r="E1086" s="57"/>
      <c r="F1086" s="57"/>
      <c r="G1086" s="58"/>
      <c r="H1086" s="58"/>
      <c r="I1086" s="58"/>
      <c r="J1086" s="58"/>
      <c r="K1086" s="58"/>
    </row>
    <row r="1087" spans="2:11" s="55" customFormat="1" ht="15">
      <c r="B1087" s="56"/>
      <c r="C1087" s="56"/>
      <c r="D1087" s="57"/>
      <c r="E1087" s="57"/>
      <c r="F1087" s="57"/>
      <c r="G1087" s="58"/>
      <c r="H1087" s="58"/>
      <c r="I1087" s="58"/>
      <c r="J1087" s="58"/>
      <c r="K1087" s="58"/>
    </row>
    <row r="1088" spans="2:11" s="55" customFormat="1" ht="15">
      <c r="B1088" s="56"/>
      <c r="C1088" s="56"/>
      <c r="D1088" s="57"/>
      <c r="E1088" s="57"/>
      <c r="F1088" s="57"/>
      <c r="G1088" s="58"/>
      <c r="H1088" s="58"/>
      <c r="I1088" s="58"/>
      <c r="J1088" s="58"/>
      <c r="K1088" s="58"/>
    </row>
    <row r="1089" spans="2:11" s="55" customFormat="1" ht="15">
      <c r="B1089" s="56"/>
      <c r="C1089" s="56"/>
      <c r="D1089" s="57"/>
      <c r="E1089" s="57"/>
      <c r="F1089" s="57"/>
      <c r="G1089" s="58"/>
      <c r="H1089" s="58"/>
      <c r="I1089" s="58"/>
      <c r="J1089" s="58"/>
      <c r="K1089" s="58"/>
    </row>
    <row r="1090" spans="2:11" s="55" customFormat="1" ht="15">
      <c r="B1090" s="56"/>
      <c r="C1090" s="56"/>
      <c r="D1090" s="57"/>
      <c r="E1090" s="57"/>
      <c r="F1090" s="57"/>
      <c r="G1090" s="58"/>
      <c r="H1090" s="58"/>
      <c r="I1090" s="58"/>
      <c r="J1090" s="58"/>
      <c r="K1090" s="58"/>
    </row>
    <row r="1091" spans="2:11" s="55" customFormat="1" ht="15">
      <c r="B1091" s="56"/>
      <c r="C1091" s="56"/>
      <c r="D1091" s="57"/>
      <c r="E1091" s="57"/>
      <c r="F1091" s="57"/>
      <c r="G1091" s="58"/>
      <c r="H1091" s="58"/>
      <c r="I1091" s="58"/>
      <c r="J1091" s="58"/>
      <c r="K1091" s="58"/>
    </row>
    <row r="1092" spans="2:11" s="55" customFormat="1" ht="15">
      <c r="B1092" s="56"/>
      <c r="C1092" s="56"/>
      <c r="D1092" s="57"/>
      <c r="E1092" s="57"/>
      <c r="F1092" s="57"/>
      <c r="G1092" s="58"/>
      <c r="H1092" s="58"/>
      <c r="I1092" s="58"/>
      <c r="J1092" s="58"/>
      <c r="K1092" s="58"/>
    </row>
    <row r="1093" spans="2:11" s="55" customFormat="1" ht="15">
      <c r="B1093" s="56"/>
      <c r="C1093" s="56"/>
      <c r="D1093" s="57"/>
      <c r="E1093" s="57"/>
      <c r="F1093" s="57"/>
      <c r="G1093" s="58"/>
      <c r="H1093" s="58"/>
      <c r="I1093" s="58"/>
      <c r="J1093" s="58"/>
      <c r="K1093" s="58"/>
    </row>
    <row r="1094" spans="2:11" s="55" customFormat="1" ht="15">
      <c r="B1094" s="56"/>
      <c r="C1094" s="56"/>
      <c r="D1094" s="57"/>
      <c r="E1094" s="57"/>
      <c r="F1094" s="57"/>
      <c r="G1094" s="58"/>
      <c r="H1094" s="58"/>
      <c r="I1094" s="58"/>
      <c r="J1094" s="58"/>
      <c r="K1094" s="58"/>
    </row>
    <row r="1095" spans="2:11" s="55" customFormat="1" ht="15">
      <c r="B1095" s="56"/>
      <c r="C1095" s="56"/>
      <c r="D1095" s="57"/>
      <c r="E1095" s="57"/>
      <c r="F1095" s="57"/>
      <c r="G1095" s="58"/>
      <c r="H1095" s="58"/>
      <c r="I1095" s="58"/>
      <c r="J1095" s="58"/>
      <c r="K1095" s="58"/>
    </row>
    <row r="1096" spans="2:11" s="55" customFormat="1" ht="15">
      <c r="B1096" s="56"/>
      <c r="C1096" s="56"/>
      <c r="D1096" s="57"/>
      <c r="E1096" s="57"/>
      <c r="F1096" s="57"/>
      <c r="G1096" s="58"/>
      <c r="H1096" s="58"/>
      <c r="I1096" s="58"/>
      <c r="J1096" s="58"/>
      <c r="K1096" s="58"/>
    </row>
    <row r="1097" spans="2:11" s="55" customFormat="1" ht="15">
      <c r="B1097" s="56"/>
      <c r="C1097" s="56"/>
      <c r="D1097" s="57"/>
      <c r="E1097" s="57"/>
      <c r="F1097" s="57"/>
      <c r="G1097" s="58"/>
      <c r="H1097" s="58"/>
      <c r="I1097" s="58"/>
      <c r="J1097" s="58"/>
      <c r="K1097" s="58"/>
    </row>
    <row r="1098" spans="2:11" s="55" customFormat="1" ht="15">
      <c r="B1098" s="56"/>
      <c r="C1098" s="56"/>
      <c r="D1098" s="57"/>
      <c r="E1098" s="57"/>
      <c r="F1098" s="57"/>
      <c r="G1098" s="58"/>
      <c r="H1098" s="58"/>
      <c r="I1098" s="58"/>
      <c r="J1098" s="58"/>
      <c r="K1098" s="58"/>
    </row>
    <row r="1099" spans="2:11" s="55" customFormat="1" ht="15">
      <c r="B1099" s="56"/>
      <c r="C1099" s="56"/>
      <c r="D1099" s="57"/>
      <c r="E1099" s="57"/>
      <c r="F1099" s="57"/>
      <c r="G1099" s="58"/>
      <c r="H1099" s="58"/>
      <c r="I1099" s="58"/>
      <c r="J1099" s="58"/>
      <c r="K1099" s="58"/>
    </row>
    <row r="1100" spans="2:11" s="55" customFormat="1" ht="15">
      <c r="B1100" s="56"/>
      <c r="C1100" s="56"/>
      <c r="D1100" s="57"/>
      <c r="E1100" s="57"/>
      <c r="F1100" s="57"/>
      <c r="G1100" s="58"/>
      <c r="H1100" s="58"/>
      <c r="I1100" s="58"/>
      <c r="J1100" s="58"/>
      <c r="K1100" s="58"/>
    </row>
    <row r="1101" spans="2:11" s="55" customFormat="1" ht="15">
      <c r="B1101" s="56"/>
      <c r="C1101" s="56"/>
      <c r="D1101" s="57"/>
      <c r="E1101" s="57"/>
      <c r="F1101" s="57"/>
      <c r="G1101" s="58"/>
      <c r="H1101" s="58"/>
      <c r="I1101" s="58"/>
      <c r="J1101" s="58"/>
      <c r="K1101" s="58"/>
    </row>
    <row r="1102" spans="2:11" s="55" customFormat="1" ht="15">
      <c r="B1102" s="56"/>
      <c r="C1102" s="56"/>
      <c r="D1102" s="57"/>
      <c r="E1102" s="57"/>
      <c r="F1102" s="57"/>
      <c r="G1102" s="58"/>
      <c r="H1102" s="58"/>
      <c r="I1102" s="58"/>
      <c r="J1102" s="58"/>
      <c r="K1102" s="58"/>
    </row>
    <row r="1103" spans="2:11" s="55" customFormat="1" ht="15">
      <c r="B1103" s="56"/>
      <c r="C1103" s="56"/>
      <c r="D1103" s="57"/>
      <c r="E1103" s="57"/>
      <c r="F1103" s="57"/>
      <c r="G1103" s="58"/>
      <c r="H1103" s="58"/>
      <c r="I1103" s="58"/>
      <c r="J1103" s="58"/>
      <c r="K1103" s="58"/>
    </row>
    <row r="1104" spans="2:11" s="55" customFormat="1" ht="15">
      <c r="B1104" s="56"/>
      <c r="C1104" s="56"/>
      <c r="D1104" s="57"/>
      <c r="E1104" s="57"/>
      <c r="F1104" s="57"/>
      <c r="G1104" s="58"/>
      <c r="H1104" s="58"/>
      <c r="I1104" s="58"/>
      <c r="J1104" s="58"/>
      <c r="K1104" s="58"/>
    </row>
    <row r="1105" spans="2:11" s="55" customFormat="1" ht="15">
      <c r="B1105" s="56"/>
      <c r="C1105" s="56"/>
      <c r="D1105" s="57"/>
      <c r="E1105" s="57"/>
      <c r="F1105" s="57"/>
      <c r="G1105" s="58"/>
      <c r="H1105" s="58"/>
      <c r="I1105" s="58"/>
      <c r="J1105" s="58"/>
      <c r="K1105" s="58"/>
    </row>
    <row r="1106" spans="2:11" s="55" customFormat="1" ht="15">
      <c r="B1106" s="56"/>
      <c r="C1106" s="56"/>
      <c r="D1106" s="57"/>
      <c r="E1106" s="57"/>
      <c r="F1106" s="57"/>
      <c r="G1106" s="58"/>
      <c r="H1106" s="58"/>
      <c r="I1106" s="58"/>
      <c r="J1106" s="58"/>
      <c r="K1106" s="58"/>
    </row>
    <row r="1107" spans="2:11" s="55" customFormat="1" ht="15">
      <c r="B1107" s="56"/>
      <c r="C1107" s="56"/>
      <c r="D1107" s="57"/>
      <c r="E1107" s="57"/>
      <c r="F1107" s="57"/>
      <c r="G1107" s="58"/>
      <c r="H1107" s="58"/>
      <c r="I1107" s="58"/>
      <c r="J1107" s="58"/>
      <c r="K1107" s="58"/>
    </row>
    <row r="1108" spans="2:11" s="55" customFormat="1" ht="15">
      <c r="B1108" s="56"/>
      <c r="C1108" s="56"/>
      <c r="D1108" s="57"/>
      <c r="E1108" s="57"/>
      <c r="F1108" s="57"/>
      <c r="G1108" s="58"/>
      <c r="H1108" s="58"/>
      <c r="I1108" s="58"/>
      <c r="J1108" s="58"/>
      <c r="K1108" s="58"/>
    </row>
    <row r="1109" spans="2:11" s="55" customFormat="1" ht="15">
      <c r="B1109" s="56"/>
      <c r="C1109" s="56"/>
      <c r="D1109" s="57"/>
      <c r="E1109" s="57"/>
      <c r="F1109" s="57"/>
      <c r="G1109" s="58"/>
      <c r="H1109" s="58"/>
      <c r="I1109" s="58"/>
      <c r="J1109" s="58"/>
      <c r="K1109" s="58"/>
    </row>
    <row r="1110" spans="2:11" s="55" customFormat="1" ht="15">
      <c r="B1110" s="56"/>
      <c r="C1110" s="56"/>
      <c r="D1110" s="57"/>
      <c r="E1110" s="57"/>
      <c r="F1110" s="57"/>
      <c r="G1110" s="58"/>
      <c r="H1110" s="58"/>
      <c r="I1110" s="58"/>
      <c r="J1110" s="58"/>
      <c r="K1110" s="58"/>
    </row>
    <row r="1111" spans="2:11" s="55" customFormat="1" ht="15">
      <c r="B1111" s="56"/>
      <c r="C1111" s="56"/>
      <c r="D1111" s="57"/>
      <c r="E1111" s="57"/>
      <c r="F1111" s="57"/>
      <c r="G1111" s="58"/>
      <c r="H1111" s="58"/>
      <c r="I1111" s="58"/>
      <c r="J1111" s="58"/>
      <c r="K1111" s="58"/>
    </row>
    <row r="1112" spans="2:11" s="55" customFormat="1" ht="15">
      <c r="B1112" s="56"/>
      <c r="C1112" s="56"/>
      <c r="D1112" s="57"/>
      <c r="E1112" s="57"/>
      <c r="F1112" s="57"/>
      <c r="G1112" s="58"/>
      <c r="H1112" s="58"/>
      <c r="I1112" s="58"/>
      <c r="J1112" s="58"/>
      <c r="K1112" s="58"/>
    </row>
    <row r="1113" spans="2:11" s="55" customFormat="1" ht="15">
      <c r="B1113" s="56"/>
      <c r="C1113" s="56"/>
      <c r="D1113" s="57"/>
      <c r="E1113" s="57"/>
      <c r="F1113" s="57"/>
      <c r="G1113" s="58"/>
      <c r="H1113" s="58"/>
      <c r="I1113" s="58"/>
      <c r="J1113" s="58"/>
      <c r="K1113" s="58"/>
    </row>
    <row r="1114" spans="2:11" s="55" customFormat="1" ht="15">
      <c r="B1114" s="56"/>
      <c r="C1114" s="56"/>
      <c r="D1114" s="57"/>
      <c r="E1114" s="57"/>
      <c r="F1114" s="57"/>
      <c r="G1114" s="58"/>
      <c r="H1114" s="58"/>
      <c r="I1114" s="58"/>
      <c r="J1114" s="58"/>
      <c r="K1114" s="58"/>
    </row>
    <row r="1115" spans="2:11" s="55" customFormat="1" ht="15">
      <c r="B1115" s="56"/>
      <c r="C1115" s="56"/>
      <c r="D1115" s="57"/>
      <c r="E1115" s="57"/>
      <c r="F1115" s="57"/>
      <c r="G1115" s="58"/>
      <c r="H1115" s="58"/>
      <c r="I1115" s="58"/>
      <c r="J1115" s="58"/>
      <c r="K1115" s="58"/>
    </row>
    <row r="1116" spans="2:11" s="55" customFormat="1" ht="15">
      <c r="B1116" s="56"/>
      <c r="C1116" s="56"/>
      <c r="D1116" s="57"/>
      <c r="E1116" s="57"/>
      <c r="F1116" s="57"/>
      <c r="G1116" s="58"/>
      <c r="H1116" s="58"/>
      <c r="I1116" s="58"/>
      <c r="J1116" s="58"/>
      <c r="K1116" s="58"/>
    </row>
    <row r="1117" spans="2:11" s="55" customFormat="1" ht="15">
      <c r="B1117" s="56"/>
      <c r="C1117" s="56"/>
      <c r="D1117" s="57"/>
      <c r="E1117" s="57"/>
      <c r="F1117" s="57"/>
      <c r="G1117" s="58"/>
      <c r="H1117" s="58"/>
      <c r="I1117" s="58"/>
      <c r="J1117" s="58"/>
      <c r="K1117" s="58"/>
    </row>
    <row r="1118" spans="2:11" s="55" customFormat="1" ht="15">
      <c r="B1118" s="56"/>
      <c r="C1118" s="56"/>
      <c r="D1118" s="57"/>
      <c r="E1118" s="57"/>
      <c r="F1118" s="57"/>
      <c r="G1118" s="58"/>
      <c r="H1118" s="58"/>
      <c r="I1118" s="58"/>
      <c r="J1118" s="58"/>
      <c r="K1118" s="58"/>
    </row>
    <row r="1119" spans="2:11" s="55" customFormat="1" ht="15">
      <c r="B1119" s="56"/>
      <c r="C1119" s="56"/>
      <c r="D1119" s="57"/>
      <c r="E1119" s="57"/>
      <c r="F1119" s="57"/>
      <c r="G1119" s="58"/>
      <c r="H1119" s="58"/>
      <c r="I1119" s="58"/>
      <c r="J1119" s="58"/>
      <c r="K1119" s="58"/>
    </row>
    <row r="1120" spans="2:11" s="55" customFormat="1" ht="15">
      <c r="B1120" s="56"/>
      <c r="C1120" s="56"/>
      <c r="D1120" s="57"/>
      <c r="E1120" s="57"/>
      <c r="F1120" s="57"/>
      <c r="G1120" s="58"/>
      <c r="H1120" s="58"/>
      <c r="I1120" s="58"/>
      <c r="J1120" s="58"/>
      <c r="K1120" s="58"/>
    </row>
    <row r="1121" spans="2:11" s="55" customFormat="1" ht="15">
      <c r="B1121" s="56"/>
      <c r="C1121" s="56"/>
      <c r="D1121" s="57"/>
      <c r="E1121" s="57"/>
      <c r="F1121" s="57"/>
      <c r="G1121" s="58"/>
      <c r="H1121" s="58"/>
      <c r="I1121" s="58"/>
      <c r="J1121" s="58"/>
      <c r="K1121" s="58"/>
    </row>
    <row r="1122" spans="2:11" s="55" customFormat="1" ht="15">
      <c r="B1122" s="56"/>
      <c r="C1122" s="56"/>
      <c r="D1122" s="57"/>
      <c r="E1122" s="57"/>
      <c r="F1122" s="57"/>
      <c r="G1122" s="58"/>
      <c r="H1122" s="58"/>
      <c r="I1122" s="58"/>
      <c r="J1122" s="58"/>
      <c r="K1122" s="58"/>
    </row>
    <row r="1123" spans="2:11" s="55" customFormat="1" ht="15">
      <c r="B1123" s="56"/>
      <c r="C1123" s="56"/>
      <c r="D1123" s="57"/>
      <c r="E1123" s="57"/>
      <c r="F1123" s="57"/>
      <c r="G1123" s="58"/>
      <c r="H1123" s="58"/>
      <c r="I1123" s="58"/>
      <c r="J1123" s="58"/>
      <c r="K1123" s="58"/>
    </row>
    <row r="1124" spans="2:11" s="55" customFormat="1" ht="15">
      <c r="B1124" s="56"/>
      <c r="C1124" s="56"/>
      <c r="D1124" s="57"/>
      <c r="E1124" s="57"/>
      <c r="F1124" s="57"/>
      <c r="G1124" s="58"/>
      <c r="H1124" s="58"/>
      <c r="I1124" s="58"/>
      <c r="J1124" s="58"/>
      <c r="K1124" s="58"/>
    </row>
    <row r="1125" spans="2:11" s="55" customFormat="1" ht="15">
      <c r="B1125" s="56"/>
      <c r="C1125" s="56"/>
      <c r="D1125" s="57"/>
      <c r="E1125" s="57"/>
      <c r="F1125" s="57"/>
      <c r="G1125" s="58"/>
      <c r="H1125" s="58"/>
      <c r="I1125" s="58"/>
      <c r="J1125" s="58"/>
      <c r="K1125" s="58"/>
    </row>
    <row r="1126" spans="2:11" s="55" customFormat="1" ht="15">
      <c r="B1126" s="56"/>
      <c r="C1126" s="56"/>
      <c r="D1126" s="57"/>
      <c r="E1126" s="57"/>
      <c r="F1126" s="57"/>
      <c r="G1126" s="58"/>
      <c r="H1126" s="58"/>
      <c r="I1126" s="58"/>
      <c r="J1126" s="58"/>
      <c r="K1126" s="58"/>
    </row>
    <row r="1127" spans="2:11" s="55" customFormat="1" ht="15">
      <c r="B1127" s="56"/>
      <c r="C1127" s="56"/>
      <c r="D1127" s="57"/>
      <c r="E1127" s="57"/>
      <c r="F1127" s="57"/>
      <c r="G1127" s="58"/>
      <c r="H1127" s="58"/>
      <c r="I1127" s="58"/>
      <c r="J1127" s="58"/>
      <c r="K1127" s="58"/>
    </row>
    <row r="1128" spans="2:11" s="55" customFormat="1" ht="15">
      <c r="B1128" s="56"/>
      <c r="C1128" s="56"/>
      <c r="D1128" s="57"/>
      <c r="E1128" s="57"/>
      <c r="F1128" s="57"/>
      <c r="G1128" s="58"/>
      <c r="H1128" s="58"/>
      <c r="I1128" s="58"/>
      <c r="J1128" s="58"/>
      <c r="K1128" s="58"/>
    </row>
    <row r="1129" spans="2:11" s="55" customFormat="1" ht="15">
      <c r="B1129" s="56"/>
      <c r="C1129" s="56"/>
      <c r="D1129" s="57"/>
      <c r="E1129" s="57"/>
      <c r="F1129" s="57"/>
      <c r="G1129" s="58"/>
      <c r="H1129" s="58"/>
      <c r="I1129" s="58"/>
      <c r="J1129" s="58"/>
      <c r="K1129" s="58"/>
    </row>
    <row r="1130" spans="2:11" s="55" customFormat="1" ht="15">
      <c r="B1130" s="56"/>
      <c r="C1130" s="56"/>
      <c r="D1130" s="57"/>
      <c r="E1130" s="57"/>
      <c r="F1130" s="57"/>
      <c r="G1130" s="58"/>
      <c r="H1130" s="58"/>
      <c r="I1130" s="58"/>
      <c r="J1130" s="58"/>
      <c r="K1130" s="58"/>
    </row>
    <row r="1131" spans="2:11" s="55" customFormat="1" ht="15">
      <c r="B1131" s="56"/>
      <c r="C1131" s="56"/>
      <c r="D1131" s="57"/>
      <c r="E1131" s="57"/>
      <c r="F1131" s="57"/>
      <c r="G1131" s="58"/>
      <c r="H1131" s="58"/>
      <c r="I1131" s="58"/>
      <c r="J1131" s="58"/>
      <c r="K1131" s="58"/>
    </row>
    <row r="1132" spans="2:11" s="55" customFormat="1" ht="15">
      <c r="B1132" s="56"/>
      <c r="C1132" s="56"/>
      <c r="D1132" s="57"/>
      <c r="E1132" s="57"/>
      <c r="F1132" s="57"/>
      <c r="G1132" s="58"/>
      <c r="H1132" s="58"/>
      <c r="I1132" s="58"/>
      <c r="J1132" s="58"/>
      <c r="K1132" s="58"/>
    </row>
    <row r="1133" spans="2:11" s="55" customFormat="1" ht="15">
      <c r="B1133" s="56"/>
      <c r="C1133" s="56"/>
      <c r="D1133" s="57"/>
      <c r="E1133" s="57"/>
      <c r="F1133" s="57"/>
      <c r="G1133" s="58"/>
      <c r="H1133" s="58"/>
      <c r="I1133" s="58"/>
      <c r="J1133" s="58"/>
      <c r="K1133" s="58"/>
    </row>
    <row r="1134" spans="2:11" s="55" customFormat="1" ht="15">
      <c r="B1134" s="56"/>
      <c r="C1134" s="56"/>
      <c r="D1134" s="57"/>
      <c r="E1134" s="57"/>
      <c r="F1134" s="57"/>
      <c r="G1134" s="58"/>
      <c r="H1134" s="58"/>
      <c r="I1134" s="58"/>
      <c r="J1134" s="58"/>
      <c r="K1134" s="58"/>
    </row>
    <row r="1135" spans="2:11" s="55" customFormat="1" ht="15">
      <c r="B1135" s="56"/>
      <c r="C1135" s="56"/>
      <c r="D1135" s="57"/>
      <c r="E1135" s="57"/>
      <c r="F1135" s="57"/>
      <c r="G1135" s="58"/>
      <c r="H1135" s="58"/>
      <c r="I1135" s="58"/>
      <c r="J1135" s="58"/>
      <c r="K1135" s="58"/>
    </row>
    <row r="1136" spans="2:11" s="55" customFormat="1" ht="15">
      <c r="B1136" s="56"/>
      <c r="C1136" s="56"/>
      <c r="D1136" s="57"/>
      <c r="E1136" s="57"/>
      <c r="F1136" s="57"/>
      <c r="G1136" s="58"/>
      <c r="H1136" s="58"/>
      <c r="I1136" s="58"/>
      <c r="J1136" s="58"/>
      <c r="K1136" s="58"/>
    </row>
    <row r="1137" spans="2:11" s="55" customFormat="1" ht="15">
      <c r="B1137" s="56"/>
      <c r="C1137" s="56"/>
      <c r="D1137" s="57"/>
      <c r="E1137" s="57"/>
      <c r="F1137" s="57"/>
      <c r="G1137" s="58"/>
      <c r="H1137" s="58"/>
      <c r="I1137" s="58"/>
      <c r="J1137" s="58"/>
      <c r="K1137" s="58"/>
    </row>
    <row r="1138" spans="2:11" s="55" customFormat="1" ht="15">
      <c r="B1138" s="56"/>
      <c r="C1138" s="56"/>
      <c r="D1138" s="57"/>
      <c r="E1138" s="57"/>
      <c r="F1138" s="57"/>
      <c r="G1138" s="58"/>
      <c r="H1138" s="58"/>
      <c r="I1138" s="58"/>
      <c r="J1138" s="58"/>
      <c r="K1138" s="58"/>
    </row>
    <row r="1139" spans="2:11" s="55" customFormat="1" ht="15">
      <c r="B1139" s="56"/>
      <c r="C1139" s="56"/>
      <c r="D1139" s="57"/>
      <c r="E1139" s="57"/>
      <c r="F1139" s="57"/>
      <c r="G1139" s="58"/>
      <c r="H1139" s="58"/>
      <c r="I1139" s="58"/>
      <c r="J1139" s="58"/>
      <c r="K1139" s="58"/>
    </row>
    <row r="1140" spans="2:11" s="55" customFormat="1" ht="15">
      <c r="B1140" s="56"/>
      <c r="C1140" s="56"/>
      <c r="D1140" s="57"/>
      <c r="E1140" s="57"/>
      <c r="F1140" s="57"/>
      <c r="G1140" s="58"/>
      <c r="H1140" s="58"/>
      <c r="I1140" s="58"/>
      <c r="J1140" s="58"/>
      <c r="K1140" s="58"/>
    </row>
    <row r="1141" spans="2:11" s="55" customFormat="1" ht="15">
      <c r="B1141" s="56"/>
      <c r="C1141" s="56"/>
      <c r="D1141" s="57"/>
      <c r="E1141" s="57"/>
      <c r="F1141" s="57"/>
      <c r="G1141" s="58"/>
      <c r="H1141" s="58"/>
      <c r="I1141" s="58"/>
      <c r="J1141" s="58"/>
      <c r="K1141" s="58"/>
    </row>
    <row r="1142" spans="2:11" s="55" customFormat="1" ht="15">
      <c r="B1142" s="56"/>
      <c r="C1142" s="56"/>
      <c r="D1142" s="57"/>
      <c r="E1142" s="57"/>
      <c r="F1142" s="57"/>
      <c r="G1142" s="58"/>
      <c r="H1142" s="58"/>
      <c r="I1142" s="58"/>
      <c r="J1142" s="58"/>
      <c r="K1142" s="58"/>
    </row>
    <row r="1143" spans="2:11" s="55" customFormat="1" ht="15">
      <c r="B1143" s="56"/>
      <c r="C1143" s="56"/>
      <c r="D1143" s="57"/>
      <c r="E1143" s="57"/>
      <c r="F1143" s="57"/>
      <c r="G1143" s="58"/>
      <c r="H1143" s="58"/>
      <c r="I1143" s="58"/>
      <c r="J1143" s="58"/>
      <c r="K1143" s="58"/>
    </row>
    <row r="1144" spans="2:11" s="55" customFormat="1" ht="15">
      <c r="B1144" s="56"/>
      <c r="C1144" s="56"/>
      <c r="D1144" s="57"/>
      <c r="E1144" s="57"/>
      <c r="F1144" s="57"/>
      <c r="G1144" s="58"/>
      <c r="H1144" s="58"/>
      <c r="I1144" s="58"/>
      <c r="J1144" s="58"/>
      <c r="K1144" s="58"/>
    </row>
    <row r="1145" spans="2:11" s="55" customFormat="1" ht="15">
      <c r="B1145" s="56"/>
      <c r="C1145" s="56"/>
      <c r="D1145" s="57"/>
      <c r="E1145" s="57"/>
      <c r="F1145" s="57"/>
      <c r="G1145" s="58"/>
      <c r="H1145" s="58"/>
      <c r="I1145" s="58"/>
      <c r="J1145" s="58"/>
      <c r="K1145" s="58"/>
    </row>
    <row r="1146" spans="2:11" s="55" customFormat="1" ht="15">
      <c r="B1146" s="56"/>
      <c r="C1146" s="56"/>
      <c r="D1146" s="57"/>
      <c r="E1146" s="57"/>
      <c r="F1146" s="57"/>
      <c r="G1146" s="58"/>
      <c r="H1146" s="58"/>
      <c r="I1146" s="58"/>
      <c r="J1146" s="58"/>
      <c r="K1146" s="58"/>
    </row>
    <row r="1147" spans="2:11" s="55" customFormat="1" ht="15">
      <c r="B1147" s="56"/>
      <c r="C1147" s="56"/>
      <c r="D1147" s="57"/>
      <c r="E1147" s="57"/>
      <c r="F1147" s="57"/>
      <c r="G1147" s="58"/>
      <c r="H1147" s="58"/>
      <c r="I1147" s="58"/>
      <c r="J1147" s="58"/>
      <c r="K1147" s="58"/>
    </row>
    <row r="1148" spans="2:11" s="55" customFormat="1" ht="15">
      <c r="B1148" s="56"/>
      <c r="C1148" s="56"/>
      <c r="D1148" s="57"/>
      <c r="E1148" s="57"/>
      <c r="F1148" s="57"/>
      <c r="G1148" s="58"/>
      <c r="H1148" s="58"/>
      <c r="I1148" s="58"/>
      <c r="J1148" s="58"/>
      <c r="K1148" s="58"/>
    </row>
    <row r="1149" spans="2:11" s="55" customFormat="1" ht="15">
      <c r="B1149" s="56"/>
      <c r="C1149" s="56"/>
      <c r="D1149" s="57"/>
      <c r="E1149" s="57"/>
      <c r="F1149" s="57"/>
      <c r="G1149" s="58"/>
      <c r="H1149" s="58"/>
      <c r="I1149" s="58"/>
      <c r="J1149" s="58"/>
      <c r="K1149" s="58"/>
    </row>
    <row r="1150" spans="2:11" s="55" customFormat="1" ht="15">
      <c r="B1150" s="56"/>
      <c r="C1150" s="56"/>
      <c r="D1150" s="57"/>
      <c r="E1150" s="57"/>
      <c r="F1150" s="57"/>
      <c r="G1150" s="58"/>
      <c r="H1150" s="58"/>
      <c r="I1150" s="58"/>
      <c r="J1150" s="58"/>
      <c r="K1150" s="58"/>
    </row>
    <row r="1151" spans="2:11" s="55" customFormat="1" ht="15">
      <c r="B1151" s="56"/>
      <c r="C1151" s="56"/>
      <c r="D1151" s="57"/>
      <c r="E1151" s="57"/>
      <c r="F1151" s="57"/>
      <c r="G1151" s="58"/>
      <c r="H1151" s="58"/>
      <c r="I1151" s="58"/>
      <c r="J1151" s="58"/>
      <c r="K1151" s="58"/>
    </row>
    <row r="1152" spans="2:11" s="55" customFormat="1" ht="15">
      <c r="B1152" s="56"/>
      <c r="C1152" s="56"/>
      <c r="D1152" s="57"/>
      <c r="E1152" s="57"/>
      <c r="F1152" s="57"/>
      <c r="G1152" s="58"/>
      <c r="H1152" s="58"/>
      <c r="I1152" s="58"/>
      <c r="J1152" s="58"/>
      <c r="K1152" s="58"/>
    </row>
    <row r="1153" spans="2:11" s="55" customFormat="1" ht="15">
      <c r="B1153" s="56"/>
      <c r="C1153" s="56"/>
      <c r="D1153" s="57"/>
      <c r="E1153" s="57"/>
      <c r="F1153" s="57"/>
      <c r="G1153" s="58"/>
      <c r="H1153" s="58"/>
      <c r="I1153" s="58"/>
      <c r="J1153" s="58"/>
      <c r="K1153" s="58"/>
    </row>
    <row r="1154" spans="2:11" s="55" customFormat="1" ht="15">
      <c r="B1154" s="56"/>
      <c r="C1154" s="56"/>
      <c r="D1154" s="57"/>
      <c r="E1154" s="57"/>
      <c r="F1154" s="57"/>
      <c r="G1154" s="58"/>
      <c r="H1154" s="58"/>
      <c r="I1154" s="58"/>
      <c r="J1154" s="58"/>
      <c r="K1154" s="58"/>
    </row>
    <row r="1155" spans="2:11" s="55" customFormat="1" ht="15">
      <c r="B1155" s="56"/>
      <c r="C1155" s="56"/>
      <c r="D1155" s="57"/>
      <c r="E1155" s="57"/>
      <c r="F1155" s="57"/>
      <c r="G1155" s="58"/>
      <c r="H1155" s="58"/>
      <c r="I1155" s="58"/>
      <c r="J1155" s="58"/>
      <c r="K1155" s="58"/>
    </row>
    <row r="1156" spans="2:11" s="55" customFormat="1" ht="15">
      <c r="B1156" s="56"/>
      <c r="C1156" s="56"/>
      <c r="D1156" s="57"/>
      <c r="E1156" s="57"/>
      <c r="F1156" s="57"/>
      <c r="G1156" s="58"/>
      <c r="H1156" s="58"/>
      <c r="I1156" s="58"/>
      <c r="J1156" s="58"/>
      <c r="K1156" s="58"/>
    </row>
    <row r="1157" spans="2:11" s="55" customFormat="1" ht="15">
      <c r="B1157" s="56"/>
      <c r="C1157" s="56"/>
      <c r="D1157" s="57"/>
      <c r="E1157" s="57"/>
      <c r="F1157" s="57"/>
      <c r="G1157" s="58"/>
      <c r="H1157" s="58"/>
      <c r="I1157" s="58"/>
      <c r="J1157" s="58"/>
      <c r="K1157" s="58"/>
    </row>
    <row r="1158" spans="2:11" s="55" customFormat="1" ht="15">
      <c r="B1158" s="56"/>
      <c r="C1158" s="56"/>
      <c r="D1158" s="57"/>
      <c r="E1158" s="57"/>
      <c r="F1158" s="57"/>
      <c r="G1158" s="58"/>
      <c r="H1158" s="58"/>
      <c r="I1158" s="58"/>
      <c r="J1158" s="58"/>
      <c r="K1158" s="58"/>
    </row>
    <row r="1159" spans="2:11" s="55" customFormat="1" ht="15">
      <c r="B1159" s="56"/>
      <c r="C1159" s="56"/>
      <c r="D1159" s="57"/>
      <c r="E1159" s="57"/>
      <c r="F1159" s="57"/>
      <c r="G1159" s="58"/>
      <c r="H1159" s="58"/>
      <c r="I1159" s="58"/>
      <c r="J1159" s="58"/>
      <c r="K1159" s="58"/>
    </row>
    <row r="1160" spans="2:11" s="55" customFormat="1" ht="15">
      <c r="B1160" s="56"/>
      <c r="C1160" s="56"/>
      <c r="D1160" s="57"/>
      <c r="E1160" s="57"/>
      <c r="F1160" s="57"/>
      <c r="G1160" s="58"/>
      <c r="H1160" s="58"/>
      <c r="I1160" s="58"/>
      <c r="J1160" s="58"/>
      <c r="K1160" s="58"/>
    </row>
    <row r="1161" spans="2:11" s="55" customFormat="1" ht="15">
      <c r="B1161" s="56"/>
      <c r="C1161" s="56"/>
      <c r="D1161" s="57"/>
      <c r="E1161" s="57"/>
      <c r="F1161" s="57"/>
      <c r="G1161" s="58"/>
      <c r="H1161" s="58"/>
      <c r="I1161" s="58"/>
      <c r="J1161" s="58"/>
      <c r="K1161" s="58"/>
    </row>
    <row r="1162" spans="2:11" s="55" customFormat="1" ht="15">
      <c r="B1162" s="56"/>
      <c r="C1162" s="56"/>
      <c r="D1162" s="57"/>
      <c r="E1162" s="57"/>
      <c r="F1162" s="57"/>
      <c r="G1162" s="58"/>
      <c r="H1162" s="58"/>
      <c r="I1162" s="58"/>
      <c r="J1162" s="58"/>
      <c r="K1162" s="58"/>
    </row>
    <row r="1163" spans="2:11" s="55" customFormat="1" ht="15">
      <c r="B1163" s="56"/>
      <c r="C1163" s="56"/>
      <c r="D1163" s="57"/>
      <c r="E1163" s="57"/>
      <c r="F1163" s="57"/>
      <c r="G1163" s="58"/>
      <c r="H1163" s="58"/>
      <c r="I1163" s="58"/>
      <c r="J1163" s="58"/>
      <c r="K1163" s="58"/>
    </row>
    <row r="1164" spans="2:11" s="55" customFormat="1" ht="15">
      <c r="B1164" s="56"/>
      <c r="C1164" s="56"/>
      <c r="D1164" s="57"/>
      <c r="E1164" s="57"/>
      <c r="F1164" s="57"/>
      <c r="G1164" s="58"/>
      <c r="H1164" s="58"/>
      <c r="I1164" s="58"/>
      <c r="J1164" s="58"/>
      <c r="K1164" s="58"/>
    </row>
    <row r="1165" spans="2:11" s="55" customFormat="1" ht="15">
      <c r="B1165" s="56"/>
      <c r="C1165" s="56"/>
      <c r="D1165" s="57"/>
      <c r="E1165" s="57"/>
      <c r="F1165" s="57"/>
      <c r="G1165" s="58"/>
      <c r="H1165" s="58"/>
      <c r="I1165" s="58"/>
      <c r="J1165" s="58"/>
      <c r="K1165" s="58"/>
    </row>
    <row r="1166" spans="2:11" s="55" customFormat="1" ht="15">
      <c r="B1166" s="56"/>
      <c r="C1166" s="56"/>
      <c r="D1166" s="57"/>
      <c r="E1166" s="57"/>
      <c r="F1166" s="57"/>
      <c r="G1166" s="58"/>
      <c r="H1166" s="58"/>
      <c r="I1166" s="58"/>
      <c r="J1166" s="58"/>
      <c r="K1166" s="58"/>
    </row>
    <row r="1167" spans="2:11" s="55" customFormat="1" ht="15">
      <c r="B1167" s="56"/>
      <c r="C1167" s="56"/>
      <c r="D1167" s="57"/>
      <c r="E1167" s="57"/>
      <c r="F1167" s="57"/>
      <c r="G1167" s="58"/>
      <c r="H1167" s="58"/>
      <c r="I1167" s="58"/>
      <c r="J1167" s="58"/>
      <c r="K1167" s="58"/>
    </row>
    <row r="1168" spans="2:11" s="55" customFormat="1" ht="15">
      <c r="B1168" s="56"/>
      <c r="C1168" s="56"/>
      <c r="D1168" s="57"/>
      <c r="E1168" s="57"/>
      <c r="F1168" s="57"/>
      <c r="G1168" s="58"/>
      <c r="H1168" s="58"/>
      <c r="I1168" s="58"/>
      <c r="J1168" s="58"/>
      <c r="K1168" s="58"/>
    </row>
    <row r="1169" spans="2:11" s="55" customFormat="1" ht="15">
      <c r="B1169" s="56"/>
      <c r="C1169" s="56"/>
      <c r="D1169" s="57"/>
      <c r="E1169" s="57"/>
      <c r="F1169" s="57"/>
      <c r="G1169" s="58"/>
      <c r="H1169" s="58"/>
      <c r="I1169" s="58"/>
      <c r="J1169" s="58"/>
      <c r="K1169" s="58"/>
    </row>
    <row r="1170" spans="2:11" s="55" customFormat="1" ht="15">
      <c r="B1170" s="56"/>
      <c r="C1170" s="56"/>
      <c r="D1170" s="57"/>
      <c r="E1170" s="57"/>
      <c r="F1170" s="57"/>
      <c r="G1170" s="58"/>
      <c r="H1170" s="58"/>
      <c r="I1170" s="58"/>
      <c r="J1170" s="58"/>
      <c r="K1170" s="58"/>
    </row>
    <row r="1171" spans="2:11" s="55" customFormat="1" ht="15">
      <c r="B1171" s="56"/>
      <c r="C1171" s="56"/>
      <c r="D1171" s="57"/>
      <c r="E1171" s="57"/>
      <c r="F1171" s="57"/>
      <c r="G1171" s="58"/>
      <c r="H1171" s="58"/>
      <c r="I1171" s="58"/>
      <c r="J1171" s="58"/>
      <c r="K1171" s="58"/>
    </row>
    <row r="1172" spans="2:11" s="55" customFormat="1" ht="15">
      <c r="B1172" s="56"/>
      <c r="C1172" s="56"/>
      <c r="D1172" s="57"/>
      <c r="E1172" s="57"/>
      <c r="F1172" s="57"/>
      <c r="G1172" s="58"/>
      <c r="H1172" s="58"/>
      <c r="I1172" s="58"/>
      <c r="J1172" s="58"/>
      <c r="K1172" s="58"/>
    </row>
    <row r="1173" spans="2:11" s="55" customFormat="1" ht="15">
      <c r="B1173" s="56"/>
      <c r="C1173" s="56"/>
      <c r="D1173" s="57"/>
      <c r="E1173" s="57"/>
      <c r="F1173" s="57"/>
      <c r="G1173" s="58"/>
      <c r="H1173" s="58"/>
      <c r="I1173" s="58"/>
      <c r="J1173" s="58"/>
      <c r="K1173" s="58"/>
    </row>
    <row r="1174" spans="2:11" s="55" customFormat="1" ht="15">
      <c r="B1174" s="56"/>
      <c r="C1174" s="56"/>
      <c r="D1174" s="57"/>
      <c r="E1174" s="57"/>
      <c r="F1174" s="57"/>
      <c r="G1174" s="58"/>
      <c r="H1174" s="58"/>
      <c r="I1174" s="58"/>
      <c r="J1174" s="58"/>
      <c r="K1174" s="58"/>
    </row>
    <row r="1175" spans="2:11" s="55" customFormat="1" ht="15">
      <c r="B1175" s="56"/>
      <c r="C1175" s="56"/>
      <c r="D1175" s="57"/>
      <c r="E1175" s="57"/>
      <c r="F1175" s="57"/>
      <c r="G1175" s="58"/>
      <c r="H1175" s="58"/>
      <c r="I1175" s="58"/>
      <c r="J1175" s="58"/>
      <c r="K1175" s="58"/>
    </row>
    <row r="1176" spans="2:11" s="55" customFormat="1" ht="15">
      <c r="B1176" s="56"/>
      <c r="C1176" s="56"/>
      <c r="D1176" s="57"/>
      <c r="E1176" s="57"/>
      <c r="F1176" s="57"/>
      <c r="G1176" s="58"/>
      <c r="H1176" s="58"/>
      <c r="I1176" s="58"/>
      <c r="J1176" s="58"/>
      <c r="K1176" s="58"/>
    </row>
    <row r="1177" spans="2:11" s="55" customFormat="1" ht="15">
      <c r="B1177" s="56"/>
      <c r="C1177" s="56"/>
      <c r="D1177" s="57"/>
      <c r="E1177" s="57"/>
      <c r="F1177" s="57"/>
      <c r="G1177" s="58"/>
      <c r="H1177" s="58"/>
      <c r="I1177" s="58"/>
      <c r="J1177" s="58"/>
      <c r="K1177" s="58"/>
    </row>
    <row r="1178" spans="2:11" s="55" customFormat="1" ht="15">
      <c r="B1178" s="56"/>
      <c r="C1178" s="56"/>
      <c r="D1178" s="57"/>
      <c r="E1178" s="57"/>
      <c r="F1178" s="57"/>
      <c r="G1178" s="58"/>
      <c r="H1178" s="58"/>
      <c r="I1178" s="58"/>
      <c r="J1178" s="58"/>
      <c r="K1178" s="58"/>
    </row>
    <row r="1179" spans="2:11" s="55" customFormat="1" ht="15">
      <c r="B1179" s="56"/>
      <c r="C1179" s="56"/>
      <c r="D1179" s="57"/>
      <c r="E1179" s="57"/>
      <c r="F1179" s="57"/>
      <c r="G1179" s="58"/>
      <c r="H1179" s="58"/>
      <c r="I1179" s="58"/>
      <c r="J1179" s="58"/>
      <c r="K1179" s="58"/>
    </row>
    <row r="1180" spans="2:11" s="55" customFormat="1" ht="15">
      <c r="B1180" s="56"/>
      <c r="C1180" s="56"/>
      <c r="D1180" s="57"/>
      <c r="E1180" s="57"/>
      <c r="F1180" s="57"/>
      <c r="G1180" s="58"/>
      <c r="H1180" s="58"/>
      <c r="I1180" s="58"/>
      <c r="J1180" s="58"/>
      <c r="K1180" s="58"/>
    </row>
    <row r="1181" spans="2:11" s="55" customFormat="1" ht="15">
      <c r="B1181" s="56"/>
      <c r="C1181" s="56"/>
      <c r="D1181" s="57"/>
      <c r="E1181" s="57"/>
      <c r="F1181" s="57"/>
      <c r="G1181" s="58"/>
      <c r="H1181" s="58"/>
      <c r="I1181" s="58"/>
      <c r="J1181" s="58"/>
      <c r="K1181" s="58"/>
    </row>
    <row r="1182" spans="2:11" s="55" customFormat="1" ht="15">
      <c r="B1182" s="56"/>
      <c r="C1182" s="56"/>
      <c r="D1182" s="57"/>
      <c r="E1182" s="57"/>
      <c r="F1182" s="57"/>
      <c r="G1182" s="58"/>
      <c r="H1182" s="58"/>
      <c r="I1182" s="58"/>
      <c r="J1182" s="58"/>
      <c r="K1182" s="58"/>
    </row>
    <row r="1183" spans="2:11" s="55" customFormat="1" ht="15">
      <c r="B1183" s="56"/>
      <c r="C1183" s="56"/>
      <c r="D1183" s="57"/>
      <c r="E1183" s="57"/>
      <c r="F1183" s="57"/>
      <c r="G1183" s="58"/>
      <c r="H1183" s="58"/>
      <c r="I1183" s="58"/>
      <c r="J1183" s="58"/>
      <c r="K1183" s="58"/>
    </row>
    <row r="1184" spans="2:11" s="55" customFormat="1" ht="15">
      <c r="B1184" s="56"/>
      <c r="C1184" s="56"/>
      <c r="D1184" s="57"/>
      <c r="E1184" s="57"/>
      <c r="F1184" s="57"/>
      <c r="G1184" s="58"/>
      <c r="H1184" s="58"/>
      <c r="I1184" s="58"/>
      <c r="J1184" s="58"/>
      <c r="K1184" s="58"/>
    </row>
    <row r="1185" spans="2:11" s="55" customFormat="1" ht="15">
      <c r="B1185" s="56"/>
      <c r="C1185" s="56"/>
      <c r="D1185" s="57"/>
      <c r="E1185" s="57"/>
      <c r="F1185" s="57"/>
      <c r="G1185" s="58"/>
      <c r="H1185" s="58"/>
      <c r="I1185" s="58"/>
      <c r="J1185" s="58"/>
      <c r="K1185" s="58"/>
    </row>
    <row r="1186" spans="2:11" s="55" customFormat="1" ht="15">
      <c r="B1186" s="56"/>
      <c r="C1186" s="56"/>
      <c r="D1186" s="57"/>
      <c r="E1186" s="57"/>
      <c r="F1186" s="57"/>
      <c r="G1186" s="58"/>
      <c r="H1186" s="58"/>
      <c r="I1186" s="58"/>
      <c r="J1186" s="58"/>
      <c r="K1186" s="58"/>
    </row>
    <row r="1187" spans="2:11" s="55" customFormat="1" ht="15">
      <c r="B1187" s="56"/>
      <c r="C1187" s="56"/>
      <c r="D1187" s="57"/>
      <c r="E1187" s="57"/>
      <c r="F1187" s="57"/>
      <c r="G1187" s="58"/>
      <c r="H1187" s="58"/>
      <c r="I1187" s="58"/>
      <c r="J1187" s="58"/>
      <c r="K1187" s="58"/>
    </row>
    <row r="1188" spans="2:11" s="55" customFormat="1" ht="15">
      <c r="B1188" s="56"/>
      <c r="C1188" s="56"/>
      <c r="D1188" s="57"/>
      <c r="E1188" s="57"/>
      <c r="F1188" s="57"/>
      <c r="G1188" s="58"/>
      <c r="H1188" s="58"/>
      <c r="I1188" s="58"/>
      <c r="J1188" s="58"/>
      <c r="K1188" s="58"/>
    </row>
    <row r="1189" spans="2:11" s="55" customFormat="1" ht="15">
      <c r="B1189" s="56"/>
      <c r="C1189" s="56"/>
      <c r="D1189" s="57"/>
      <c r="E1189" s="57"/>
      <c r="F1189" s="57"/>
      <c r="G1189" s="58"/>
      <c r="H1189" s="58"/>
      <c r="I1189" s="58"/>
      <c r="J1189" s="58"/>
      <c r="K1189" s="58"/>
    </row>
    <row r="1190" spans="2:11" s="55" customFormat="1" ht="15">
      <c r="B1190" s="56"/>
      <c r="C1190" s="56"/>
      <c r="D1190" s="57"/>
      <c r="E1190" s="57"/>
      <c r="F1190" s="57"/>
      <c r="G1190" s="58"/>
      <c r="H1190" s="58"/>
      <c r="I1190" s="58"/>
      <c r="J1190" s="58"/>
      <c r="K1190" s="58"/>
    </row>
    <row r="1191" spans="2:11" s="55" customFormat="1" ht="15">
      <c r="B1191" s="56"/>
      <c r="C1191" s="56"/>
      <c r="D1191" s="57"/>
      <c r="E1191" s="57"/>
      <c r="F1191" s="57"/>
      <c r="G1191" s="58"/>
      <c r="H1191" s="58"/>
      <c r="I1191" s="58"/>
      <c r="J1191" s="58"/>
      <c r="K1191" s="58"/>
    </row>
    <row r="1192" spans="2:11" s="55" customFormat="1" ht="15">
      <c r="B1192" s="56"/>
      <c r="C1192" s="56"/>
      <c r="D1192" s="57"/>
      <c r="E1192" s="57"/>
      <c r="F1192" s="57"/>
      <c r="G1192" s="58"/>
      <c r="H1192" s="58"/>
      <c r="I1192" s="58"/>
      <c r="J1192" s="58"/>
      <c r="K1192" s="58"/>
    </row>
    <row r="1193" spans="2:11" s="55" customFormat="1" ht="15">
      <c r="B1193" s="56"/>
      <c r="C1193" s="56"/>
      <c r="D1193" s="57"/>
      <c r="E1193" s="57"/>
      <c r="F1193" s="57"/>
      <c r="G1193" s="58"/>
      <c r="H1193" s="58"/>
      <c r="I1193" s="58"/>
      <c r="J1193" s="58"/>
      <c r="K1193" s="58"/>
    </row>
    <row r="1194" spans="2:11" s="55" customFormat="1" ht="15">
      <c r="B1194" s="56"/>
      <c r="C1194" s="56"/>
      <c r="D1194" s="57"/>
      <c r="E1194" s="57"/>
      <c r="F1194" s="57"/>
      <c r="G1194" s="58"/>
      <c r="H1194" s="58"/>
      <c r="I1194" s="58"/>
      <c r="J1194" s="58"/>
      <c r="K1194" s="58"/>
    </row>
    <row r="1195" spans="2:11" s="55" customFormat="1" ht="15">
      <c r="B1195" s="56"/>
      <c r="C1195" s="56"/>
      <c r="D1195" s="57"/>
      <c r="E1195" s="57"/>
      <c r="F1195" s="57"/>
      <c r="G1195" s="58"/>
      <c r="H1195" s="58"/>
      <c r="I1195" s="58"/>
      <c r="J1195" s="58"/>
      <c r="K1195" s="58"/>
    </row>
    <row r="1196" spans="2:11" s="55" customFormat="1" ht="15">
      <c r="B1196" s="56"/>
      <c r="C1196" s="56"/>
      <c r="D1196" s="57"/>
      <c r="E1196" s="57"/>
      <c r="F1196" s="57"/>
      <c r="G1196" s="58"/>
      <c r="H1196" s="58"/>
      <c r="I1196" s="58"/>
      <c r="J1196" s="58"/>
      <c r="K1196" s="58"/>
    </row>
    <row r="1197" spans="2:11" s="55" customFormat="1" ht="15">
      <c r="B1197" s="56"/>
      <c r="C1197" s="56"/>
      <c r="D1197" s="57"/>
      <c r="E1197" s="57"/>
      <c r="F1197" s="57"/>
      <c r="G1197" s="58"/>
      <c r="H1197" s="58"/>
      <c r="I1197" s="58"/>
      <c r="J1197" s="58"/>
      <c r="K1197" s="58"/>
    </row>
    <row r="1198" spans="2:11" s="55" customFormat="1" ht="15">
      <c r="B1198" s="56"/>
      <c r="C1198" s="56"/>
      <c r="D1198" s="57"/>
      <c r="E1198" s="57"/>
      <c r="F1198" s="57"/>
      <c r="G1198" s="58"/>
      <c r="H1198" s="58"/>
      <c r="I1198" s="58"/>
      <c r="J1198" s="58"/>
      <c r="K1198" s="58"/>
    </row>
    <row r="1199" spans="2:11" s="55" customFormat="1" ht="15">
      <c r="B1199" s="56"/>
      <c r="C1199" s="56"/>
      <c r="D1199" s="57"/>
      <c r="E1199" s="57"/>
      <c r="F1199" s="57"/>
      <c r="G1199" s="58"/>
      <c r="H1199" s="58"/>
      <c r="I1199" s="58"/>
      <c r="J1199" s="58"/>
      <c r="K1199" s="58"/>
    </row>
    <row r="1200" spans="2:11" s="55" customFormat="1" ht="15">
      <c r="B1200" s="56"/>
      <c r="C1200" s="56"/>
      <c r="D1200" s="57"/>
      <c r="E1200" s="57"/>
      <c r="F1200" s="57"/>
      <c r="G1200" s="58"/>
      <c r="H1200" s="58"/>
      <c r="I1200" s="58"/>
      <c r="J1200" s="58"/>
      <c r="K1200" s="58"/>
    </row>
    <row r="1201" spans="2:11" s="55" customFormat="1" ht="15">
      <c r="B1201" s="56"/>
      <c r="C1201" s="56"/>
      <c r="D1201" s="57"/>
      <c r="E1201" s="57"/>
      <c r="F1201" s="57"/>
      <c r="G1201" s="58"/>
      <c r="H1201" s="58"/>
      <c r="I1201" s="58"/>
      <c r="J1201" s="58"/>
      <c r="K1201" s="58"/>
    </row>
    <row r="1202" spans="2:11" s="55" customFormat="1" ht="15">
      <c r="B1202" s="56"/>
      <c r="C1202" s="56"/>
      <c r="D1202" s="57"/>
      <c r="E1202" s="57"/>
      <c r="F1202" s="57"/>
      <c r="G1202" s="58"/>
      <c r="H1202" s="58"/>
      <c r="I1202" s="58"/>
      <c r="J1202" s="58"/>
      <c r="K1202" s="58"/>
    </row>
    <row r="1203" spans="2:11" s="55" customFormat="1" ht="15">
      <c r="B1203" s="56"/>
      <c r="C1203" s="56"/>
      <c r="D1203" s="57"/>
      <c r="E1203" s="57"/>
      <c r="F1203" s="57"/>
      <c r="G1203" s="58"/>
      <c r="H1203" s="58"/>
      <c r="I1203" s="58"/>
      <c r="J1203" s="58"/>
      <c r="K1203" s="58"/>
    </row>
    <row r="1204" spans="2:11" s="55" customFormat="1" ht="15">
      <c r="B1204" s="56"/>
      <c r="C1204" s="56"/>
      <c r="D1204" s="57"/>
      <c r="E1204" s="57"/>
      <c r="F1204" s="57"/>
      <c r="G1204" s="58"/>
      <c r="H1204" s="58"/>
      <c r="I1204" s="58"/>
      <c r="J1204" s="58"/>
      <c r="K1204" s="58"/>
    </row>
    <row r="1205" spans="2:11" s="55" customFormat="1" ht="15">
      <c r="B1205" s="56"/>
      <c r="C1205" s="56"/>
      <c r="D1205" s="57"/>
      <c r="E1205" s="57"/>
      <c r="F1205" s="57"/>
      <c r="G1205" s="58"/>
      <c r="H1205" s="58"/>
      <c r="I1205" s="58"/>
      <c r="J1205" s="58"/>
      <c r="K1205" s="58"/>
    </row>
    <row r="1206" spans="2:11" s="55" customFormat="1" ht="15">
      <c r="B1206" s="56"/>
      <c r="C1206" s="56"/>
      <c r="D1206" s="57"/>
      <c r="E1206" s="57"/>
      <c r="F1206" s="57"/>
      <c r="G1206" s="58"/>
      <c r="H1206" s="58"/>
      <c r="I1206" s="58"/>
      <c r="J1206" s="58"/>
      <c r="K1206" s="58"/>
    </row>
    <row r="1207" spans="2:11" s="55" customFormat="1" ht="15">
      <c r="B1207" s="56"/>
      <c r="C1207" s="56"/>
      <c r="D1207" s="57"/>
      <c r="E1207" s="57"/>
      <c r="F1207" s="57"/>
      <c r="G1207" s="58"/>
      <c r="H1207" s="58"/>
      <c r="I1207" s="58"/>
      <c r="J1207" s="58"/>
      <c r="K1207" s="58"/>
    </row>
    <row r="1208" spans="2:11" s="55" customFormat="1" ht="15">
      <c r="B1208" s="56"/>
      <c r="C1208" s="56"/>
      <c r="D1208" s="57"/>
      <c r="E1208" s="57"/>
      <c r="F1208" s="57"/>
      <c r="G1208" s="58"/>
      <c r="H1208" s="58"/>
      <c r="I1208" s="58"/>
      <c r="J1208" s="58"/>
      <c r="K1208" s="58"/>
    </row>
    <row r="1209" spans="2:11" s="55" customFormat="1" ht="15">
      <c r="B1209" s="56"/>
      <c r="C1209" s="56"/>
      <c r="D1209" s="57"/>
      <c r="E1209" s="57"/>
      <c r="F1209" s="57"/>
      <c r="G1209" s="58"/>
      <c r="H1209" s="58"/>
      <c r="I1209" s="58"/>
      <c r="J1209" s="58"/>
      <c r="K1209" s="58"/>
    </row>
    <row r="1210" spans="2:11" s="55" customFormat="1" ht="15">
      <c r="B1210" s="56"/>
      <c r="C1210" s="56"/>
      <c r="D1210" s="57"/>
      <c r="E1210" s="57"/>
      <c r="F1210" s="57"/>
      <c r="G1210" s="58"/>
      <c r="H1210" s="58"/>
      <c r="I1210" s="58"/>
      <c r="J1210" s="58"/>
      <c r="K1210" s="58"/>
    </row>
    <row r="1211" spans="2:11" s="55" customFormat="1" ht="15">
      <c r="B1211" s="56"/>
      <c r="C1211" s="56"/>
      <c r="D1211" s="57"/>
      <c r="E1211" s="57"/>
      <c r="F1211" s="57"/>
      <c r="G1211" s="58"/>
      <c r="H1211" s="58"/>
      <c r="I1211" s="58"/>
      <c r="J1211" s="58"/>
      <c r="K1211" s="58"/>
    </row>
    <row r="1212" spans="2:11" s="55" customFormat="1" ht="15">
      <c r="B1212" s="56"/>
      <c r="C1212" s="56"/>
      <c r="D1212" s="57"/>
      <c r="E1212" s="57"/>
      <c r="F1212" s="57"/>
      <c r="G1212" s="58"/>
      <c r="H1212" s="58"/>
      <c r="I1212" s="58"/>
      <c r="J1212" s="58"/>
      <c r="K1212" s="58"/>
    </row>
    <row r="1213" spans="2:11" s="55" customFormat="1" ht="15">
      <c r="B1213" s="56"/>
      <c r="C1213" s="56"/>
      <c r="D1213" s="57"/>
      <c r="E1213" s="57"/>
      <c r="F1213" s="57"/>
      <c r="G1213" s="58"/>
      <c r="H1213" s="58"/>
      <c r="I1213" s="58"/>
      <c r="J1213" s="58"/>
      <c r="K1213" s="58"/>
    </row>
    <row r="1214" spans="2:11" s="55" customFormat="1" ht="15">
      <c r="B1214" s="56"/>
      <c r="C1214" s="56"/>
      <c r="D1214" s="57"/>
      <c r="E1214" s="57"/>
      <c r="F1214" s="57"/>
      <c r="G1214" s="58"/>
      <c r="H1214" s="58"/>
      <c r="I1214" s="58"/>
      <c r="J1214" s="58"/>
      <c r="K1214" s="58"/>
    </row>
    <row r="1215" spans="2:11" s="55" customFormat="1" ht="15">
      <c r="B1215" s="56"/>
      <c r="C1215" s="56"/>
      <c r="D1215" s="57"/>
      <c r="E1215" s="57"/>
      <c r="F1215" s="57"/>
      <c r="G1215" s="58"/>
      <c r="H1215" s="58"/>
      <c r="I1215" s="58"/>
      <c r="J1215" s="58"/>
      <c r="K1215" s="58"/>
    </row>
    <row r="1216" spans="2:11" s="55" customFormat="1" ht="15">
      <c r="B1216" s="56"/>
      <c r="C1216" s="56"/>
      <c r="D1216" s="57"/>
      <c r="E1216" s="57"/>
      <c r="F1216" s="57"/>
      <c r="G1216" s="58"/>
      <c r="H1216" s="58"/>
      <c r="I1216" s="58"/>
      <c r="J1216" s="58"/>
      <c r="K1216" s="58"/>
    </row>
    <row r="1217" spans="2:11" s="55" customFormat="1" ht="15">
      <c r="B1217" s="56"/>
      <c r="C1217" s="56"/>
      <c r="D1217" s="57"/>
      <c r="E1217" s="57"/>
      <c r="F1217" s="57"/>
      <c r="G1217" s="58"/>
      <c r="H1217" s="58"/>
      <c r="I1217" s="58"/>
      <c r="J1217" s="58"/>
      <c r="K1217" s="58"/>
    </row>
    <row r="1218" spans="2:11" s="55" customFormat="1" ht="15">
      <c r="B1218" s="56"/>
      <c r="C1218" s="56"/>
      <c r="D1218" s="57"/>
      <c r="E1218" s="57"/>
      <c r="F1218" s="57"/>
      <c r="G1218" s="58"/>
      <c r="H1218" s="58"/>
      <c r="I1218" s="58"/>
      <c r="J1218" s="58"/>
      <c r="K1218" s="58"/>
    </row>
    <row r="1219" spans="2:11" s="55" customFormat="1" ht="15">
      <c r="B1219" s="56"/>
      <c r="C1219" s="56"/>
      <c r="D1219" s="57"/>
      <c r="E1219" s="57"/>
      <c r="F1219" s="57"/>
      <c r="G1219" s="58"/>
      <c r="H1219" s="58"/>
      <c r="I1219" s="58"/>
      <c r="J1219" s="58"/>
      <c r="K1219" s="58"/>
    </row>
    <row r="1220" spans="2:11" s="55" customFormat="1" ht="15">
      <c r="B1220" s="56"/>
      <c r="C1220" s="56"/>
      <c r="D1220" s="57"/>
      <c r="E1220" s="57"/>
      <c r="F1220" s="57"/>
      <c r="G1220" s="58"/>
      <c r="H1220" s="58"/>
      <c r="I1220" s="58"/>
      <c r="J1220" s="58"/>
      <c r="K1220" s="58"/>
    </row>
    <row r="1221" spans="2:11" s="55" customFormat="1" ht="15">
      <c r="B1221" s="56"/>
      <c r="C1221" s="56"/>
      <c r="D1221" s="57"/>
      <c r="E1221" s="57"/>
      <c r="F1221" s="57"/>
      <c r="G1221" s="58"/>
      <c r="H1221" s="58"/>
      <c r="I1221" s="58"/>
      <c r="J1221" s="58"/>
      <c r="K1221" s="58"/>
    </row>
    <row r="1222" spans="2:11" s="55" customFormat="1" ht="15">
      <c r="B1222" s="56"/>
      <c r="C1222" s="56"/>
      <c r="D1222" s="57"/>
      <c r="E1222" s="57"/>
      <c r="F1222" s="57"/>
      <c r="G1222" s="58"/>
      <c r="H1222" s="58"/>
      <c r="I1222" s="58"/>
      <c r="J1222" s="58"/>
      <c r="K1222" s="58"/>
    </row>
    <row r="1223" spans="2:11" s="55" customFormat="1" ht="15">
      <c r="B1223" s="56"/>
      <c r="C1223" s="56"/>
      <c r="D1223" s="57"/>
      <c r="E1223" s="57"/>
      <c r="F1223" s="57"/>
      <c r="G1223" s="58"/>
      <c r="H1223" s="58"/>
      <c r="I1223" s="58"/>
      <c r="J1223" s="58"/>
      <c r="K1223" s="58"/>
    </row>
    <row r="1224" spans="2:11" s="55" customFormat="1" ht="15">
      <c r="B1224" s="56"/>
      <c r="C1224" s="56"/>
      <c r="D1224" s="57"/>
      <c r="E1224" s="57"/>
      <c r="F1224" s="57"/>
      <c r="G1224" s="58"/>
      <c r="H1224" s="58"/>
      <c r="I1224" s="58"/>
      <c r="J1224" s="58"/>
      <c r="K1224" s="58"/>
    </row>
    <row r="1225" spans="2:11" s="55" customFormat="1" ht="15">
      <c r="B1225" s="56"/>
      <c r="C1225" s="56"/>
      <c r="D1225" s="57"/>
      <c r="E1225" s="57"/>
      <c r="F1225" s="57"/>
      <c r="G1225" s="58"/>
      <c r="H1225" s="58"/>
      <c r="I1225" s="58"/>
      <c r="J1225" s="58"/>
      <c r="K1225" s="58"/>
    </row>
    <row r="1226" spans="2:11" s="55" customFormat="1" ht="15">
      <c r="B1226" s="56"/>
      <c r="C1226" s="56"/>
      <c r="D1226" s="57"/>
      <c r="E1226" s="57"/>
      <c r="F1226" s="57"/>
      <c r="G1226" s="58"/>
      <c r="H1226" s="58"/>
      <c r="I1226" s="58"/>
      <c r="J1226" s="58"/>
      <c r="K1226" s="58"/>
    </row>
    <row r="1227" spans="2:11" s="55" customFormat="1" ht="15">
      <c r="B1227" s="56"/>
      <c r="C1227" s="56"/>
      <c r="D1227" s="57"/>
      <c r="E1227" s="57"/>
      <c r="F1227" s="57"/>
      <c r="G1227" s="58"/>
      <c r="H1227" s="58"/>
      <c r="I1227" s="58"/>
      <c r="J1227" s="58"/>
      <c r="K1227" s="58"/>
    </row>
    <row r="1228" spans="2:11" s="55" customFormat="1" ht="15">
      <c r="B1228" s="56"/>
      <c r="C1228" s="56"/>
      <c r="D1228" s="57"/>
      <c r="E1228" s="57"/>
      <c r="F1228" s="57"/>
      <c r="G1228" s="58"/>
      <c r="H1228" s="58"/>
      <c r="I1228" s="58"/>
      <c r="J1228" s="58"/>
      <c r="K1228" s="58"/>
    </row>
    <row r="1229" spans="2:11" s="55" customFormat="1" ht="15">
      <c r="B1229" s="56"/>
      <c r="C1229" s="56"/>
      <c r="D1229" s="57"/>
      <c r="E1229" s="57"/>
      <c r="F1229" s="57"/>
      <c r="G1229" s="58"/>
      <c r="H1229" s="58"/>
      <c r="I1229" s="58"/>
      <c r="J1229" s="58"/>
      <c r="K1229" s="58"/>
    </row>
    <row r="1230" spans="2:11" s="55" customFormat="1" ht="15">
      <c r="B1230" s="56"/>
      <c r="C1230" s="56"/>
      <c r="D1230" s="57"/>
      <c r="E1230" s="57"/>
      <c r="F1230" s="57"/>
      <c r="G1230" s="58"/>
      <c r="H1230" s="58"/>
      <c r="I1230" s="58"/>
      <c r="J1230" s="58"/>
      <c r="K1230" s="58"/>
    </row>
    <row r="1231" spans="2:11" s="55" customFormat="1" ht="15">
      <c r="B1231" s="56"/>
      <c r="C1231" s="56"/>
      <c r="D1231" s="57"/>
      <c r="E1231" s="57"/>
      <c r="F1231" s="57"/>
      <c r="G1231" s="58"/>
      <c r="H1231" s="58"/>
      <c r="I1231" s="58"/>
      <c r="J1231" s="58"/>
      <c r="K1231" s="58"/>
    </row>
    <row r="1232" spans="2:11" s="55" customFormat="1" ht="15">
      <c r="B1232" s="56"/>
      <c r="C1232" s="56"/>
      <c r="D1232" s="57"/>
      <c r="E1232" s="57"/>
      <c r="F1232" s="57"/>
      <c r="G1232" s="58"/>
      <c r="H1232" s="58"/>
      <c r="I1232" s="58"/>
      <c r="J1232" s="58"/>
      <c r="K1232" s="58"/>
    </row>
    <row r="1233" spans="2:11" s="55" customFormat="1" ht="15">
      <c r="B1233" s="56"/>
      <c r="C1233" s="56"/>
      <c r="D1233" s="57"/>
      <c r="E1233" s="57"/>
      <c r="F1233" s="57"/>
      <c r="G1233" s="58"/>
      <c r="H1233" s="58"/>
      <c r="I1233" s="58"/>
      <c r="J1233" s="58"/>
      <c r="K1233" s="58"/>
    </row>
    <row r="1234" spans="2:11" s="55" customFormat="1" ht="15">
      <c r="B1234" s="56"/>
      <c r="C1234" s="56"/>
      <c r="D1234" s="57"/>
      <c r="E1234" s="57"/>
      <c r="F1234" s="57"/>
      <c r="G1234" s="58"/>
      <c r="H1234" s="58"/>
      <c r="I1234" s="58"/>
      <c r="J1234" s="58"/>
      <c r="K1234" s="58"/>
    </row>
    <row r="1235" spans="2:11" s="55" customFormat="1" ht="15">
      <c r="B1235" s="56"/>
      <c r="C1235" s="56"/>
      <c r="D1235" s="57"/>
      <c r="E1235" s="57"/>
      <c r="F1235" s="57"/>
      <c r="G1235" s="58"/>
      <c r="H1235" s="58"/>
      <c r="I1235" s="58"/>
      <c r="J1235" s="58"/>
      <c r="K1235" s="58"/>
    </row>
    <row r="1236" spans="2:11" s="55" customFormat="1" ht="15">
      <c r="B1236" s="56"/>
      <c r="C1236" s="56"/>
      <c r="D1236" s="57"/>
      <c r="E1236" s="57"/>
      <c r="F1236" s="57"/>
      <c r="G1236" s="58"/>
      <c r="H1236" s="58"/>
      <c r="I1236" s="58"/>
      <c r="J1236" s="58"/>
      <c r="K1236" s="58"/>
    </row>
    <row r="1237" spans="2:11" s="55" customFormat="1" ht="15">
      <c r="B1237" s="56"/>
      <c r="C1237" s="56"/>
      <c r="D1237" s="57"/>
      <c r="E1237" s="57"/>
      <c r="F1237" s="57"/>
      <c r="G1237" s="58"/>
      <c r="H1237" s="58"/>
      <c r="I1237" s="58"/>
      <c r="J1237" s="58"/>
      <c r="K1237" s="58"/>
    </row>
    <row r="1238" spans="2:11" s="55" customFormat="1" ht="15">
      <c r="B1238" s="56"/>
      <c r="C1238" s="56"/>
      <c r="D1238" s="57"/>
      <c r="E1238" s="57"/>
      <c r="F1238" s="57"/>
      <c r="G1238" s="58"/>
      <c r="H1238" s="58"/>
      <c r="I1238" s="58"/>
      <c r="J1238" s="58"/>
      <c r="K1238" s="58"/>
    </row>
    <row r="1239" spans="2:11" s="55" customFormat="1" ht="15">
      <c r="B1239" s="56"/>
      <c r="C1239" s="56"/>
      <c r="D1239" s="57"/>
      <c r="E1239" s="57"/>
      <c r="F1239" s="57"/>
      <c r="G1239" s="58"/>
      <c r="H1239" s="58"/>
      <c r="I1239" s="58"/>
      <c r="J1239" s="58"/>
      <c r="K1239" s="58"/>
    </row>
    <row r="1240" spans="2:11" s="55" customFormat="1" ht="15">
      <c r="B1240" s="56"/>
      <c r="C1240" s="56"/>
      <c r="D1240" s="57"/>
      <c r="E1240" s="57"/>
      <c r="F1240" s="57"/>
      <c r="G1240" s="58"/>
      <c r="H1240" s="58"/>
      <c r="I1240" s="58"/>
      <c r="J1240" s="58"/>
      <c r="K1240" s="58"/>
    </row>
    <row r="1241" spans="2:11" s="55" customFormat="1" ht="15">
      <c r="B1241" s="56"/>
      <c r="C1241" s="56"/>
      <c r="D1241" s="57"/>
      <c r="E1241" s="57"/>
      <c r="F1241" s="57"/>
      <c r="G1241" s="58"/>
      <c r="H1241" s="58"/>
      <c r="I1241" s="58"/>
      <c r="J1241" s="58"/>
      <c r="K1241" s="58"/>
    </row>
    <row r="1242" spans="2:11" s="55" customFormat="1" ht="15">
      <c r="B1242" s="56"/>
      <c r="C1242" s="56"/>
      <c r="D1242" s="57"/>
      <c r="E1242" s="57"/>
      <c r="F1242" s="57"/>
      <c r="G1242" s="58"/>
      <c r="H1242" s="58"/>
      <c r="I1242" s="58"/>
      <c r="J1242" s="58"/>
      <c r="K1242" s="58"/>
    </row>
    <row r="1243" spans="2:11" s="55" customFormat="1" ht="15">
      <c r="B1243" s="56"/>
      <c r="C1243" s="56"/>
      <c r="D1243" s="57"/>
      <c r="E1243" s="57"/>
      <c r="F1243" s="57"/>
      <c r="G1243" s="58"/>
      <c r="H1243" s="58"/>
      <c r="I1243" s="58"/>
      <c r="J1243" s="58"/>
      <c r="K1243" s="58"/>
    </row>
    <row r="1244" spans="2:11" s="55" customFormat="1" ht="15">
      <c r="B1244" s="56"/>
      <c r="C1244" s="56"/>
      <c r="D1244" s="57"/>
      <c r="E1244" s="57"/>
      <c r="F1244" s="57"/>
      <c r="G1244" s="58"/>
      <c r="H1244" s="58"/>
      <c r="I1244" s="58"/>
      <c r="J1244" s="58"/>
      <c r="K1244" s="58"/>
    </row>
    <row r="1245" spans="2:11" s="55" customFormat="1" ht="15">
      <c r="B1245" s="56"/>
      <c r="C1245" s="56"/>
      <c r="D1245" s="57"/>
      <c r="E1245" s="57"/>
      <c r="F1245" s="57"/>
      <c r="G1245" s="58"/>
      <c r="H1245" s="58"/>
      <c r="I1245" s="58"/>
      <c r="J1245" s="58"/>
      <c r="K1245" s="58"/>
    </row>
    <row r="1246" spans="2:11" s="55" customFormat="1" ht="15">
      <c r="B1246" s="56"/>
      <c r="C1246" s="56"/>
      <c r="D1246" s="57"/>
      <c r="E1246" s="57"/>
      <c r="F1246" s="57"/>
      <c r="G1246" s="58"/>
      <c r="H1246" s="58"/>
      <c r="I1246" s="58"/>
      <c r="J1246" s="58"/>
      <c r="K1246" s="58"/>
    </row>
    <row r="1247" spans="2:11" s="55" customFormat="1" ht="15">
      <c r="B1247" s="56"/>
      <c r="C1247" s="56"/>
      <c r="D1247" s="57"/>
      <c r="E1247" s="57"/>
      <c r="F1247" s="57"/>
      <c r="G1247" s="58"/>
      <c r="H1247" s="58"/>
      <c r="I1247" s="58"/>
      <c r="J1247" s="58"/>
      <c r="K1247" s="58"/>
    </row>
    <row r="1248" spans="2:11" s="55" customFormat="1" ht="15">
      <c r="B1248" s="56"/>
      <c r="C1248" s="56"/>
      <c r="D1248" s="57"/>
      <c r="E1248" s="57"/>
      <c r="F1248" s="57"/>
      <c r="G1248" s="58"/>
      <c r="H1248" s="58"/>
      <c r="I1248" s="58"/>
      <c r="J1248" s="58"/>
      <c r="K1248" s="58"/>
    </row>
    <row r="1249" spans="2:11" s="55" customFormat="1" ht="15">
      <c r="B1249" s="56"/>
      <c r="C1249" s="56"/>
      <c r="D1249" s="57"/>
      <c r="E1249" s="57"/>
      <c r="F1249" s="57"/>
      <c r="G1249" s="58"/>
      <c r="H1249" s="58"/>
      <c r="I1249" s="58"/>
      <c r="J1249" s="58"/>
      <c r="K1249" s="58"/>
    </row>
    <row r="1250" spans="2:11" s="55" customFormat="1" ht="15">
      <c r="B1250" s="56"/>
      <c r="C1250" s="56"/>
      <c r="D1250" s="57"/>
      <c r="E1250" s="57"/>
      <c r="F1250" s="57"/>
      <c r="G1250" s="58"/>
      <c r="H1250" s="58"/>
      <c r="I1250" s="58"/>
      <c r="J1250" s="58"/>
      <c r="K1250" s="58"/>
    </row>
    <row r="1251" spans="2:11" s="55" customFormat="1" ht="15">
      <c r="B1251" s="56"/>
      <c r="C1251" s="56"/>
      <c r="D1251" s="57"/>
      <c r="E1251" s="57"/>
      <c r="F1251" s="57"/>
      <c r="G1251" s="58"/>
      <c r="H1251" s="58"/>
      <c r="I1251" s="58"/>
      <c r="J1251" s="58"/>
      <c r="K1251" s="58"/>
    </row>
    <row r="1252" spans="2:11" s="55" customFormat="1" ht="15">
      <c r="B1252" s="56"/>
      <c r="C1252" s="56"/>
      <c r="D1252" s="57"/>
      <c r="E1252" s="57"/>
      <c r="F1252" s="57"/>
      <c r="G1252" s="58"/>
      <c r="H1252" s="58"/>
      <c r="I1252" s="58"/>
      <c r="J1252" s="58"/>
      <c r="K1252" s="58"/>
    </row>
    <row r="1253" spans="2:11" s="55" customFormat="1" ht="15">
      <c r="B1253" s="56"/>
      <c r="C1253" s="56"/>
      <c r="D1253" s="57"/>
      <c r="E1253" s="57"/>
      <c r="F1253" s="57"/>
      <c r="G1253" s="58"/>
      <c r="H1253" s="58"/>
      <c r="I1253" s="58"/>
      <c r="J1253" s="58"/>
      <c r="K1253" s="58"/>
    </row>
    <row r="1265" spans="2:11" ht="15">
      <c r="B1265" s="59"/>
      <c r="C1265" s="59"/>
      <c r="G1265" s="61"/>
      <c r="H1265" s="59"/>
      <c r="I1265" s="61"/>
      <c r="J1265" s="61"/>
      <c r="K1265" s="61"/>
    </row>
    <row r="1266" spans="2:11" ht="15">
      <c r="B1266" s="59"/>
      <c r="C1266" s="59"/>
      <c r="G1266" s="61"/>
      <c r="H1266" s="59"/>
      <c r="I1266" s="61"/>
      <c r="J1266" s="61"/>
      <c r="K1266" s="61"/>
    </row>
    <row r="1267" spans="2:11" ht="15">
      <c r="B1267" s="59"/>
      <c r="C1267" s="59"/>
      <c r="G1267" s="61"/>
      <c r="H1267" s="59"/>
      <c r="I1267" s="61"/>
      <c r="J1267" s="61"/>
      <c r="K1267" s="61"/>
    </row>
    <row r="1268" spans="2:11" ht="15">
      <c r="B1268" s="59"/>
      <c r="C1268" s="59"/>
      <c r="G1268" s="61"/>
      <c r="H1268" s="59"/>
      <c r="I1268" s="61"/>
      <c r="J1268" s="61"/>
      <c r="K1268" s="61"/>
    </row>
    <row r="1269" spans="2:11" ht="15">
      <c r="B1269" s="59"/>
      <c r="C1269" s="59"/>
      <c r="G1269" s="61"/>
      <c r="H1269" s="59"/>
      <c r="I1269" s="61"/>
      <c r="J1269" s="61"/>
      <c r="K1269" s="61"/>
    </row>
    <row r="1270" spans="2:11" ht="15">
      <c r="B1270" s="59"/>
      <c r="C1270" s="59"/>
      <c r="G1270" s="61"/>
      <c r="H1270" s="59"/>
      <c r="I1270" s="61"/>
      <c r="J1270" s="61"/>
      <c r="K1270" s="61"/>
    </row>
    <row r="1271" spans="2:11" ht="15">
      <c r="B1271" s="59"/>
      <c r="C1271" s="59"/>
      <c r="G1271" s="61"/>
      <c r="H1271" s="59"/>
      <c r="I1271" s="61"/>
      <c r="J1271" s="61"/>
      <c r="K1271" s="61"/>
    </row>
    <row r="1272" spans="2:11" ht="15">
      <c r="B1272" s="59"/>
      <c r="C1272" s="59"/>
      <c r="G1272" s="61"/>
      <c r="H1272" s="59"/>
      <c r="I1272" s="61"/>
      <c r="J1272" s="61"/>
      <c r="K1272" s="61"/>
    </row>
    <row r="1273" spans="2:11" ht="15">
      <c r="B1273" s="59"/>
      <c r="C1273" s="59"/>
      <c r="G1273" s="61"/>
      <c r="H1273" s="59"/>
      <c r="I1273" s="61"/>
      <c r="J1273" s="61"/>
      <c r="K1273" s="61"/>
    </row>
    <row r="1274" spans="2:11" ht="15">
      <c r="B1274" s="59"/>
      <c r="C1274" s="59"/>
      <c r="G1274" s="61"/>
      <c r="H1274" s="59"/>
      <c r="I1274" s="61"/>
      <c r="J1274" s="61"/>
      <c r="K1274" s="61"/>
    </row>
    <row r="1275" spans="2:11" ht="15">
      <c r="B1275" s="59"/>
      <c r="C1275" s="59"/>
      <c r="G1275" s="61"/>
      <c r="H1275" s="59"/>
      <c r="I1275" s="61"/>
      <c r="J1275" s="61"/>
      <c r="K1275" s="61"/>
    </row>
    <row r="1276" spans="2:11" ht="15">
      <c r="B1276" s="59"/>
      <c r="C1276" s="59"/>
      <c r="G1276" s="61"/>
      <c r="H1276" s="59"/>
      <c r="I1276" s="61"/>
      <c r="J1276" s="61"/>
      <c r="K1276" s="61"/>
    </row>
    <row r="1277" spans="2:11" ht="15">
      <c r="B1277" s="59"/>
      <c r="C1277" s="59"/>
      <c r="G1277" s="61"/>
      <c r="H1277" s="59"/>
      <c r="I1277" s="61"/>
      <c r="J1277" s="61"/>
      <c r="K1277" s="61"/>
    </row>
    <row r="1278" spans="2:11" ht="15">
      <c r="B1278" s="59"/>
      <c r="C1278" s="59"/>
      <c r="G1278" s="61"/>
      <c r="H1278" s="59"/>
      <c r="I1278" s="61"/>
      <c r="J1278" s="61"/>
      <c r="K1278" s="61"/>
    </row>
    <row r="1279" spans="2:11" ht="15">
      <c r="B1279" s="59"/>
      <c r="C1279" s="59"/>
      <c r="G1279" s="61"/>
      <c r="H1279" s="59"/>
      <c r="I1279" s="61"/>
      <c r="J1279" s="61"/>
      <c r="K1279" s="61"/>
    </row>
    <row r="1280" spans="2:11" ht="15">
      <c r="B1280" s="59"/>
      <c r="C1280" s="59"/>
      <c r="G1280" s="61"/>
      <c r="H1280" s="59"/>
      <c r="I1280" s="61"/>
      <c r="J1280" s="61"/>
      <c r="K1280" s="61"/>
    </row>
    <row r="1281" spans="2:11" ht="15">
      <c r="B1281" s="59"/>
      <c r="C1281" s="59"/>
      <c r="G1281" s="61"/>
      <c r="H1281" s="59"/>
      <c r="I1281" s="61"/>
      <c r="J1281" s="61"/>
      <c r="K1281" s="61"/>
    </row>
    <row r="1282" spans="2:11" ht="15">
      <c r="B1282" s="59"/>
      <c r="C1282" s="59"/>
      <c r="G1282" s="61"/>
      <c r="H1282" s="59"/>
      <c r="I1282" s="61"/>
      <c r="J1282" s="61"/>
      <c r="K1282" s="61"/>
    </row>
    <row r="1283" spans="2:11" ht="15">
      <c r="B1283" s="59"/>
      <c r="C1283" s="59"/>
      <c r="G1283" s="61"/>
      <c r="H1283" s="59"/>
      <c r="I1283" s="61"/>
      <c r="J1283" s="61"/>
      <c r="K1283" s="61"/>
    </row>
    <row r="1284" spans="2:11" ht="15">
      <c r="B1284" s="59"/>
      <c r="C1284" s="59"/>
      <c r="G1284" s="61"/>
      <c r="H1284" s="59"/>
      <c r="I1284" s="61"/>
      <c r="J1284" s="61"/>
      <c r="K1284" s="61"/>
    </row>
    <row r="1285" spans="2:11" ht="15">
      <c r="B1285" s="59"/>
      <c r="C1285" s="59"/>
      <c r="G1285" s="61"/>
      <c r="H1285" s="59"/>
      <c r="I1285" s="61"/>
      <c r="J1285" s="61"/>
      <c r="K1285" s="61"/>
    </row>
    <row r="1286" spans="2:11" ht="15">
      <c r="B1286" s="59"/>
      <c r="C1286" s="59"/>
      <c r="G1286" s="61"/>
      <c r="H1286" s="59"/>
      <c r="I1286" s="61"/>
      <c r="J1286" s="61"/>
      <c r="K1286" s="61"/>
    </row>
    <row r="1287" spans="2:11" ht="15">
      <c r="B1287" s="59"/>
      <c r="C1287" s="59"/>
      <c r="G1287" s="61"/>
      <c r="H1287" s="59"/>
      <c r="I1287" s="61"/>
      <c r="J1287" s="61"/>
      <c r="K1287" s="61"/>
    </row>
    <row r="1288" spans="2:11" ht="15">
      <c r="B1288" s="59"/>
      <c r="C1288" s="59"/>
      <c r="G1288" s="61"/>
      <c r="H1288" s="59"/>
      <c r="I1288" s="61"/>
      <c r="J1288" s="61"/>
      <c r="K1288" s="61"/>
    </row>
    <row r="1289" spans="2:11" ht="15">
      <c r="B1289" s="59"/>
      <c r="C1289" s="59"/>
      <c r="G1289" s="61"/>
      <c r="H1289" s="59"/>
      <c r="I1289" s="61"/>
      <c r="J1289" s="61"/>
      <c r="K1289" s="61"/>
    </row>
    <row r="1290" spans="2:11" ht="15">
      <c r="B1290" s="59"/>
      <c r="C1290" s="59"/>
      <c r="G1290" s="61"/>
      <c r="H1290" s="59"/>
      <c r="I1290" s="61"/>
      <c r="J1290" s="61"/>
      <c r="K1290" s="61"/>
    </row>
    <row r="1291" spans="2:11" ht="15">
      <c r="B1291" s="59"/>
      <c r="C1291" s="59"/>
      <c r="G1291" s="61"/>
      <c r="H1291" s="59"/>
      <c r="I1291" s="61"/>
      <c r="J1291" s="61"/>
      <c r="K1291" s="61"/>
    </row>
    <row r="1292" spans="2:11" ht="15">
      <c r="B1292" s="59"/>
      <c r="C1292" s="59"/>
      <c r="G1292" s="61"/>
      <c r="H1292" s="59"/>
      <c r="I1292" s="61"/>
      <c r="J1292" s="61"/>
      <c r="K1292" s="61"/>
    </row>
    <row r="1293" spans="2:11" ht="15">
      <c r="B1293" s="59"/>
      <c r="C1293" s="59"/>
      <c r="G1293" s="61"/>
      <c r="H1293" s="59"/>
      <c r="I1293" s="61"/>
      <c r="J1293" s="61"/>
      <c r="K1293" s="61"/>
    </row>
    <row r="1294" spans="2:11" ht="15">
      <c r="B1294" s="59"/>
      <c r="C1294" s="59"/>
      <c r="G1294" s="61"/>
      <c r="H1294" s="59"/>
      <c r="I1294" s="61"/>
      <c r="J1294" s="61"/>
      <c r="K1294" s="61"/>
    </row>
    <row r="1295" spans="2:11" ht="15">
      <c r="B1295" s="59"/>
      <c r="C1295" s="59"/>
      <c r="G1295" s="61"/>
      <c r="H1295" s="59"/>
      <c r="I1295" s="61"/>
      <c r="J1295" s="61"/>
      <c r="K1295" s="61"/>
    </row>
    <row r="1296" spans="2:11" ht="15">
      <c r="B1296" s="59"/>
      <c r="C1296" s="59"/>
      <c r="G1296" s="61"/>
      <c r="H1296" s="59"/>
      <c r="I1296" s="61"/>
      <c r="J1296" s="61"/>
      <c r="K1296" s="61"/>
    </row>
    <row r="1297" spans="2:11" ht="15">
      <c r="B1297" s="59"/>
      <c r="C1297" s="59"/>
      <c r="G1297" s="61"/>
      <c r="H1297" s="59"/>
      <c r="I1297" s="61"/>
      <c r="J1297" s="61"/>
      <c r="K1297" s="61"/>
    </row>
    <row r="1298" spans="2:11" ht="15">
      <c r="B1298" s="59"/>
      <c r="C1298" s="59"/>
      <c r="G1298" s="61"/>
      <c r="H1298" s="59"/>
      <c r="I1298" s="61"/>
      <c r="J1298" s="61"/>
      <c r="K1298" s="61"/>
    </row>
    <row r="1299" spans="2:11" ht="15">
      <c r="B1299" s="59"/>
      <c r="C1299" s="59"/>
      <c r="G1299" s="61"/>
      <c r="H1299" s="59"/>
      <c r="I1299" s="61"/>
      <c r="J1299" s="61"/>
      <c r="K1299" s="61"/>
    </row>
    <row r="1300" spans="2:11" ht="15">
      <c r="B1300" s="59"/>
      <c r="C1300" s="59"/>
      <c r="G1300" s="61"/>
      <c r="H1300" s="59"/>
      <c r="I1300" s="61"/>
      <c r="J1300" s="61"/>
      <c r="K1300" s="61"/>
    </row>
    <row r="1301" spans="2:11" ht="15">
      <c r="B1301" s="59"/>
      <c r="C1301" s="59"/>
      <c r="G1301" s="61"/>
      <c r="H1301" s="59"/>
      <c r="I1301" s="61"/>
      <c r="J1301" s="61"/>
      <c r="K1301" s="61"/>
    </row>
    <row r="1302" spans="2:11" ht="15">
      <c r="B1302" s="59"/>
      <c r="C1302" s="59"/>
      <c r="G1302" s="61"/>
      <c r="H1302" s="59"/>
      <c r="I1302" s="61"/>
      <c r="J1302" s="61"/>
      <c r="K1302" s="61"/>
    </row>
    <row r="1303" spans="2:11" ht="15">
      <c r="B1303" s="59"/>
      <c r="C1303" s="59"/>
      <c r="G1303" s="61"/>
      <c r="H1303" s="59"/>
      <c r="I1303" s="61"/>
      <c r="J1303" s="61"/>
      <c r="K1303" s="61"/>
    </row>
    <row r="1304" spans="2:11" ht="15">
      <c r="B1304" s="59"/>
      <c r="C1304" s="59"/>
      <c r="G1304" s="61"/>
      <c r="H1304" s="59"/>
      <c r="I1304" s="61"/>
      <c r="J1304" s="61"/>
      <c r="K1304" s="61"/>
    </row>
    <row r="1305" spans="2:11" ht="15">
      <c r="B1305" s="59"/>
      <c r="C1305" s="59"/>
      <c r="G1305" s="61"/>
      <c r="H1305" s="59"/>
      <c r="I1305" s="61"/>
      <c r="J1305" s="61"/>
      <c r="K1305" s="61"/>
    </row>
    <row r="1306" spans="2:11" ht="15">
      <c r="B1306" s="59"/>
      <c r="C1306" s="59"/>
      <c r="G1306" s="61"/>
      <c r="H1306" s="59"/>
      <c r="I1306" s="61"/>
      <c r="J1306" s="61"/>
      <c r="K1306" s="61"/>
    </row>
    <row r="1307" spans="2:11" ht="15">
      <c r="B1307" s="59"/>
      <c r="C1307" s="59"/>
      <c r="G1307" s="61"/>
      <c r="H1307" s="59"/>
      <c r="I1307" s="61"/>
      <c r="J1307" s="61"/>
      <c r="K1307" s="61"/>
    </row>
    <row r="1308" spans="2:11" ht="15">
      <c r="B1308" s="59"/>
      <c r="C1308" s="59"/>
      <c r="G1308" s="61"/>
      <c r="H1308" s="59"/>
      <c r="I1308" s="61"/>
      <c r="J1308" s="61"/>
      <c r="K1308" s="61"/>
    </row>
    <row r="1309" spans="2:11" ht="15">
      <c r="B1309" s="59"/>
      <c r="C1309" s="59"/>
      <c r="G1309" s="61"/>
      <c r="H1309" s="59"/>
      <c r="I1309" s="61"/>
      <c r="J1309" s="61"/>
      <c r="K1309" s="61"/>
    </row>
    <row r="1310" spans="2:11" ht="15">
      <c r="B1310" s="59"/>
      <c r="C1310" s="59"/>
      <c r="G1310" s="61"/>
      <c r="H1310" s="59"/>
      <c r="I1310" s="61"/>
      <c r="J1310" s="61"/>
      <c r="K1310" s="61"/>
    </row>
    <row r="1311" spans="2:11" ht="15">
      <c r="B1311" s="59"/>
      <c r="C1311" s="59"/>
      <c r="G1311" s="61"/>
      <c r="H1311" s="59"/>
      <c r="I1311" s="61"/>
      <c r="J1311" s="61"/>
      <c r="K1311" s="61"/>
    </row>
    <row r="1312" spans="2:11" ht="15">
      <c r="B1312" s="59"/>
      <c r="C1312" s="59"/>
      <c r="G1312" s="61"/>
      <c r="H1312" s="59"/>
      <c r="I1312" s="61"/>
      <c r="J1312" s="61"/>
      <c r="K1312" s="61"/>
    </row>
    <row r="1313" spans="2:11" ht="15">
      <c r="B1313" s="59"/>
      <c r="C1313" s="59"/>
      <c r="G1313" s="61"/>
      <c r="H1313" s="59"/>
      <c r="I1313" s="61"/>
      <c r="J1313" s="61"/>
      <c r="K1313" s="61"/>
    </row>
    <row r="1314" spans="2:11" ht="15">
      <c r="B1314" s="59"/>
      <c r="C1314" s="59"/>
      <c r="G1314" s="61"/>
      <c r="H1314" s="59"/>
      <c r="I1314" s="61"/>
      <c r="J1314" s="61"/>
      <c r="K1314" s="61"/>
    </row>
    <row r="1315" spans="2:11" ht="15">
      <c r="B1315" s="59"/>
      <c r="C1315" s="59"/>
      <c r="G1315" s="61"/>
      <c r="H1315" s="59"/>
      <c r="I1315" s="61"/>
      <c r="J1315" s="61"/>
      <c r="K1315" s="61"/>
    </row>
    <row r="1316" spans="2:11" ht="15">
      <c r="B1316" s="59"/>
      <c r="C1316" s="59"/>
      <c r="G1316" s="61"/>
      <c r="H1316" s="59"/>
      <c r="I1316" s="61"/>
      <c r="J1316" s="61"/>
      <c r="K1316" s="61"/>
    </row>
    <row r="1317" spans="2:11" ht="15">
      <c r="B1317" s="59"/>
      <c r="C1317" s="59"/>
      <c r="G1317" s="61"/>
      <c r="H1317" s="59"/>
      <c r="I1317" s="61"/>
      <c r="J1317" s="61"/>
      <c r="K1317" s="61"/>
    </row>
    <row r="1318" spans="2:11" ht="15">
      <c r="B1318" s="59"/>
      <c r="C1318" s="59"/>
      <c r="G1318" s="61"/>
      <c r="H1318" s="59"/>
      <c r="I1318" s="61"/>
      <c r="J1318" s="61"/>
      <c r="K1318" s="61"/>
    </row>
    <row r="1319" spans="2:11" ht="15">
      <c r="B1319" s="59"/>
      <c r="C1319" s="59"/>
      <c r="G1319" s="61"/>
      <c r="H1319" s="59"/>
      <c r="I1319" s="61"/>
      <c r="J1319" s="61"/>
      <c r="K1319" s="61"/>
    </row>
    <row r="1320" spans="2:11" ht="15">
      <c r="B1320" s="59"/>
      <c r="C1320" s="59"/>
      <c r="G1320" s="61"/>
      <c r="H1320" s="59"/>
      <c r="I1320" s="61"/>
      <c r="J1320" s="61"/>
      <c r="K1320" s="61"/>
    </row>
    <row r="1321" spans="2:11" ht="15">
      <c r="B1321" s="59"/>
      <c r="C1321" s="59"/>
      <c r="G1321" s="61"/>
      <c r="H1321" s="59"/>
      <c r="I1321" s="61"/>
      <c r="J1321" s="61"/>
      <c r="K1321" s="61"/>
    </row>
    <row r="1322" spans="2:11" ht="15">
      <c r="B1322" s="59"/>
      <c r="C1322" s="59"/>
      <c r="G1322" s="61"/>
      <c r="H1322" s="59"/>
      <c r="I1322" s="61"/>
      <c r="J1322" s="61"/>
      <c r="K1322" s="61"/>
    </row>
    <row r="1323" spans="2:11" ht="15">
      <c r="B1323" s="59"/>
      <c r="C1323" s="59"/>
      <c r="G1323" s="61"/>
      <c r="H1323" s="59"/>
      <c r="I1323" s="61"/>
      <c r="J1323" s="61"/>
      <c r="K1323" s="61"/>
    </row>
    <row r="1324" spans="2:11" ht="15">
      <c r="B1324" s="59"/>
      <c r="C1324" s="59"/>
      <c r="G1324" s="61"/>
      <c r="H1324" s="59"/>
      <c r="I1324" s="61"/>
      <c r="J1324" s="61"/>
      <c r="K1324" s="61"/>
    </row>
    <row r="1325" spans="2:11" ht="15">
      <c r="B1325" s="59"/>
      <c r="C1325" s="59"/>
      <c r="G1325" s="61"/>
      <c r="H1325" s="59"/>
      <c r="I1325" s="61"/>
      <c r="J1325" s="61"/>
      <c r="K1325" s="61"/>
    </row>
    <row r="1326" spans="2:11" ht="15">
      <c r="B1326" s="59"/>
      <c r="C1326" s="59"/>
      <c r="G1326" s="61"/>
      <c r="H1326" s="59"/>
      <c r="I1326" s="61"/>
      <c r="J1326" s="61"/>
      <c r="K1326" s="61"/>
    </row>
    <row r="1327" spans="2:11" ht="15">
      <c r="B1327" s="59"/>
      <c r="C1327" s="59"/>
      <c r="G1327" s="61"/>
      <c r="H1327" s="59"/>
      <c r="I1327" s="61"/>
      <c r="J1327" s="61"/>
      <c r="K1327" s="61"/>
    </row>
    <row r="1328" spans="2:11" ht="15">
      <c r="B1328" s="59"/>
      <c r="C1328" s="59"/>
      <c r="G1328" s="61"/>
      <c r="H1328" s="59"/>
      <c r="I1328" s="61"/>
      <c r="J1328" s="61"/>
      <c r="K1328" s="61"/>
    </row>
    <row r="1329" spans="2:11" ht="15">
      <c r="B1329" s="59"/>
      <c r="C1329" s="59"/>
      <c r="G1329" s="61"/>
      <c r="H1329" s="59"/>
      <c r="I1329" s="61"/>
      <c r="J1329" s="61"/>
      <c r="K1329" s="61"/>
    </row>
    <row r="1330" spans="2:11" ht="15">
      <c r="B1330" s="59"/>
      <c r="C1330" s="59"/>
      <c r="G1330" s="61"/>
      <c r="H1330" s="59"/>
      <c r="I1330" s="61"/>
      <c r="J1330" s="61"/>
      <c r="K1330" s="61"/>
    </row>
    <row r="1331" spans="2:11" ht="15">
      <c r="B1331" s="59"/>
      <c r="C1331" s="59"/>
      <c r="G1331" s="61"/>
      <c r="H1331" s="59"/>
      <c r="I1331" s="61"/>
      <c r="J1331" s="61"/>
      <c r="K1331" s="61"/>
    </row>
    <row r="1332" spans="2:11" ht="15">
      <c r="B1332" s="59"/>
      <c r="C1332" s="59"/>
      <c r="G1332" s="61"/>
      <c r="H1332" s="59"/>
      <c r="I1332" s="61"/>
      <c r="J1332" s="61"/>
      <c r="K1332" s="61"/>
    </row>
    <row r="1333" spans="2:11" ht="15">
      <c r="B1333" s="59"/>
      <c r="C1333" s="59"/>
      <c r="G1333" s="61"/>
      <c r="H1333" s="59"/>
      <c r="I1333" s="61"/>
      <c r="J1333" s="61"/>
      <c r="K1333" s="61"/>
    </row>
    <row r="1334" spans="2:11" ht="15">
      <c r="B1334" s="59"/>
      <c r="C1334" s="59"/>
      <c r="G1334" s="61"/>
      <c r="H1334" s="59"/>
      <c r="I1334" s="61"/>
      <c r="J1334" s="61"/>
      <c r="K1334" s="61"/>
    </row>
    <row r="1335" spans="2:11" ht="15">
      <c r="B1335" s="59"/>
      <c r="C1335" s="59"/>
      <c r="G1335" s="61"/>
      <c r="H1335" s="59"/>
      <c r="I1335" s="61"/>
      <c r="J1335" s="61"/>
      <c r="K1335" s="61"/>
    </row>
    <row r="1336" spans="2:11" ht="15">
      <c r="B1336" s="59"/>
      <c r="C1336" s="59"/>
      <c r="G1336" s="61"/>
      <c r="H1336" s="59"/>
      <c r="I1336" s="61"/>
      <c r="J1336" s="61"/>
      <c r="K1336" s="61"/>
    </row>
    <row r="1337" spans="2:11" ht="15">
      <c r="B1337" s="59"/>
      <c r="C1337" s="59"/>
      <c r="G1337" s="61"/>
      <c r="H1337" s="59"/>
      <c r="I1337" s="61"/>
      <c r="J1337" s="61"/>
      <c r="K1337" s="61"/>
    </row>
    <row r="1338" spans="2:11" ht="15">
      <c r="B1338" s="59"/>
      <c r="C1338" s="59"/>
      <c r="G1338" s="61"/>
      <c r="H1338" s="59"/>
      <c r="I1338" s="61"/>
      <c r="J1338" s="61"/>
      <c r="K1338" s="61"/>
    </row>
    <row r="1339" spans="2:11" ht="15">
      <c r="B1339" s="59"/>
      <c r="C1339" s="59"/>
      <c r="G1339" s="61"/>
      <c r="H1339" s="59"/>
      <c r="I1339" s="61"/>
      <c r="J1339" s="61"/>
      <c r="K1339" s="61"/>
    </row>
    <row r="1340" spans="2:11" ht="15">
      <c r="B1340" s="59"/>
      <c r="C1340" s="59"/>
      <c r="G1340" s="61"/>
      <c r="H1340" s="59"/>
      <c r="I1340" s="61"/>
      <c r="J1340" s="61"/>
      <c r="K1340" s="61"/>
    </row>
    <row r="1341" spans="2:11" ht="15">
      <c r="B1341" s="59"/>
      <c r="C1341" s="59"/>
      <c r="G1341" s="61"/>
      <c r="H1341" s="59"/>
      <c r="I1341" s="61"/>
      <c r="J1341" s="61"/>
      <c r="K1341" s="61"/>
    </row>
    <row r="1342" spans="2:11" ht="15">
      <c r="B1342" s="59"/>
      <c r="C1342" s="59"/>
      <c r="G1342" s="61"/>
      <c r="H1342" s="59"/>
      <c r="I1342" s="61"/>
      <c r="J1342" s="61"/>
      <c r="K1342" s="61"/>
    </row>
    <row r="1343" spans="2:11" ht="15">
      <c r="B1343" s="59"/>
      <c r="C1343" s="59"/>
      <c r="G1343" s="61"/>
      <c r="H1343" s="59"/>
      <c r="I1343" s="61"/>
      <c r="J1343" s="61"/>
      <c r="K1343" s="61"/>
    </row>
    <row r="1344" spans="2:11" ht="15">
      <c r="B1344" s="59"/>
      <c r="C1344" s="59"/>
      <c r="G1344" s="61"/>
      <c r="H1344" s="59"/>
      <c r="I1344" s="61"/>
      <c r="J1344" s="61"/>
      <c r="K1344" s="61"/>
    </row>
    <row r="1345" spans="2:11" ht="15">
      <c r="B1345" s="59"/>
      <c r="C1345" s="59"/>
      <c r="G1345" s="61"/>
      <c r="H1345" s="59"/>
      <c r="I1345" s="61"/>
      <c r="J1345" s="61"/>
      <c r="K1345" s="61"/>
    </row>
    <row r="1346" spans="2:11" ht="15">
      <c r="B1346" s="59"/>
      <c r="C1346" s="59"/>
      <c r="G1346" s="61"/>
      <c r="H1346" s="59"/>
      <c r="I1346" s="61"/>
      <c r="J1346" s="61"/>
      <c r="K1346" s="61"/>
    </row>
    <row r="1347" spans="2:11" ht="15">
      <c r="B1347" s="59"/>
      <c r="C1347" s="59"/>
      <c r="G1347" s="61"/>
      <c r="H1347" s="59"/>
      <c r="I1347" s="61"/>
      <c r="J1347" s="61"/>
      <c r="K1347" s="61"/>
    </row>
    <row r="1348" spans="2:11" ht="15">
      <c r="B1348" s="59"/>
      <c r="C1348" s="59"/>
      <c r="G1348" s="61"/>
      <c r="H1348" s="59"/>
      <c r="I1348" s="61"/>
      <c r="J1348" s="61"/>
      <c r="K1348" s="61"/>
    </row>
    <row r="1349" spans="2:11" ht="15">
      <c r="B1349" s="59"/>
      <c r="C1349" s="59"/>
      <c r="G1349" s="61"/>
      <c r="H1349" s="59"/>
      <c r="I1349" s="61"/>
      <c r="J1349" s="61"/>
      <c r="K1349" s="61"/>
    </row>
    <row r="1350" spans="2:11" ht="15">
      <c r="B1350" s="59"/>
      <c r="C1350" s="59"/>
      <c r="G1350" s="61"/>
      <c r="H1350" s="59"/>
      <c r="I1350" s="61"/>
      <c r="J1350" s="61"/>
      <c r="K1350" s="61"/>
    </row>
    <row r="1351" spans="2:11" ht="15">
      <c r="B1351" s="59"/>
      <c r="C1351" s="59"/>
      <c r="G1351" s="61"/>
      <c r="H1351" s="59"/>
      <c r="I1351" s="61"/>
      <c r="J1351" s="61"/>
      <c r="K1351" s="61"/>
    </row>
    <row r="1352" spans="2:11" ht="15">
      <c r="B1352" s="59"/>
      <c r="C1352" s="59"/>
      <c r="G1352" s="61"/>
      <c r="H1352" s="59"/>
      <c r="I1352" s="61"/>
      <c r="J1352" s="61"/>
      <c r="K1352" s="61"/>
    </row>
    <row r="1353" spans="2:11" ht="15">
      <c r="B1353" s="59"/>
      <c r="C1353" s="59"/>
      <c r="G1353" s="61"/>
      <c r="H1353" s="59"/>
      <c r="I1353" s="61"/>
      <c r="J1353" s="61"/>
      <c r="K1353" s="61"/>
    </row>
    <row r="1354" spans="2:11" ht="15">
      <c r="B1354" s="59"/>
      <c r="C1354" s="59"/>
      <c r="G1354" s="61"/>
      <c r="H1354" s="59"/>
      <c r="I1354" s="61"/>
      <c r="J1354" s="61"/>
      <c r="K1354" s="61"/>
    </row>
    <row r="1355" spans="2:11" ht="15">
      <c r="B1355" s="59"/>
      <c r="C1355" s="59"/>
      <c r="G1355" s="61"/>
      <c r="H1355" s="59"/>
      <c r="I1355" s="61"/>
      <c r="J1355" s="61"/>
      <c r="K1355" s="61"/>
    </row>
    <row r="1356" spans="2:11" ht="15">
      <c r="B1356" s="59"/>
      <c r="C1356" s="59"/>
      <c r="G1356" s="61"/>
      <c r="H1356" s="59"/>
      <c r="I1356" s="61"/>
      <c r="J1356" s="61"/>
      <c r="K1356" s="61"/>
    </row>
    <row r="1357" spans="2:11" ht="15">
      <c r="B1357" s="59"/>
      <c r="C1357" s="59"/>
      <c r="G1357" s="61"/>
      <c r="H1357" s="59"/>
      <c r="I1357" s="61"/>
      <c r="J1357" s="61"/>
      <c r="K1357" s="61"/>
    </row>
    <row r="1358" spans="2:11" ht="15">
      <c r="B1358" s="59"/>
      <c r="C1358" s="59"/>
      <c r="G1358" s="61"/>
      <c r="H1358" s="59"/>
      <c r="I1358" s="61"/>
      <c r="J1358" s="61"/>
      <c r="K1358" s="61"/>
    </row>
    <row r="1359" spans="2:11" ht="15">
      <c r="B1359" s="59"/>
      <c r="C1359" s="59"/>
      <c r="G1359" s="61"/>
      <c r="H1359" s="59"/>
      <c r="I1359" s="61"/>
      <c r="J1359" s="61"/>
      <c r="K1359" s="61"/>
    </row>
    <row r="1360" spans="2:11" ht="15">
      <c r="B1360" s="59"/>
      <c r="C1360" s="59"/>
      <c r="G1360" s="61"/>
      <c r="H1360" s="59"/>
      <c r="I1360" s="61"/>
      <c r="J1360" s="61"/>
      <c r="K1360" s="61"/>
    </row>
    <row r="1361" spans="2:11" ht="15">
      <c r="B1361" s="59"/>
      <c r="C1361" s="59"/>
      <c r="G1361" s="61"/>
      <c r="H1361" s="59"/>
      <c r="I1361" s="61"/>
      <c r="J1361" s="61"/>
      <c r="K1361" s="61"/>
    </row>
    <row r="1362" spans="2:11" ht="15">
      <c r="B1362" s="59"/>
      <c r="C1362" s="59"/>
      <c r="G1362" s="61"/>
      <c r="H1362" s="59"/>
      <c r="I1362" s="61"/>
      <c r="J1362" s="61"/>
      <c r="K1362" s="61"/>
    </row>
    <row r="1363" spans="2:11" ht="15">
      <c r="B1363" s="59"/>
      <c r="C1363" s="59"/>
      <c r="G1363" s="61"/>
      <c r="H1363" s="59"/>
      <c r="I1363" s="61"/>
      <c r="J1363" s="61"/>
      <c r="K1363" s="61"/>
    </row>
    <row r="1364" spans="2:11" ht="15">
      <c r="B1364" s="59"/>
      <c r="C1364" s="59"/>
      <c r="G1364" s="61"/>
      <c r="H1364" s="59"/>
      <c r="I1364" s="61"/>
      <c r="J1364" s="61"/>
      <c r="K1364" s="61"/>
    </row>
    <row r="1365" spans="2:11" ht="15">
      <c r="B1365" s="59"/>
      <c r="C1365" s="59"/>
      <c r="G1365" s="61"/>
      <c r="H1365" s="59"/>
      <c r="I1365" s="61"/>
      <c r="J1365" s="61"/>
      <c r="K1365" s="61"/>
    </row>
    <row r="1366" spans="2:11" ht="15">
      <c r="B1366" s="59"/>
      <c r="C1366" s="59"/>
      <c r="G1366" s="61"/>
      <c r="H1366" s="59"/>
      <c r="I1366" s="61"/>
      <c r="J1366" s="61"/>
      <c r="K1366" s="61"/>
    </row>
    <row r="1367" spans="2:11" ht="15">
      <c r="B1367" s="59"/>
      <c r="C1367" s="59"/>
      <c r="G1367" s="61"/>
      <c r="H1367" s="59"/>
      <c r="I1367" s="61"/>
      <c r="J1367" s="61"/>
      <c r="K1367" s="61"/>
    </row>
    <row r="1368" spans="2:11" ht="15">
      <c r="B1368" s="59"/>
      <c r="C1368" s="59"/>
      <c r="G1368" s="61"/>
      <c r="H1368" s="59"/>
      <c r="I1368" s="61"/>
      <c r="J1368" s="61"/>
      <c r="K1368" s="61"/>
    </row>
    <row r="1369" spans="2:11" ht="15">
      <c r="B1369" s="59"/>
      <c r="C1369" s="59"/>
      <c r="G1369" s="61"/>
      <c r="H1369" s="59"/>
      <c r="I1369" s="61"/>
      <c r="J1369" s="61"/>
      <c r="K1369" s="61"/>
    </row>
    <row r="1370" spans="2:11" ht="15">
      <c r="B1370" s="59"/>
      <c r="C1370" s="59"/>
      <c r="G1370" s="61"/>
      <c r="H1370" s="59"/>
      <c r="I1370" s="61"/>
      <c r="J1370" s="61"/>
      <c r="K1370" s="61"/>
    </row>
    <row r="1371" spans="2:11" ht="15">
      <c r="B1371" s="59"/>
      <c r="C1371" s="59"/>
      <c r="G1371" s="61"/>
      <c r="H1371" s="59"/>
      <c r="I1371" s="61"/>
      <c r="J1371" s="61"/>
      <c r="K1371" s="61"/>
    </row>
    <row r="1372" spans="2:11" ht="15">
      <c r="B1372" s="59"/>
      <c r="C1372" s="59"/>
      <c r="G1372" s="61"/>
      <c r="H1372" s="59"/>
      <c r="I1372" s="61"/>
      <c r="J1372" s="61"/>
      <c r="K1372" s="61"/>
    </row>
    <row r="1373" spans="2:11" ht="15">
      <c r="B1373" s="59"/>
      <c r="C1373" s="59"/>
      <c r="G1373" s="61"/>
      <c r="H1373" s="59"/>
      <c r="I1373" s="61"/>
      <c r="J1373" s="61"/>
      <c r="K1373" s="61"/>
    </row>
    <row r="1374" spans="2:11" ht="15">
      <c r="B1374" s="59"/>
      <c r="C1374" s="59"/>
      <c r="G1374" s="61"/>
      <c r="H1374" s="59"/>
      <c r="I1374" s="61"/>
      <c r="J1374" s="61"/>
      <c r="K1374" s="61"/>
    </row>
    <row r="1375" spans="2:11" ht="15">
      <c r="B1375" s="59"/>
      <c r="C1375" s="59"/>
      <c r="G1375" s="61"/>
      <c r="H1375" s="59"/>
      <c r="I1375" s="61"/>
      <c r="J1375" s="61"/>
      <c r="K1375" s="61"/>
    </row>
    <row r="1376" spans="2:11" ht="15">
      <c r="B1376" s="59"/>
      <c r="C1376" s="59"/>
      <c r="G1376" s="61"/>
      <c r="H1376" s="59"/>
      <c r="I1376" s="61"/>
      <c r="J1376" s="61"/>
      <c r="K1376" s="61"/>
    </row>
    <row r="1377" spans="2:11" ht="15">
      <c r="B1377" s="59"/>
      <c r="C1377" s="59"/>
      <c r="G1377" s="61"/>
      <c r="H1377" s="59"/>
      <c r="I1377" s="61"/>
      <c r="J1377" s="61"/>
      <c r="K1377" s="61"/>
    </row>
    <row r="1378" spans="2:11" ht="15">
      <c r="B1378" s="59"/>
      <c r="C1378" s="59"/>
      <c r="G1378" s="61"/>
      <c r="H1378" s="59"/>
      <c r="I1378" s="61"/>
      <c r="J1378" s="61"/>
      <c r="K1378" s="61"/>
    </row>
    <row r="1379" spans="2:11" ht="15">
      <c r="B1379" s="59"/>
      <c r="C1379" s="59"/>
      <c r="G1379" s="61"/>
      <c r="H1379" s="59"/>
      <c r="I1379" s="61"/>
      <c r="J1379" s="61"/>
      <c r="K1379" s="61"/>
    </row>
    <row r="1380" spans="2:11" ht="15">
      <c r="B1380" s="59"/>
      <c r="C1380" s="59"/>
      <c r="G1380" s="61"/>
      <c r="H1380" s="59"/>
      <c r="I1380" s="61"/>
      <c r="J1380" s="61"/>
      <c r="K1380" s="61"/>
    </row>
    <row r="1381" spans="2:11" ht="15">
      <c r="B1381" s="59"/>
      <c r="C1381" s="59"/>
      <c r="G1381" s="61"/>
      <c r="H1381" s="59"/>
      <c r="I1381" s="61"/>
      <c r="J1381" s="61"/>
      <c r="K1381" s="61"/>
    </row>
    <row r="1382" spans="2:11" ht="15">
      <c r="B1382" s="59"/>
      <c r="C1382" s="59"/>
      <c r="G1382" s="61"/>
      <c r="H1382" s="59"/>
      <c r="I1382" s="61"/>
      <c r="J1382" s="61"/>
      <c r="K1382" s="61"/>
    </row>
    <row r="1383" spans="2:11" ht="15">
      <c r="B1383" s="59"/>
      <c r="C1383" s="59"/>
      <c r="G1383" s="61"/>
      <c r="H1383" s="59"/>
      <c r="I1383" s="61"/>
      <c r="J1383" s="61"/>
      <c r="K1383" s="61"/>
    </row>
    <row r="1384" spans="2:11" ht="15">
      <c r="B1384" s="59"/>
      <c r="C1384" s="59"/>
      <c r="G1384" s="61"/>
      <c r="H1384" s="59"/>
      <c r="I1384" s="61"/>
      <c r="J1384" s="61"/>
      <c r="K1384" s="61"/>
    </row>
    <row r="1385" spans="2:11" ht="15">
      <c r="B1385" s="59"/>
      <c r="C1385" s="59"/>
      <c r="G1385" s="61"/>
      <c r="H1385" s="59"/>
      <c r="I1385" s="61"/>
      <c r="J1385" s="61"/>
      <c r="K1385" s="61"/>
    </row>
    <row r="1386" spans="2:11" ht="15">
      <c r="B1386" s="59"/>
      <c r="C1386" s="59"/>
      <c r="G1386" s="61"/>
      <c r="H1386" s="59"/>
      <c r="I1386" s="61"/>
      <c r="J1386" s="61"/>
      <c r="K1386" s="61"/>
    </row>
    <row r="1387" spans="2:11" ht="15">
      <c r="B1387" s="59"/>
      <c r="C1387" s="59"/>
      <c r="G1387" s="61"/>
      <c r="H1387" s="59"/>
      <c r="I1387" s="61"/>
      <c r="J1387" s="61"/>
      <c r="K1387" s="61"/>
    </row>
    <row r="1388" spans="2:11" ht="15">
      <c r="B1388" s="59"/>
      <c r="C1388" s="59"/>
      <c r="G1388" s="61"/>
      <c r="H1388" s="59"/>
      <c r="I1388" s="61"/>
      <c r="J1388" s="61"/>
      <c r="K1388" s="61"/>
    </row>
    <row r="1389" spans="2:11" ht="15">
      <c r="B1389" s="59"/>
      <c r="C1389" s="59"/>
      <c r="G1389" s="61"/>
      <c r="H1389" s="59"/>
      <c r="I1389" s="61"/>
      <c r="J1389" s="61"/>
      <c r="K1389" s="61"/>
    </row>
    <row r="1390" spans="2:11" ht="15">
      <c r="B1390" s="59"/>
      <c r="C1390" s="59"/>
      <c r="G1390" s="61"/>
      <c r="H1390" s="59"/>
      <c r="I1390" s="61"/>
      <c r="J1390" s="61"/>
      <c r="K1390" s="61"/>
    </row>
    <row r="1391" spans="2:11" ht="15">
      <c r="B1391" s="59"/>
      <c r="C1391" s="59"/>
      <c r="G1391" s="61"/>
      <c r="H1391" s="59"/>
      <c r="I1391" s="61"/>
      <c r="J1391" s="61"/>
      <c r="K1391" s="61"/>
    </row>
    <row r="1392" spans="2:11" ht="15">
      <c r="B1392" s="59"/>
      <c r="C1392" s="59"/>
      <c r="G1392" s="61"/>
      <c r="H1392" s="59"/>
      <c r="I1392" s="61"/>
      <c r="J1392" s="61"/>
      <c r="K1392" s="61"/>
    </row>
    <row r="1393" spans="2:11" ht="15">
      <c r="B1393" s="59"/>
      <c r="C1393" s="59"/>
      <c r="G1393" s="61"/>
      <c r="H1393" s="59"/>
      <c r="I1393" s="61"/>
      <c r="J1393" s="61"/>
      <c r="K1393" s="61"/>
    </row>
    <row r="1394" spans="2:11" ht="15">
      <c r="B1394" s="59"/>
      <c r="C1394" s="59"/>
      <c r="G1394" s="61"/>
      <c r="H1394" s="59"/>
      <c r="I1394" s="61"/>
      <c r="J1394" s="61"/>
      <c r="K1394" s="61"/>
    </row>
    <row r="1395" spans="2:11" ht="15">
      <c r="B1395" s="59"/>
      <c r="C1395" s="59"/>
      <c r="G1395" s="61"/>
      <c r="H1395" s="59"/>
      <c r="I1395" s="61"/>
      <c r="J1395" s="61"/>
      <c r="K1395" s="61"/>
    </row>
    <row r="1396" spans="2:11" ht="15">
      <c r="B1396" s="59"/>
      <c r="C1396" s="59"/>
      <c r="G1396" s="61"/>
      <c r="H1396" s="59"/>
      <c r="I1396" s="61"/>
      <c r="J1396" s="61"/>
      <c r="K1396" s="61"/>
    </row>
    <row r="1397" spans="2:11" ht="15">
      <c r="B1397" s="59"/>
      <c r="C1397" s="59"/>
      <c r="G1397" s="61"/>
      <c r="H1397" s="59"/>
      <c r="I1397" s="61"/>
      <c r="J1397" s="61"/>
      <c r="K1397" s="61"/>
    </row>
    <row r="1398" spans="2:11" ht="15">
      <c r="B1398" s="59"/>
      <c r="C1398" s="59"/>
      <c r="G1398" s="61"/>
      <c r="H1398" s="59"/>
      <c r="I1398" s="61"/>
      <c r="J1398" s="61"/>
      <c r="K1398" s="61"/>
    </row>
    <row r="1399" spans="2:11" ht="15">
      <c r="B1399" s="59"/>
      <c r="C1399" s="59"/>
      <c r="G1399" s="61"/>
      <c r="H1399" s="59"/>
      <c r="I1399" s="61"/>
      <c r="J1399" s="61"/>
      <c r="K1399" s="61"/>
    </row>
    <row r="1400" spans="2:11" ht="15">
      <c r="B1400" s="59"/>
      <c r="C1400" s="59"/>
      <c r="G1400" s="61"/>
      <c r="H1400" s="59"/>
      <c r="I1400" s="61"/>
      <c r="J1400" s="61"/>
      <c r="K1400" s="61"/>
    </row>
    <row r="1401" spans="2:11" ht="15">
      <c r="B1401" s="59"/>
      <c r="C1401" s="59"/>
      <c r="G1401" s="61"/>
      <c r="H1401" s="59"/>
      <c r="I1401" s="61"/>
      <c r="J1401" s="61"/>
      <c r="K1401" s="61"/>
    </row>
    <row r="1402" spans="2:11" ht="15">
      <c r="B1402" s="59"/>
      <c r="C1402" s="59"/>
      <c r="G1402" s="61"/>
      <c r="H1402" s="59"/>
      <c r="I1402" s="61"/>
      <c r="J1402" s="61"/>
      <c r="K1402" s="61"/>
    </row>
    <row r="1403" spans="2:11" ht="15">
      <c r="B1403" s="59"/>
      <c r="C1403" s="59"/>
      <c r="G1403" s="61"/>
      <c r="H1403" s="59"/>
      <c r="I1403" s="61"/>
      <c r="J1403" s="61"/>
      <c r="K1403" s="61"/>
    </row>
    <row r="1404" spans="2:11" ht="15">
      <c r="B1404" s="59"/>
      <c r="C1404" s="59"/>
      <c r="G1404" s="61"/>
      <c r="H1404" s="59"/>
      <c r="I1404" s="61"/>
      <c r="J1404" s="61"/>
      <c r="K1404" s="61"/>
    </row>
    <row r="1405" spans="2:11" ht="15">
      <c r="B1405" s="59"/>
      <c r="C1405" s="59"/>
      <c r="G1405" s="61"/>
      <c r="H1405" s="59"/>
      <c r="I1405" s="61"/>
      <c r="J1405" s="61"/>
      <c r="K1405" s="61"/>
    </row>
    <row r="1406" spans="2:11" ht="15">
      <c r="B1406" s="59"/>
      <c r="C1406" s="59"/>
      <c r="G1406" s="61"/>
      <c r="H1406" s="59"/>
      <c r="I1406" s="61"/>
      <c r="J1406" s="61"/>
      <c r="K1406" s="61"/>
    </row>
    <row r="1407" spans="2:11" ht="15">
      <c r="B1407" s="59"/>
      <c r="C1407" s="59"/>
      <c r="G1407" s="61"/>
      <c r="H1407" s="59"/>
      <c r="I1407" s="61"/>
      <c r="J1407" s="61"/>
      <c r="K1407" s="61"/>
    </row>
    <row r="1408" spans="2:11" ht="15">
      <c r="B1408" s="59"/>
      <c r="C1408" s="59"/>
      <c r="G1408" s="61"/>
      <c r="H1408" s="59"/>
      <c r="I1408" s="61"/>
      <c r="J1408" s="61"/>
      <c r="K1408" s="61"/>
    </row>
    <row r="1409" spans="2:11" ht="15">
      <c r="B1409" s="59"/>
      <c r="C1409" s="59"/>
      <c r="G1409" s="61"/>
      <c r="H1409" s="59"/>
      <c r="I1409" s="61"/>
      <c r="J1409" s="61"/>
      <c r="K1409" s="61"/>
    </row>
    <row r="1410" spans="2:11" ht="15">
      <c r="B1410" s="59"/>
      <c r="C1410" s="59"/>
      <c r="G1410" s="61"/>
      <c r="H1410" s="59"/>
      <c r="I1410" s="61"/>
      <c r="J1410" s="61"/>
      <c r="K1410" s="61"/>
    </row>
    <row r="1411" spans="2:11" ht="15">
      <c r="B1411" s="59"/>
      <c r="C1411" s="59"/>
      <c r="G1411" s="61"/>
      <c r="H1411" s="59"/>
      <c r="I1411" s="61"/>
      <c r="J1411" s="61"/>
      <c r="K1411" s="61"/>
    </row>
    <row r="1412" spans="2:11" ht="15">
      <c r="B1412" s="59"/>
      <c r="C1412" s="59"/>
      <c r="G1412" s="61"/>
      <c r="H1412" s="59"/>
      <c r="I1412" s="61"/>
      <c r="J1412" s="61"/>
      <c r="K1412" s="61"/>
    </row>
    <row r="1413" spans="2:11" ht="15">
      <c r="B1413" s="59"/>
      <c r="C1413" s="59"/>
      <c r="G1413" s="61"/>
      <c r="H1413" s="59"/>
      <c r="I1413" s="61"/>
      <c r="J1413" s="61"/>
      <c r="K1413" s="61"/>
    </row>
    <row r="1414" spans="2:11" ht="15">
      <c r="B1414" s="59"/>
      <c r="C1414" s="59"/>
      <c r="G1414" s="61"/>
      <c r="H1414" s="59"/>
      <c r="I1414" s="61"/>
      <c r="J1414" s="61"/>
      <c r="K1414" s="61"/>
    </row>
    <row r="1415" spans="2:11" ht="15">
      <c r="B1415" s="59"/>
      <c r="C1415" s="59"/>
      <c r="G1415" s="61"/>
      <c r="H1415" s="59"/>
      <c r="I1415" s="61"/>
      <c r="J1415" s="61"/>
      <c r="K1415" s="61"/>
    </row>
    <row r="1416" spans="2:11" ht="15">
      <c r="B1416" s="59"/>
      <c r="C1416" s="59"/>
      <c r="G1416" s="61"/>
      <c r="H1416" s="59"/>
      <c r="I1416" s="61"/>
      <c r="J1416" s="61"/>
      <c r="K1416" s="61"/>
    </row>
    <row r="1417" spans="2:11" ht="15">
      <c r="B1417" s="59"/>
      <c r="C1417" s="59"/>
      <c r="G1417" s="61"/>
      <c r="H1417" s="59"/>
      <c r="I1417" s="61"/>
      <c r="J1417" s="61"/>
      <c r="K1417" s="61"/>
    </row>
    <row r="1418" spans="2:11" ht="15">
      <c r="B1418" s="59"/>
      <c r="C1418" s="59"/>
      <c r="G1418" s="61"/>
      <c r="H1418" s="59"/>
      <c r="I1418" s="61"/>
      <c r="J1418" s="61"/>
      <c r="K1418" s="61"/>
    </row>
    <row r="1419" spans="2:11" ht="15">
      <c r="B1419" s="59"/>
      <c r="C1419" s="59"/>
      <c r="G1419" s="61"/>
      <c r="H1419" s="59"/>
      <c r="I1419" s="61"/>
      <c r="J1419" s="61"/>
      <c r="K1419" s="61"/>
    </row>
    <row r="1420" spans="2:11" ht="15">
      <c r="B1420" s="59"/>
      <c r="C1420" s="59"/>
      <c r="G1420" s="61"/>
      <c r="H1420" s="59"/>
      <c r="I1420" s="61"/>
      <c r="J1420" s="61"/>
      <c r="K1420" s="61"/>
    </row>
    <row r="1421" spans="2:11" ht="15">
      <c r="B1421" s="59"/>
      <c r="C1421" s="59"/>
      <c r="G1421" s="61"/>
      <c r="H1421" s="59"/>
      <c r="I1421" s="61"/>
      <c r="J1421" s="61"/>
      <c r="K1421" s="61"/>
    </row>
    <row r="1422" spans="2:11" ht="15">
      <c r="B1422" s="59"/>
      <c r="C1422" s="59"/>
      <c r="G1422" s="61"/>
      <c r="H1422" s="59"/>
      <c r="I1422" s="61"/>
      <c r="J1422" s="61"/>
      <c r="K1422" s="61"/>
    </row>
    <row r="1423" spans="2:11" ht="15">
      <c r="B1423" s="59"/>
      <c r="C1423" s="59"/>
      <c r="G1423" s="61"/>
      <c r="H1423" s="59"/>
      <c r="I1423" s="61"/>
      <c r="J1423" s="61"/>
      <c r="K1423" s="61"/>
    </row>
    <row r="1424" spans="2:11" ht="15">
      <c r="B1424" s="59"/>
      <c r="C1424" s="59"/>
      <c r="G1424" s="61"/>
      <c r="H1424" s="59"/>
      <c r="I1424" s="61"/>
      <c r="J1424" s="61"/>
      <c r="K1424" s="61"/>
    </row>
    <row r="1425" spans="2:11" ht="15">
      <c r="B1425" s="59"/>
      <c r="C1425" s="59"/>
      <c r="G1425" s="61"/>
      <c r="H1425" s="59"/>
      <c r="I1425" s="61"/>
      <c r="J1425" s="61"/>
      <c r="K1425" s="61"/>
    </row>
    <row r="1426" spans="2:11" ht="15">
      <c r="B1426" s="59"/>
      <c r="C1426" s="59"/>
      <c r="G1426" s="61"/>
      <c r="H1426" s="59"/>
      <c r="I1426" s="61"/>
      <c r="J1426" s="61"/>
      <c r="K1426" s="61"/>
    </row>
    <row r="1427" spans="2:11" ht="15">
      <c r="B1427" s="59"/>
      <c r="C1427" s="59"/>
      <c r="G1427" s="61"/>
      <c r="H1427" s="59"/>
      <c r="I1427" s="61"/>
      <c r="J1427" s="61"/>
      <c r="K1427" s="61"/>
    </row>
    <row r="1428" spans="2:11" ht="15">
      <c r="B1428" s="59"/>
      <c r="C1428" s="59"/>
      <c r="G1428" s="61"/>
      <c r="H1428" s="59"/>
      <c r="I1428" s="61"/>
      <c r="J1428" s="61"/>
      <c r="K1428" s="61"/>
    </row>
    <row r="1429" spans="2:11" ht="15">
      <c r="B1429" s="59"/>
      <c r="C1429" s="59"/>
      <c r="G1429" s="61"/>
      <c r="H1429" s="59"/>
      <c r="I1429" s="61"/>
      <c r="J1429" s="61"/>
      <c r="K1429" s="61"/>
    </row>
    <row r="1430" spans="2:11" ht="15">
      <c r="B1430" s="59"/>
      <c r="C1430" s="59"/>
      <c r="G1430" s="61"/>
      <c r="H1430" s="59"/>
      <c r="I1430" s="61"/>
      <c r="J1430" s="61"/>
      <c r="K1430" s="61"/>
    </row>
    <row r="1431" spans="2:11" ht="15">
      <c r="B1431" s="59"/>
      <c r="C1431" s="59"/>
      <c r="G1431" s="61"/>
      <c r="H1431" s="59"/>
      <c r="I1431" s="61"/>
      <c r="J1431" s="61"/>
      <c r="K1431" s="61"/>
    </row>
    <row r="1432" spans="2:11" ht="15">
      <c r="B1432" s="59"/>
      <c r="C1432" s="59"/>
      <c r="G1432" s="61"/>
      <c r="H1432" s="59"/>
      <c r="I1432" s="61"/>
      <c r="J1432" s="61"/>
      <c r="K1432" s="61"/>
    </row>
    <row r="1433" spans="2:11" ht="15">
      <c r="B1433" s="59"/>
      <c r="C1433" s="59"/>
      <c r="G1433" s="61"/>
      <c r="H1433" s="59"/>
      <c r="I1433" s="61"/>
      <c r="J1433" s="61"/>
      <c r="K1433" s="61"/>
    </row>
    <row r="1434" spans="2:11" ht="15">
      <c r="B1434" s="59"/>
      <c r="C1434" s="59"/>
      <c r="G1434" s="61"/>
      <c r="H1434" s="59"/>
      <c r="I1434" s="61"/>
      <c r="J1434" s="61"/>
      <c r="K1434" s="61"/>
    </row>
    <row r="1435" spans="2:11" ht="15">
      <c r="B1435" s="59"/>
      <c r="C1435" s="59"/>
      <c r="G1435" s="61"/>
      <c r="H1435" s="59"/>
      <c r="I1435" s="61"/>
      <c r="J1435" s="61"/>
      <c r="K1435" s="61"/>
    </row>
    <row r="1436" spans="2:11" ht="15">
      <c r="B1436" s="59"/>
      <c r="C1436" s="59"/>
      <c r="G1436" s="61"/>
      <c r="H1436" s="59"/>
      <c r="I1436" s="61"/>
      <c r="J1436" s="61"/>
      <c r="K1436" s="61"/>
    </row>
    <row r="1437" spans="2:11" ht="15">
      <c r="B1437" s="59"/>
      <c r="C1437" s="59"/>
      <c r="G1437" s="61"/>
      <c r="H1437" s="59"/>
      <c r="I1437" s="61"/>
      <c r="J1437" s="61"/>
      <c r="K1437" s="61"/>
    </row>
    <row r="1438" spans="2:11" ht="15">
      <c r="B1438" s="59"/>
      <c r="C1438" s="59"/>
      <c r="G1438" s="61"/>
      <c r="H1438" s="59"/>
      <c r="I1438" s="61"/>
      <c r="J1438" s="61"/>
      <c r="K1438" s="61"/>
    </row>
    <row r="1439" spans="2:11" ht="15">
      <c r="B1439" s="59"/>
      <c r="C1439" s="59"/>
      <c r="G1439" s="61"/>
      <c r="H1439" s="59"/>
      <c r="I1439" s="61"/>
      <c r="J1439" s="61"/>
      <c r="K1439" s="61"/>
    </row>
    <row r="1440" spans="2:11" ht="15">
      <c r="B1440" s="59"/>
      <c r="C1440" s="59"/>
      <c r="G1440" s="61"/>
      <c r="H1440" s="59"/>
      <c r="I1440" s="61"/>
      <c r="J1440" s="61"/>
      <c r="K1440" s="61"/>
    </row>
    <row r="1441" spans="2:11" ht="15">
      <c r="B1441" s="59"/>
      <c r="C1441" s="59"/>
      <c r="G1441" s="61"/>
      <c r="H1441" s="59"/>
      <c r="I1441" s="61"/>
      <c r="J1441" s="61"/>
      <c r="K1441" s="61"/>
    </row>
    <row r="1442" spans="2:11" ht="15">
      <c r="B1442" s="59"/>
      <c r="C1442" s="59"/>
      <c r="G1442" s="61"/>
      <c r="H1442" s="59"/>
      <c r="I1442" s="61"/>
      <c r="J1442" s="61"/>
      <c r="K1442" s="61"/>
    </row>
    <row r="1443" spans="2:11" ht="15">
      <c r="B1443" s="59"/>
      <c r="C1443" s="59"/>
      <c r="G1443" s="61"/>
      <c r="H1443" s="59"/>
      <c r="I1443" s="61"/>
      <c r="J1443" s="61"/>
      <c r="K1443" s="61"/>
    </row>
    <row r="1444" spans="2:11" ht="15">
      <c r="B1444" s="59"/>
      <c r="C1444" s="59"/>
      <c r="G1444" s="61"/>
      <c r="H1444" s="59"/>
      <c r="I1444" s="61"/>
      <c r="J1444" s="61"/>
      <c r="K1444" s="61"/>
    </row>
    <row r="1445" spans="2:11" ht="15">
      <c r="B1445" s="59"/>
      <c r="C1445" s="59"/>
      <c r="G1445" s="61"/>
      <c r="H1445" s="59"/>
      <c r="I1445" s="61"/>
      <c r="J1445" s="61"/>
      <c r="K1445" s="61"/>
    </row>
    <row r="1446" spans="2:11" ht="15">
      <c r="B1446" s="59"/>
      <c r="C1446" s="59"/>
      <c r="G1446" s="61"/>
      <c r="H1446" s="59"/>
      <c r="I1446" s="61"/>
      <c r="J1446" s="61"/>
      <c r="K1446" s="61"/>
    </row>
    <row r="1447" spans="2:11" ht="15">
      <c r="B1447" s="59"/>
      <c r="C1447" s="59"/>
      <c r="G1447" s="61"/>
      <c r="H1447" s="59"/>
      <c r="I1447" s="61"/>
      <c r="J1447" s="61"/>
      <c r="K1447" s="61"/>
    </row>
    <row r="1448" spans="2:11" ht="15">
      <c r="B1448" s="59"/>
      <c r="C1448" s="59"/>
      <c r="G1448" s="61"/>
      <c r="H1448" s="59"/>
      <c r="I1448" s="61"/>
      <c r="J1448" s="61"/>
      <c r="K1448" s="61"/>
    </row>
    <row r="1449" spans="2:11" ht="15">
      <c r="B1449" s="59"/>
      <c r="C1449" s="59"/>
      <c r="G1449" s="61"/>
      <c r="H1449" s="59"/>
      <c r="I1449" s="61"/>
      <c r="J1449" s="61"/>
      <c r="K1449" s="61"/>
    </row>
    <row r="1450" spans="2:11" ht="15">
      <c r="B1450" s="59"/>
      <c r="C1450" s="59"/>
      <c r="G1450" s="61"/>
      <c r="H1450" s="59"/>
      <c r="I1450" s="61"/>
      <c r="J1450" s="61"/>
      <c r="K1450" s="61"/>
    </row>
    <row r="1451" spans="2:11" ht="15">
      <c r="B1451" s="59"/>
      <c r="C1451" s="59"/>
      <c r="G1451" s="61"/>
      <c r="H1451" s="59"/>
      <c r="I1451" s="61"/>
      <c r="J1451" s="61"/>
      <c r="K1451" s="61"/>
    </row>
    <row r="1452" spans="2:11" ht="15">
      <c r="B1452" s="59"/>
      <c r="C1452" s="59"/>
      <c r="G1452" s="61"/>
      <c r="H1452" s="59"/>
      <c r="I1452" s="61"/>
      <c r="J1452" s="61"/>
      <c r="K1452" s="61"/>
    </row>
    <row r="1453" spans="2:11" ht="15">
      <c r="B1453" s="59"/>
      <c r="C1453" s="59"/>
      <c r="G1453" s="61"/>
      <c r="H1453" s="59"/>
      <c r="I1453" s="61"/>
      <c r="J1453" s="61"/>
      <c r="K1453" s="61"/>
    </row>
    <row r="1454" spans="2:11" ht="15">
      <c r="B1454" s="59"/>
      <c r="C1454" s="59"/>
      <c r="G1454" s="61"/>
      <c r="H1454" s="59"/>
      <c r="I1454" s="61"/>
      <c r="J1454" s="61"/>
      <c r="K1454" s="61"/>
    </row>
    <row r="1455" spans="2:11" ht="15">
      <c r="B1455" s="59"/>
      <c r="C1455" s="59"/>
      <c r="G1455" s="61"/>
      <c r="H1455" s="59"/>
      <c r="I1455" s="61"/>
      <c r="J1455" s="61"/>
      <c r="K1455" s="61"/>
    </row>
    <row r="1456" spans="2:11" ht="15">
      <c r="B1456" s="59"/>
      <c r="C1456" s="59"/>
      <c r="G1456" s="61"/>
      <c r="H1456" s="59"/>
      <c r="I1456" s="61"/>
      <c r="J1456" s="61"/>
      <c r="K1456" s="61"/>
    </row>
    <row r="1457" spans="2:11" ht="15">
      <c r="B1457" s="59"/>
      <c r="C1457" s="59"/>
      <c r="G1457" s="61"/>
      <c r="H1457" s="59"/>
      <c r="I1457" s="61"/>
      <c r="J1457" s="61"/>
      <c r="K1457" s="61"/>
    </row>
    <row r="1458" spans="2:11" ht="15">
      <c r="B1458" s="59"/>
      <c r="C1458" s="59"/>
      <c r="G1458" s="61"/>
      <c r="H1458" s="59"/>
      <c r="I1458" s="61"/>
      <c r="J1458" s="61"/>
      <c r="K1458" s="61"/>
    </row>
    <row r="1459" spans="2:11" ht="15">
      <c r="B1459" s="59"/>
      <c r="C1459" s="59"/>
      <c r="G1459" s="61"/>
      <c r="H1459" s="59"/>
      <c r="I1459" s="61"/>
      <c r="J1459" s="61"/>
      <c r="K1459" s="61"/>
    </row>
    <row r="1460" spans="2:11" ht="15">
      <c r="B1460" s="59"/>
      <c r="C1460" s="59"/>
      <c r="G1460" s="61"/>
      <c r="H1460" s="59"/>
      <c r="I1460" s="61"/>
      <c r="J1460" s="61"/>
      <c r="K1460" s="61"/>
    </row>
    <row r="1461" spans="2:11" ht="15">
      <c r="B1461" s="59"/>
      <c r="C1461" s="59"/>
      <c r="G1461" s="61"/>
      <c r="H1461" s="59"/>
      <c r="I1461" s="61"/>
      <c r="J1461" s="61"/>
      <c r="K1461" s="61"/>
    </row>
    <row r="1462" spans="2:11" ht="15">
      <c r="B1462" s="59"/>
      <c r="C1462" s="59"/>
      <c r="G1462" s="61"/>
      <c r="H1462" s="59"/>
      <c r="I1462" s="61"/>
      <c r="J1462" s="61"/>
      <c r="K1462" s="61"/>
    </row>
    <row r="1463" spans="2:11" ht="15">
      <c r="B1463" s="59"/>
      <c r="C1463" s="59"/>
      <c r="G1463" s="61"/>
      <c r="H1463" s="59"/>
      <c r="I1463" s="61"/>
      <c r="J1463" s="61"/>
      <c r="K1463" s="61"/>
    </row>
    <row r="1464" spans="2:11" ht="15">
      <c r="B1464" s="59"/>
      <c r="C1464" s="59"/>
      <c r="G1464" s="61"/>
      <c r="H1464" s="59"/>
      <c r="I1464" s="61"/>
      <c r="J1464" s="61"/>
      <c r="K1464" s="61"/>
    </row>
    <row r="1465" spans="2:11" ht="15">
      <c r="B1465" s="59"/>
      <c r="C1465" s="59"/>
      <c r="G1465" s="61"/>
      <c r="H1465" s="59"/>
      <c r="I1465" s="61"/>
      <c r="J1465" s="61"/>
      <c r="K1465" s="61"/>
    </row>
    <row r="1466" spans="2:11" ht="15">
      <c r="B1466" s="59"/>
      <c r="C1466" s="59"/>
      <c r="G1466" s="61"/>
      <c r="H1466" s="59"/>
      <c r="I1466" s="61"/>
      <c r="J1466" s="61"/>
      <c r="K1466" s="61"/>
    </row>
    <row r="1467" spans="2:11" ht="15">
      <c r="B1467" s="59"/>
      <c r="C1467" s="59"/>
      <c r="G1467" s="61"/>
      <c r="H1467" s="59"/>
      <c r="I1467" s="61"/>
      <c r="J1467" s="61"/>
      <c r="K1467" s="61"/>
    </row>
    <row r="1468" spans="2:11" ht="15">
      <c r="B1468" s="59"/>
      <c r="C1468" s="59"/>
      <c r="G1468" s="61"/>
      <c r="H1468" s="59"/>
      <c r="I1468" s="61"/>
      <c r="J1468" s="61"/>
      <c r="K1468" s="61"/>
    </row>
    <row r="1469" spans="2:11" ht="15">
      <c r="B1469" s="59"/>
      <c r="C1469" s="59"/>
      <c r="G1469" s="61"/>
      <c r="H1469" s="59"/>
      <c r="I1469" s="61"/>
      <c r="J1469" s="61"/>
      <c r="K1469" s="61"/>
    </row>
    <row r="1470" spans="2:11" ht="15">
      <c r="B1470" s="59"/>
      <c r="C1470" s="59"/>
      <c r="G1470" s="61"/>
      <c r="H1470" s="59"/>
      <c r="I1470" s="61"/>
      <c r="J1470" s="61"/>
      <c r="K1470" s="61"/>
    </row>
    <row r="1471" spans="2:11" ht="15">
      <c r="B1471" s="59"/>
      <c r="C1471" s="59"/>
      <c r="G1471" s="61"/>
      <c r="H1471" s="59"/>
      <c r="I1471" s="61"/>
      <c r="J1471" s="61"/>
      <c r="K1471" s="61"/>
    </row>
    <row r="1472" spans="2:11" ht="15">
      <c r="B1472" s="59"/>
      <c r="C1472" s="59"/>
      <c r="G1472" s="61"/>
      <c r="H1472" s="59"/>
      <c r="I1472" s="61"/>
      <c r="J1472" s="61"/>
      <c r="K1472" s="61"/>
    </row>
    <row r="1473" spans="2:11" ht="15">
      <c r="B1473" s="59"/>
      <c r="C1473" s="59"/>
      <c r="G1473" s="61"/>
      <c r="H1473" s="59"/>
      <c r="I1473" s="61"/>
      <c r="J1473" s="61"/>
      <c r="K1473" s="61"/>
    </row>
    <row r="1474" spans="2:11" ht="15">
      <c r="B1474" s="59"/>
      <c r="C1474" s="59"/>
      <c r="G1474" s="61"/>
      <c r="H1474" s="59"/>
      <c r="I1474" s="61"/>
      <c r="J1474" s="61"/>
      <c r="K1474" s="61"/>
    </row>
    <row r="1475" spans="2:11" ht="15">
      <c r="B1475" s="59"/>
      <c r="C1475" s="59"/>
      <c r="G1475" s="61"/>
      <c r="H1475" s="59"/>
      <c r="I1475" s="61"/>
      <c r="J1475" s="61"/>
      <c r="K1475" s="61"/>
    </row>
    <row r="1476" spans="2:11" ht="15">
      <c r="B1476" s="59"/>
      <c r="C1476" s="59"/>
      <c r="G1476" s="61"/>
      <c r="H1476" s="59"/>
      <c r="I1476" s="61"/>
      <c r="J1476" s="61"/>
      <c r="K1476" s="61"/>
    </row>
    <row r="1477" spans="2:11" ht="15">
      <c r="B1477" s="59"/>
      <c r="C1477" s="59"/>
      <c r="G1477" s="61"/>
      <c r="H1477" s="59"/>
      <c r="I1477" s="61"/>
      <c r="J1477" s="61"/>
      <c r="K1477" s="61"/>
    </row>
    <row r="1478" spans="2:11" ht="15">
      <c r="B1478" s="59"/>
      <c r="C1478" s="59"/>
      <c r="G1478" s="61"/>
      <c r="H1478" s="59"/>
      <c r="I1478" s="61"/>
      <c r="J1478" s="61"/>
      <c r="K1478" s="61"/>
    </row>
    <row r="1479" spans="2:11" ht="15">
      <c r="B1479" s="59"/>
      <c r="C1479" s="59"/>
      <c r="G1479" s="61"/>
      <c r="H1479" s="59"/>
      <c r="I1479" s="61"/>
      <c r="J1479" s="61"/>
      <c r="K1479" s="61"/>
    </row>
    <row r="1480" spans="2:11" ht="15">
      <c r="B1480" s="59"/>
      <c r="C1480" s="59"/>
      <c r="G1480" s="61"/>
      <c r="H1480" s="59"/>
      <c r="I1480" s="61"/>
      <c r="J1480" s="61"/>
      <c r="K1480" s="61"/>
    </row>
    <row r="1481" spans="2:11" ht="15">
      <c r="B1481" s="59"/>
      <c r="C1481" s="59"/>
      <c r="G1481" s="61"/>
      <c r="H1481" s="59"/>
      <c r="I1481" s="61"/>
      <c r="J1481" s="61"/>
      <c r="K1481" s="61"/>
    </row>
    <row r="1482" spans="2:11" ht="15">
      <c r="B1482" s="59"/>
      <c r="C1482" s="59"/>
      <c r="G1482" s="61"/>
      <c r="H1482" s="59"/>
      <c r="I1482" s="61"/>
      <c r="J1482" s="61"/>
      <c r="K1482" s="61"/>
    </row>
    <row r="1483" spans="2:11" ht="15">
      <c r="B1483" s="59"/>
      <c r="C1483" s="59"/>
      <c r="G1483" s="61"/>
      <c r="H1483" s="59"/>
      <c r="I1483" s="61"/>
      <c r="J1483" s="61"/>
      <c r="K1483" s="61"/>
    </row>
    <row r="1484" spans="2:11" ht="15">
      <c r="B1484" s="59"/>
      <c r="C1484" s="59"/>
      <c r="G1484" s="61"/>
      <c r="H1484" s="59"/>
      <c r="I1484" s="61"/>
      <c r="J1484" s="61"/>
      <c r="K1484" s="61"/>
    </row>
    <row r="1485" spans="2:11" ht="15">
      <c r="B1485" s="59"/>
      <c r="C1485" s="59"/>
      <c r="G1485" s="61"/>
      <c r="H1485" s="59"/>
      <c r="I1485" s="61"/>
      <c r="J1485" s="61"/>
      <c r="K1485" s="61"/>
    </row>
    <row r="1486" spans="2:11" ht="15">
      <c r="B1486" s="59"/>
      <c r="C1486" s="59"/>
      <c r="G1486" s="61"/>
      <c r="H1486" s="59"/>
      <c r="I1486" s="61"/>
      <c r="J1486" s="61"/>
      <c r="K1486" s="61"/>
    </row>
    <row r="1487" spans="2:11" ht="15">
      <c r="B1487" s="59"/>
      <c r="C1487" s="59"/>
      <c r="G1487" s="61"/>
      <c r="H1487" s="59"/>
      <c r="I1487" s="61"/>
      <c r="J1487" s="61"/>
      <c r="K1487" s="61"/>
    </row>
    <row r="1488" spans="2:11" ht="15">
      <c r="B1488" s="59"/>
      <c r="C1488" s="59"/>
      <c r="G1488" s="61"/>
      <c r="H1488" s="59"/>
      <c r="I1488" s="61"/>
      <c r="J1488" s="61"/>
      <c r="K1488" s="61"/>
    </row>
    <row r="1489" spans="2:11" ht="15">
      <c r="B1489" s="59"/>
      <c r="C1489" s="59"/>
      <c r="G1489" s="61"/>
      <c r="H1489" s="59"/>
      <c r="I1489" s="61"/>
      <c r="J1489" s="61"/>
      <c r="K1489" s="61"/>
    </row>
    <row r="1490" spans="2:11" ht="15">
      <c r="B1490" s="59"/>
      <c r="C1490" s="59"/>
      <c r="G1490" s="61"/>
      <c r="H1490" s="59"/>
      <c r="I1490" s="61"/>
      <c r="J1490" s="61"/>
      <c r="K1490" s="61"/>
    </row>
    <row r="1491" spans="2:11" ht="15">
      <c r="B1491" s="59"/>
      <c r="C1491" s="59"/>
      <c r="G1491" s="61"/>
      <c r="H1491" s="59"/>
      <c r="I1491" s="61"/>
      <c r="J1491" s="61"/>
      <c r="K1491" s="61"/>
    </row>
    <row r="1492" spans="2:11" ht="15">
      <c r="B1492" s="59"/>
      <c r="C1492" s="59"/>
      <c r="G1492" s="61"/>
      <c r="H1492" s="59"/>
      <c r="I1492" s="61"/>
      <c r="J1492" s="61"/>
      <c r="K1492" s="61"/>
    </row>
    <row r="1493" spans="2:11" ht="15">
      <c r="B1493" s="59"/>
      <c r="C1493" s="59"/>
      <c r="G1493" s="61"/>
      <c r="H1493" s="59"/>
      <c r="I1493" s="61"/>
      <c r="J1493" s="61"/>
      <c r="K1493" s="61"/>
    </row>
    <row r="1494" spans="2:11" ht="15">
      <c r="B1494" s="59"/>
      <c r="C1494" s="59"/>
      <c r="G1494" s="61"/>
      <c r="H1494" s="59"/>
      <c r="I1494" s="61"/>
      <c r="J1494" s="61"/>
      <c r="K1494" s="61"/>
    </row>
    <row r="1495" spans="2:11" ht="15">
      <c r="B1495" s="59"/>
      <c r="C1495" s="59"/>
      <c r="G1495" s="61"/>
      <c r="H1495" s="59"/>
      <c r="I1495" s="61"/>
      <c r="J1495" s="61"/>
      <c r="K1495" s="61"/>
    </row>
    <row r="1496" spans="2:11" ht="15">
      <c r="B1496" s="59"/>
      <c r="C1496" s="59"/>
      <c r="G1496" s="61"/>
      <c r="H1496" s="59"/>
      <c r="I1496" s="61"/>
      <c r="J1496" s="61"/>
      <c r="K1496" s="61"/>
    </row>
    <row r="1497" spans="2:11" ht="15">
      <c r="B1497" s="59"/>
      <c r="C1497" s="59"/>
      <c r="G1497" s="61"/>
      <c r="H1497" s="59"/>
      <c r="I1497" s="61"/>
      <c r="J1497" s="61"/>
      <c r="K1497" s="61"/>
    </row>
    <row r="1498" spans="2:11" ht="15">
      <c r="B1498" s="59"/>
      <c r="C1498" s="59"/>
      <c r="G1498" s="61"/>
      <c r="H1498" s="59"/>
      <c r="I1498" s="61"/>
      <c r="J1498" s="61"/>
      <c r="K1498" s="61"/>
    </row>
    <row r="1499" spans="2:11" ht="15">
      <c r="B1499" s="59"/>
      <c r="C1499" s="59"/>
      <c r="G1499" s="61"/>
      <c r="H1499" s="59"/>
      <c r="I1499" s="61"/>
      <c r="J1499" s="61"/>
      <c r="K1499" s="61"/>
    </row>
    <row r="1500" spans="2:11" ht="15">
      <c r="B1500" s="59"/>
      <c r="C1500" s="59"/>
      <c r="G1500" s="61"/>
      <c r="H1500" s="59"/>
      <c r="I1500" s="61"/>
      <c r="J1500" s="61"/>
      <c r="K1500" s="61"/>
    </row>
    <row r="1501" spans="2:11" ht="15">
      <c r="B1501" s="59"/>
      <c r="C1501" s="59"/>
      <c r="G1501" s="61"/>
      <c r="H1501" s="59"/>
      <c r="I1501" s="61"/>
      <c r="J1501" s="61"/>
      <c r="K1501" s="61"/>
    </row>
    <row r="1502" spans="2:11" ht="15">
      <c r="B1502" s="59"/>
      <c r="C1502" s="59"/>
      <c r="G1502" s="61"/>
      <c r="H1502" s="59"/>
      <c r="I1502" s="61"/>
      <c r="J1502" s="61"/>
      <c r="K1502" s="61"/>
    </row>
    <row r="1503" spans="2:11" ht="15">
      <c r="B1503" s="59"/>
      <c r="C1503" s="59"/>
      <c r="G1503" s="61"/>
      <c r="H1503" s="59"/>
      <c r="I1503" s="61"/>
      <c r="J1503" s="61"/>
      <c r="K1503" s="61"/>
    </row>
    <row r="1504" spans="2:11" ht="15">
      <c r="B1504" s="59"/>
      <c r="C1504" s="59"/>
      <c r="G1504" s="61"/>
      <c r="H1504" s="59"/>
      <c r="I1504" s="61"/>
      <c r="J1504" s="61"/>
      <c r="K1504" s="61"/>
    </row>
    <row r="1505" spans="2:11" ht="15">
      <c r="B1505" s="59"/>
      <c r="C1505" s="59"/>
      <c r="G1505" s="61"/>
      <c r="H1505" s="59"/>
      <c r="I1505" s="61"/>
      <c r="J1505" s="61"/>
      <c r="K1505" s="61"/>
    </row>
    <row r="1506" spans="2:11" ht="15">
      <c r="B1506" s="59"/>
      <c r="C1506" s="59"/>
      <c r="G1506" s="61"/>
      <c r="H1506" s="59"/>
      <c r="I1506" s="61"/>
      <c r="J1506" s="61"/>
      <c r="K1506" s="61"/>
    </row>
    <row r="1507" spans="2:11" ht="15">
      <c r="B1507" s="59"/>
      <c r="C1507" s="59"/>
      <c r="G1507" s="61"/>
      <c r="H1507" s="59"/>
      <c r="I1507" s="61"/>
      <c r="J1507" s="61"/>
      <c r="K1507" s="61"/>
    </row>
    <row r="1508" spans="2:11" ht="15">
      <c r="B1508" s="59"/>
      <c r="C1508" s="59"/>
      <c r="G1508" s="61"/>
      <c r="H1508" s="59"/>
      <c r="I1508" s="61"/>
      <c r="J1508" s="61"/>
      <c r="K1508" s="61"/>
    </row>
    <row r="1509" spans="2:11" ht="15">
      <c r="B1509" s="59"/>
      <c r="C1509" s="59"/>
      <c r="G1509" s="61"/>
      <c r="H1509" s="59"/>
      <c r="I1509" s="61"/>
      <c r="J1509" s="61"/>
      <c r="K1509" s="61"/>
    </row>
    <row r="1510" spans="2:11" ht="15">
      <c r="B1510" s="59"/>
      <c r="C1510" s="59"/>
      <c r="G1510" s="61"/>
      <c r="H1510" s="59"/>
      <c r="I1510" s="61"/>
      <c r="J1510" s="61"/>
      <c r="K1510" s="61"/>
    </row>
    <row r="1511" spans="2:11" ht="15">
      <c r="B1511" s="59"/>
      <c r="C1511" s="59"/>
      <c r="G1511" s="61"/>
      <c r="H1511" s="59"/>
      <c r="I1511" s="61"/>
      <c r="J1511" s="61"/>
      <c r="K1511" s="61"/>
    </row>
    <row r="1512" spans="2:11" ht="15">
      <c r="B1512" s="59"/>
      <c r="C1512" s="59"/>
      <c r="G1512" s="61"/>
      <c r="H1512" s="59"/>
      <c r="I1512" s="61"/>
      <c r="J1512" s="61"/>
      <c r="K1512" s="61"/>
    </row>
    <row r="1513" spans="2:11" ht="15">
      <c r="B1513" s="59"/>
      <c r="C1513" s="59"/>
      <c r="G1513" s="61"/>
      <c r="H1513" s="59"/>
      <c r="I1513" s="61"/>
      <c r="J1513" s="61"/>
      <c r="K1513" s="61"/>
    </row>
    <row r="1514" spans="2:11" ht="15">
      <c r="B1514" s="59"/>
      <c r="C1514" s="59"/>
      <c r="G1514" s="61"/>
      <c r="H1514" s="59"/>
      <c r="I1514" s="61"/>
      <c r="J1514" s="61"/>
      <c r="K1514" s="61"/>
    </row>
    <row r="1515" spans="2:11" ht="15">
      <c r="B1515" s="59"/>
      <c r="C1515" s="59"/>
      <c r="G1515" s="61"/>
      <c r="H1515" s="59"/>
      <c r="I1515" s="61"/>
      <c r="J1515" s="61"/>
      <c r="K1515" s="61"/>
    </row>
    <row r="1516" spans="2:11" ht="15">
      <c r="B1516" s="59"/>
      <c r="C1516" s="59"/>
      <c r="G1516" s="61"/>
      <c r="H1516" s="59"/>
      <c r="I1516" s="61"/>
      <c r="J1516" s="61"/>
      <c r="K1516" s="61"/>
    </row>
    <row r="1517" spans="2:11" ht="15">
      <c r="B1517" s="59"/>
      <c r="C1517" s="59"/>
      <c r="G1517" s="61"/>
      <c r="H1517" s="59"/>
      <c r="I1517" s="61"/>
      <c r="J1517" s="61"/>
      <c r="K1517" s="61"/>
    </row>
    <row r="1518" spans="2:11" ht="15">
      <c r="B1518" s="59"/>
      <c r="C1518" s="59"/>
      <c r="G1518" s="61"/>
      <c r="H1518" s="59"/>
      <c r="I1518" s="61"/>
      <c r="J1518" s="61"/>
      <c r="K1518" s="61"/>
    </row>
    <row r="1519" spans="2:11" ht="15">
      <c r="B1519" s="59"/>
      <c r="C1519" s="59"/>
      <c r="G1519" s="61"/>
      <c r="H1519" s="59"/>
      <c r="I1519" s="61"/>
      <c r="J1519" s="61"/>
      <c r="K1519" s="61"/>
    </row>
    <row r="1520" spans="2:11" ht="15">
      <c r="B1520" s="59"/>
      <c r="C1520" s="59"/>
      <c r="G1520" s="61"/>
      <c r="H1520" s="59"/>
      <c r="I1520" s="61"/>
      <c r="J1520" s="61"/>
      <c r="K1520" s="61"/>
    </row>
    <row r="1521" spans="2:11" ht="15">
      <c r="B1521" s="59"/>
      <c r="C1521" s="59"/>
      <c r="G1521" s="61"/>
      <c r="H1521" s="59"/>
      <c r="I1521" s="61"/>
      <c r="J1521" s="61"/>
      <c r="K1521" s="61"/>
    </row>
    <row r="1522" spans="2:11" ht="15">
      <c r="B1522" s="59"/>
      <c r="C1522" s="59"/>
      <c r="G1522" s="61"/>
      <c r="H1522" s="59"/>
      <c r="I1522" s="61"/>
      <c r="J1522" s="61"/>
      <c r="K1522" s="61"/>
    </row>
    <row r="1523" spans="2:11" ht="15">
      <c r="B1523" s="59"/>
      <c r="C1523" s="59"/>
      <c r="G1523" s="61"/>
      <c r="H1523" s="59"/>
      <c r="I1523" s="61"/>
      <c r="J1523" s="61"/>
      <c r="K1523" s="61"/>
    </row>
    <row r="1524" spans="2:11" ht="15">
      <c r="B1524" s="59"/>
      <c r="C1524" s="59"/>
      <c r="G1524" s="61"/>
      <c r="H1524" s="59"/>
      <c r="I1524" s="61"/>
      <c r="J1524" s="61"/>
      <c r="K1524" s="61"/>
    </row>
    <row r="1525" spans="2:11" ht="15">
      <c r="B1525" s="59"/>
      <c r="C1525" s="59"/>
      <c r="G1525" s="61"/>
      <c r="H1525" s="59"/>
      <c r="I1525" s="61"/>
      <c r="J1525" s="61"/>
      <c r="K1525" s="61"/>
    </row>
    <row r="1526" spans="2:11" ht="15">
      <c r="B1526" s="59"/>
      <c r="C1526" s="59"/>
      <c r="G1526" s="61"/>
      <c r="H1526" s="59"/>
      <c r="I1526" s="61"/>
      <c r="J1526" s="61"/>
      <c r="K1526" s="61"/>
    </row>
    <row r="1527" spans="2:11" ht="15">
      <c r="B1527" s="59"/>
      <c r="C1527" s="59"/>
      <c r="G1527" s="61"/>
      <c r="H1527" s="59"/>
      <c r="I1527" s="61"/>
      <c r="J1527" s="61"/>
      <c r="K1527" s="61"/>
    </row>
    <row r="1528" spans="2:11" ht="15">
      <c r="B1528" s="59"/>
      <c r="C1528" s="59"/>
      <c r="G1528" s="61"/>
      <c r="H1528" s="59"/>
      <c r="I1528" s="61"/>
      <c r="J1528" s="61"/>
      <c r="K1528" s="61"/>
    </row>
    <row r="1529" spans="2:11" ht="15">
      <c r="B1529" s="59"/>
      <c r="C1529" s="59"/>
      <c r="G1529" s="61"/>
      <c r="H1529" s="59"/>
      <c r="I1529" s="61"/>
      <c r="J1529" s="61"/>
      <c r="K1529" s="61"/>
    </row>
    <row r="1530" spans="2:11" ht="15">
      <c r="B1530" s="59"/>
      <c r="C1530" s="59"/>
      <c r="G1530" s="61"/>
      <c r="H1530" s="59"/>
      <c r="I1530" s="61"/>
      <c r="J1530" s="61"/>
      <c r="K1530" s="61"/>
    </row>
    <row r="1531" spans="2:11" ht="15">
      <c r="B1531" s="59"/>
      <c r="C1531" s="59"/>
      <c r="G1531" s="61"/>
      <c r="H1531" s="59"/>
      <c r="I1531" s="61"/>
      <c r="J1531" s="61"/>
      <c r="K1531" s="61"/>
    </row>
    <row r="1532" spans="2:11" ht="15">
      <c r="B1532" s="59"/>
      <c r="C1532" s="59"/>
      <c r="G1532" s="61"/>
      <c r="H1532" s="59"/>
      <c r="I1532" s="61"/>
      <c r="J1532" s="61"/>
      <c r="K1532" s="61"/>
    </row>
    <row r="1533" spans="2:11" ht="15">
      <c r="B1533" s="59"/>
      <c r="C1533" s="59"/>
      <c r="G1533" s="61"/>
      <c r="H1533" s="59"/>
      <c r="I1533" s="61"/>
      <c r="J1533" s="61"/>
      <c r="K1533" s="61"/>
    </row>
    <row r="1534" spans="2:11" ht="15">
      <c r="B1534" s="59"/>
      <c r="C1534" s="59"/>
      <c r="G1534" s="61"/>
      <c r="H1534" s="59"/>
      <c r="I1534" s="61"/>
      <c r="J1534" s="61"/>
      <c r="K1534" s="61"/>
    </row>
    <row r="1535" spans="2:11" ht="15">
      <c r="B1535" s="59"/>
      <c r="C1535" s="59"/>
      <c r="G1535" s="61"/>
      <c r="H1535" s="59"/>
      <c r="I1535" s="61"/>
      <c r="J1535" s="61"/>
      <c r="K1535" s="61"/>
    </row>
    <row r="1536" spans="2:11" ht="15">
      <c r="B1536" s="59"/>
      <c r="C1536" s="59"/>
      <c r="G1536" s="61"/>
      <c r="H1536" s="59"/>
      <c r="I1536" s="61"/>
      <c r="J1536" s="61"/>
      <c r="K1536" s="61"/>
    </row>
    <row r="1537" spans="2:11" ht="15">
      <c r="B1537" s="59"/>
      <c r="C1537" s="59"/>
      <c r="G1537" s="61"/>
      <c r="H1537" s="59"/>
      <c r="I1537" s="61"/>
      <c r="J1537" s="61"/>
      <c r="K1537" s="61"/>
    </row>
    <row r="1538" spans="2:11" ht="15">
      <c r="B1538" s="59"/>
      <c r="C1538" s="59"/>
      <c r="G1538" s="61"/>
      <c r="H1538" s="59"/>
      <c r="I1538" s="61"/>
      <c r="J1538" s="61"/>
      <c r="K1538" s="61"/>
    </row>
    <row r="1539" spans="2:11" ht="15">
      <c r="B1539" s="59"/>
      <c r="C1539" s="59"/>
      <c r="G1539" s="61"/>
      <c r="H1539" s="59"/>
      <c r="I1539" s="61"/>
      <c r="J1539" s="61"/>
      <c r="K1539" s="61"/>
    </row>
    <row r="1540" spans="2:11" ht="15">
      <c r="B1540" s="59"/>
      <c r="C1540" s="59"/>
      <c r="G1540" s="61"/>
      <c r="H1540" s="59"/>
      <c r="I1540" s="61"/>
      <c r="J1540" s="61"/>
      <c r="K1540" s="61"/>
    </row>
    <row r="1541" spans="2:11" ht="15">
      <c r="B1541" s="59"/>
      <c r="C1541" s="59"/>
      <c r="G1541" s="61"/>
      <c r="H1541" s="59"/>
      <c r="I1541" s="61"/>
      <c r="J1541" s="61"/>
      <c r="K1541" s="61"/>
    </row>
    <row r="1542" spans="2:11" ht="15">
      <c r="B1542" s="59"/>
      <c r="C1542" s="59"/>
      <c r="G1542" s="61"/>
      <c r="H1542" s="59"/>
      <c r="I1542" s="61"/>
      <c r="J1542" s="61"/>
      <c r="K1542" s="61"/>
    </row>
    <row r="1543" spans="2:11" ht="15">
      <c r="B1543" s="59"/>
      <c r="C1543" s="59"/>
      <c r="G1543" s="61"/>
      <c r="H1543" s="59"/>
      <c r="I1543" s="61"/>
      <c r="J1543" s="61"/>
      <c r="K1543" s="61"/>
    </row>
    <row r="1544" spans="2:11" ht="15">
      <c r="B1544" s="59"/>
      <c r="C1544" s="59"/>
      <c r="G1544" s="61"/>
      <c r="H1544" s="59"/>
      <c r="I1544" s="61"/>
      <c r="J1544" s="61"/>
      <c r="K1544" s="61"/>
    </row>
    <row r="1545" spans="2:11" ht="15">
      <c r="B1545" s="59"/>
      <c r="C1545" s="59"/>
      <c r="G1545" s="61"/>
      <c r="H1545" s="59"/>
      <c r="I1545" s="61"/>
      <c r="J1545" s="61"/>
      <c r="K1545" s="61"/>
    </row>
    <row r="1546" spans="2:11" ht="15">
      <c r="B1546" s="59"/>
      <c r="C1546" s="59"/>
      <c r="G1546" s="61"/>
      <c r="H1546" s="59"/>
      <c r="I1546" s="61"/>
      <c r="J1546" s="61"/>
      <c r="K1546" s="61"/>
    </row>
    <row r="1547" spans="2:11" ht="15">
      <c r="B1547" s="59"/>
      <c r="C1547" s="59"/>
      <c r="G1547" s="61"/>
      <c r="H1547" s="59"/>
      <c r="I1547" s="61"/>
      <c r="J1547" s="61"/>
      <c r="K1547" s="61"/>
    </row>
    <row r="1548" spans="2:11" ht="15">
      <c r="B1548" s="59"/>
      <c r="C1548" s="59"/>
      <c r="G1548" s="61"/>
      <c r="H1548" s="59"/>
      <c r="I1548" s="61"/>
      <c r="J1548" s="61"/>
      <c r="K1548" s="61"/>
    </row>
    <row r="1549" spans="2:11" ht="15">
      <c r="B1549" s="59"/>
      <c r="C1549" s="59"/>
      <c r="G1549" s="61"/>
      <c r="H1549" s="59"/>
      <c r="I1549" s="61"/>
      <c r="J1549" s="61"/>
      <c r="K1549" s="61"/>
    </row>
    <row r="1550" spans="2:11" ht="15">
      <c r="B1550" s="59"/>
      <c r="C1550" s="59"/>
      <c r="G1550" s="61"/>
      <c r="H1550" s="59"/>
      <c r="I1550" s="61"/>
      <c r="J1550" s="61"/>
      <c r="K1550" s="61"/>
    </row>
    <row r="1551" spans="2:11" ht="15">
      <c r="B1551" s="59"/>
      <c r="C1551" s="59"/>
      <c r="G1551" s="61"/>
      <c r="H1551" s="59"/>
      <c r="I1551" s="61"/>
      <c r="J1551" s="61"/>
      <c r="K1551" s="61"/>
    </row>
    <row r="1552" spans="2:11" ht="15">
      <c r="B1552" s="59"/>
      <c r="C1552" s="59"/>
      <c r="G1552" s="61"/>
      <c r="H1552" s="59"/>
      <c r="I1552" s="61"/>
      <c r="J1552" s="61"/>
      <c r="K1552" s="61"/>
    </row>
    <row r="1553" spans="2:11" ht="15">
      <c r="B1553" s="59"/>
      <c r="C1553" s="59"/>
      <c r="G1553" s="61"/>
      <c r="H1553" s="59"/>
      <c r="I1553" s="61"/>
      <c r="J1553" s="61"/>
      <c r="K1553" s="61"/>
    </row>
    <row r="1554" spans="2:11" ht="15">
      <c r="B1554" s="59"/>
      <c r="C1554" s="59"/>
      <c r="G1554" s="61"/>
      <c r="H1554" s="59"/>
      <c r="I1554" s="61"/>
      <c r="J1554" s="61"/>
      <c r="K1554" s="61"/>
    </row>
    <row r="1555" spans="2:11" ht="15">
      <c r="B1555" s="59"/>
      <c r="C1555" s="59"/>
      <c r="G1555" s="61"/>
      <c r="H1555" s="59"/>
      <c r="I1555" s="61"/>
      <c r="J1555" s="61"/>
      <c r="K1555" s="61"/>
    </row>
    <row r="1556" spans="2:11" ht="15">
      <c r="B1556" s="59"/>
      <c r="C1556" s="59"/>
      <c r="G1556" s="61"/>
      <c r="H1556" s="59"/>
      <c r="I1556" s="61"/>
      <c r="J1556" s="61"/>
      <c r="K1556" s="61"/>
    </row>
    <row r="1557" spans="2:11" ht="15">
      <c r="B1557" s="59"/>
      <c r="C1557" s="59"/>
      <c r="G1557" s="61"/>
      <c r="H1557" s="59"/>
      <c r="I1557" s="61"/>
      <c r="J1557" s="61"/>
      <c r="K1557" s="61"/>
    </row>
    <row r="1558" spans="2:11" ht="15">
      <c r="B1558" s="59"/>
      <c r="C1558" s="59"/>
      <c r="G1558" s="61"/>
      <c r="H1558" s="59"/>
      <c r="I1558" s="61"/>
      <c r="J1558" s="61"/>
      <c r="K1558" s="61"/>
    </row>
    <row r="1559" spans="2:11" ht="15">
      <c r="B1559" s="59"/>
      <c r="C1559" s="59"/>
      <c r="G1559" s="61"/>
      <c r="H1559" s="59"/>
      <c r="I1559" s="61"/>
      <c r="J1559" s="61"/>
      <c r="K1559" s="61"/>
    </row>
    <row r="1560" spans="2:11" ht="15">
      <c r="B1560" s="59"/>
      <c r="C1560" s="59"/>
      <c r="G1560" s="61"/>
      <c r="H1560" s="59"/>
      <c r="I1560" s="61"/>
      <c r="J1560" s="61"/>
      <c r="K1560" s="61"/>
    </row>
    <row r="1561" spans="2:11" ht="15">
      <c r="B1561" s="59"/>
      <c r="C1561" s="59"/>
      <c r="G1561" s="61"/>
      <c r="H1561" s="59"/>
      <c r="I1561" s="61"/>
      <c r="J1561" s="61"/>
      <c r="K1561" s="61"/>
    </row>
    <row r="1562" spans="2:11" ht="15">
      <c r="B1562" s="59"/>
      <c r="C1562" s="59"/>
      <c r="G1562" s="61"/>
      <c r="H1562" s="59"/>
      <c r="I1562" s="61"/>
      <c r="J1562" s="61"/>
      <c r="K1562" s="61"/>
    </row>
    <row r="1563" spans="2:11" ht="15">
      <c r="B1563" s="59"/>
      <c r="C1563" s="59"/>
      <c r="G1563" s="61"/>
      <c r="H1563" s="59"/>
      <c r="I1563" s="61"/>
      <c r="J1563" s="61"/>
      <c r="K1563" s="61"/>
    </row>
    <row r="1564" spans="2:11" ht="15">
      <c r="B1564" s="59"/>
      <c r="C1564" s="59"/>
      <c r="G1564" s="61"/>
      <c r="H1564" s="59"/>
      <c r="I1564" s="61"/>
      <c r="J1564" s="61"/>
      <c r="K1564" s="61"/>
    </row>
    <row r="1565" spans="2:11" ht="15">
      <c r="B1565" s="59"/>
      <c r="C1565" s="59"/>
      <c r="G1565" s="61"/>
      <c r="H1565" s="59"/>
      <c r="I1565" s="61"/>
      <c r="J1565" s="61"/>
      <c r="K1565" s="61"/>
    </row>
    <row r="1566" spans="2:11" ht="15">
      <c r="B1566" s="59"/>
      <c r="C1566" s="59"/>
      <c r="G1566" s="61"/>
      <c r="H1566" s="59"/>
      <c r="I1566" s="61"/>
      <c r="J1566" s="61"/>
      <c r="K1566" s="61"/>
    </row>
    <row r="1567" spans="2:11" ht="15">
      <c r="B1567" s="59"/>
      <c r="C1567" s="59"/>
      <c r="G1567" s="61"/>
      <c r="H1567" s="59"/>
      <c r="I1567" s="61"/>
      <c r="J1567" s="61"/>
      <c r="K1567" s="61"/>
    </row>
    <row r="1568" spans="2:11" ht="15">
      <c r="B1568" s="59"/>
      <c r="C1568" s="59"/>
      <c r="G1568" s="61"/>
      <c r="H1568" s="59"/>
      <c r="I1568" s="61"/>
      <c r="J1568" s="61"/>
      <c r="K1568" s="61"/>
    </row>
    <row r="1569" spans="2:11" ht="15">
      <c r="B1569" s="59"/>
      <c r="C1569" s="59"/>
      <c r="G1569" s="61"/>
      <c r="H1569" s="59"/>
      <c r="I1569" s="61"/>
      <c r="J1569" s="61"/>
      <c r="K1569" s="61"/>
    </row>
    <row r="1570" spans="2:11" ht="15">
      <c r="B1570" s="59"/>
      <c r="C1570" s="59"/>
      <c r="G1570" s="61"/>
      <c r="H1570" s="59"/>
      <c r="I1570" s="61"/>
      <c r="J1570" s="61"/>
      <c r="K1570" s="61"/>
    </row>
    <row r="1571" spans="2:11" ht="15">
      <c r="B1571" s="59"/>
      <c r="C1571" s="59"/>
      <c r="G1571" s="61"/>
      <c r="H1571" s="59"/>
      <c r="I1571" s="61"/>
      <c r="J1571" s="61"/>
      <c r="K1571" s="61"/>
    </row>
    <row r="1572" spans="2:11" ht="15">
      <c r="B1572" s="59"/>
      <c r="C1572" s="59"/>
      <c r="G1572" s="61"/>
      <c r="H1572" s="59"/>
      <c r="I1572" s="61"/>
      <c r="J1572" s="61"/>
      <c r="K1572" s="61"/>
    </row>
    <row r="1573" spans="2:11" ht="15">
      <c r="B1573" s="59"/>
      <c r="C1573" s="59"/>
      <c r="G1573" s="61"/>
      <c r="H1573" s="59"/>
      <c r="I1573" s="61"/>
      <c r="J1573" s="61"/>
      <c r="K1573" s="61"/>
    </row>
    <row r="1574" spans="2:11" ht="15">
      <c r="B1574" s="59"/>
      <c r="C1574" s="59"/>
      <c r="G1574" s="61"/>
      <c r="H1574" s="59"/>
      <c r="I1574" s="61"/>
      <c r="J1574" s="61"/>
      <c r="K1574" s="61"/>
    </row>
    <row r="1575" spans="2:11" ht="15">
      <c r="B1575" s="59"/>
      <c r="C1575" s="59"/>
      <c r="G1575" s="61"/>
      <c r="H1575" s="59"/>
      <c r="I1575" s="61"/>
      <c r="J1575" s="61"/>
      <c r="K1575" s="61"/>
    </row>
    <row r="1576" spans="2:11" ht="15">
      <c r="B1576" s="59"/>
      <c r="C1576" s="59"/>
      <c r="G1576" s="61"/>
      <c r="H1576" s="59"/>
      <c r="I1576" s="61"/>
      <c r="J1576" s="61"/>
      <c r="K1576" s="61"/>
    </row>
    <row r="1577" spans="2:11" ht="15">
      <c r="B1577" s="59"/>
      <c r="C1577" s="59"/>
      <c r="G1577" s="61"/>
      <c r="H1577" s="59"/>
      <c r="I1577" s="61"/>
      <c r="J1577" s="61"/>
      <c r="K1577" s="61"/>
    </row>
    <row r="1578" spans="2:11" ht="15">
      <c r="B1578" s="59"/>
      <c r="C1578" s="59"/>
      <c r="G1578" s="61"/>
      <c r="H1578" s="59"/>
      <c r="I1578" s="61"/>
      <c r="J1578" s="61"/>
      <c r="K1578" s="61"/>
    </row>
    <row r="1579" spans="2:11" ht="15">
      <c r="B1579" s="59"/>
      <c r="C1579" s="59"/>
      <c r="G1579" s="61"/>
      <c r="H1579" s="59"/>
      <c r="I1579" s="61"/>
      <c r="J1579" s="61"/>
      <c r="K1579" s="61"/>
    </row>
    <row r="1580" spans="2:11" ht="15">
      <c r="B1580" s="59"/>
      <c r="C1580" s="59"/>
      <c r="G1580" s="61"/>
      <c r="H1580" s="59"/>
      <c r="I1580" s="61"/>
      <c r="J1580" s="61"/>
      <c r="K1580" s="61"/>
    </row>
    <row r="1581" spans="2:11" ht="15">
      <c r="B1581" s="59"/>
      <c r="C1581" s="59"/>
      <c r="G1581" s="61"/>
      <c r="H1581" s="59"/>
      <c r="I1581" s="61"/>
      <c r="J1581" s="61"/>
      <c r="K1581" s="61"/>
    </row>
    <row r="1582" spans="2:11" ht="15">
      <c r="B1582" s="59"/>
      <c r="C1582" s="59"/>
      <c r="G1582" s="61"/>
      <c r="H1582" s="59"/>
      <c r="I1582" s="61"/>
      <c r="J1582" s="61"/>
      <c r="K1582" s="61"/>
    </row>
    <row r="1583" spans="2:11" ht="15">
      <c r="B1583" s="59"/>
      <c r="C1583" s="59"/>
      <c r="G1583" s="61"/>
      <c r="H1583" s="59"/>
      <c r="I1583" s="61"/>
      <c r="J1583" s="61"/>
      <c r="K1583" s="61"/>
    </row>
    <row r="1584" spans="2:11" ht="15">
      <c r="B1584" s="59"/>
      <c r="C1584" s="59"/>
      <c r="G1584" s="61"/>
      <c r="H1584" s="59"/>
      <c r="I1584" s="61"/>
      <c r="J1584" s="61"/>
      <c r="K1584" s="61"/>
    </row>
    <row r="1585" spans="2:11" ht="15">
      <c r="B1585" s="59"/>
      <c r="C1585" s="59"/>
      <c r="G1585" s="61"/>
      <c r="H1585" s="59"/>
      <c r="I1585" s="61"/>
      <c r="J1585" s="61"/>
      <c r="K1585" s="61"/>
    </row>
    <row r="1586" spans="2:11" ht="15">
      <c r="B1586" s="59"/>
      <c r="C1586" s="59"/>
      <c r="G1586" s="61"/>
      <c r="H1586" s="59"/>
      <c r="I1586" s="61"/>
      <c r="J1586" s="61"/>
      <c r="K1586" s="61"/>
    </row>
    <row r="1587" spans="2:11" ht="15">
      <c r="B1587" s="59"/>
      <c r="C1587" s="59"/>
      <c r="G1587" s="61"/>
      <c r="H1587" s="59"/>
      <c r="I1587" s="61"/>
      <c r="J1587" s="61"/>
      <c r="K1587" s="61"/>
    </row>
    <row r="1588" spans="2:11" ht="15">
      <c r="B1588" s="59"/>
      <c r="C1588" s="59"/>
      <c r="G1588" s="61"/>
      <c r="H1588" s="59"/>
      <c r="I1588" s="61"/>
      <c r="J1588" s="61"/>
      <c r="K1588" s="61"/>
    </row>
    <row r="1589" spans="2:11" ht="15">
      <c r="B1589" s="59"/>
      <c r="C1589" s="59"/>
      <c r="G1589" s="61"/>
      <c r="H1589" s="59"/>
      <c r="I1589" s="61"/>
      <c r="J1589" s="61"/>
      <c r="K1589" s="61"/>
    </row>
    <row r="1590" spans="2:11" ht="15">
      <c r="B1590" s="59"/>
      <c r="C1590" s="59"/>
      <c r="G1590" s="61"/>
      <c r="H1590" s="59"/>
      <c r="I1590" s="61"/>
      <c r="J1590" s="61"/>
      <c r="K1590" s="61"/>
    </row>
    <row r="1591" spans="2:11" ht="15">
      <c r="B1591" s="59"/>
      <c r="C1591" s="59"/>
      <c r="G1591" s="61"/>
      <c r="H1591" s="59"/>
      <c r="I1591" s="61"/>
      <c r="J1591" s="61"/>
      <c r="K1591" s="61"/>
    </row>
    <row r="1592" spans="2:11" ht="15">
      <c r="B1592" s="59"/>
      <c r="C1592" s="59"/>
      <c r="G1592" s="61"/>
      <c r="H1592" s="59"/>
      <c r="I1592" s="61"/>
      <c r="J1592" s="61"/>
      <c r="K1592" s="61"/>
    </row>
    <row r="1593" spans="2:11" ht="15">
      <c r="B1593" s="59"/>
      <c r="C1593" s="59"/>
      <c r="G1593" s="61"/>
      <c r="H1593" s="59"/>
      <c r="I1593" s="61"/>
      <c r="J1593" s="61"/>
      <c r="K1593" s="61"/>
    </row>
    <row r="1594" spans="2:11" ht="15">
      <c r="B1594" s="59"/>
      <c r="C1594" s="59"/>
      <c r="G1594" s="61"/>
      <c r="H1594" s="59"/>
      <c r="I1594" s="61"/>
      <c r="J1594" s="61"/>
      <c r="K1594" s="61"/>
    </row>
    <row r="1595" spans="2:11" ht="15">
      <c r="B1595" s="59"/>
      <c r="C1595" s="59"/>
      <c r="G1595" s="61"/>
      <c r="H1595" s="59"/>
      <c r="I1595" s="61"/>
      <c r="J1595" s="61"/>
      <c r="K1595" s="61"/>
    </row>
    <row r="1596" spans="2:11" ht="15">
      <c r="B1596" s="59"/>
      <c r="C1596" s="59"/>
      <c r="G1596" s="61"/>
      <c r="H1596" s="59"/>
      <c r="I1596" s="61"/>
      <c r="J1596" s="61"/>
      <c r="K1596" s="61"/>
    </row>
    <row r="1597" spans="2:11" ht="15">
      <c r="B1597" s="59"/>
      <c r="C1597" s="59"/>
      <c r="G1597" s="61"/>
      <c r="H1597" s="59"/>
      <c r="I1597" s="61"/>
      <c r="J1597" s="61"/>
      <c r="K1597" s="61"/>
    </row>
    <row r="1598" spans="2:11" ht="15">
      <c r="B1598" s="59"/>
      <c r="C1598" s="59"/>
      <c r="G1598" s="61"/>
      <c r="H1598" s="59"/>
      <c r="I1598" s="61"/>
      <c r="J1598" s="61"/>
      <c r="K1598" s="61"/>
    </row>
    <row r="1599" spans="2:11" ht="15">
      <c r="B1599" s="59"/>
      <c r="C1599" s="59"/>
      <c r="G1599" s="61"/>
      <c r="H1599" s="59"/>
      <c r="I1599" s="61"/>
      <c r="J1599" s="61"/>
      <c r="K1599" s="61"/>
    </row>
    <row r="1600" spans="2:11" ht="15">
      <c r="B1600" s="59"/>
      <c r="C1600" s="59"/>
      <c r="G1600" s="61"/>
      <c r="H1600" s="59"/>
      <c r="I1600" s="61"/>
      <c r="J1600" s="61"/>
      <c r="K1600" s="61"/>
    </row>
    <row r="1601" spans="2:11" ht="15">
      <c r="B1601" s="59"/>
      <c r="C1601" s="59"/>
      <c r="G1601" s="61"/>
      <c r="H1601" s="59"/>
      <c r="I1601" s="61"/>
      <c r="J1601" s="61"/>
      <c r="K1601" s="61"/>
    </row>
    <row r="1602" spans="2:11" ht="15">
      <c r="B1602" s="59"/>
      <c r="C1602" s="59"/>
      <c r="G1602" s="61"/>
      <c r="H1602" s="59"/>
      <c r="I1602" s="61"/>
      <c r="J1602" s="61"/>
      <c r="K1602" s="61"/>
    </row>
    <row r="1603" spans="2:11" ht="15">
      <c r="B1603" s="59"/>
      <c r="C1603" s="59"/>
      <c r="G1603" s="61"/>
      <c r="H1603" s="59"/>
      <c r="I1603" s="61"/>
      <c r="J1603" s="61"/>
      <c r="K1603" s="61"/>
    </row>
    <row r="1604" spans="2:11" ht="15">
      <c r="B1604" s="59"/>
      <c r="C1604" s="59"/>
      <c r="G1604" s="61"/>
      <c r="H1604" s="59"/>
      <c r="I1604" s="61"/>
      <c r="J1604" s="61"/>
      <c r="K1604" s="61"/>
    </row>
    <row r="1605" spans="2:11" ht="15">
      <c r="B1605" s="59"/>
      <c r="C1605" s="59"/>
      <c r="G1605" s="61"/>
      <c r="H1605" s="59"/>
      <c r="I1605" s="61"/>
      <c r="J1605" s="61"/>
      <c r="K1605" s="61"/>
    </row>
    <row r="1606" spans="2:11" ht="15">
      <c r="B1606" s="59"/>
      <c r="C1606" s="59"/>
      <c r="G1606" s="61"/>
      <c r="H1606" s="59"/>
      <c r="I1606" s="61"/>
      <c r="J1606" s="61"/>
      <c r="K1606" s="61"/>
    </row>
    <row r="1607" spans="2:11" ht="15">
      <c r="B1607" s="59"/>
      <c r="C1607" s="59"/>
      <c r="G1607" s="61"/>
      <c r="H1607" s="59"/>
      <c r="I1607" s="61"/>
      <c r="J1607" s="61"/>
      <c r="K1607" s="61"/>
    </row>
    <row r="1608" spans="2:11" ht="15">
      <c r="B1608" s="59"/>
      <c r="C1608" s="59"/>
      <c r="G1608" s="61"/>
      <c r="H1608" s="59"/>
      <c r="I1608" s="61"/>
      <c r="J1608" s="61"/>
      <c r="K1608" s="61"/>
    </row>
    <row r="1609" spans="2:11" ht="15">
      <c r="B1609" s="59"/>
      <c r="C1609" s="59"/>
      <c r="G1609" s="61"/>
      <c r="H1609" s="59"/>
      <c r="I1609" s="61"/>
      <c r="J1609" s="61"/>
      <c r="K1609" s="61"/>
    </row>
    <row r="1610" spans="2:11" ht="15">
      <c r="B1610" s="59"/>
      <c r="C1610" s="59"/>
      <c r="G1610" s="61"/>
      <c r="H1610" s="59"/>
      <c r="I1610" s="61"/>
      <c r="J1610" s="61"/>
      <c r="K1610" s="61"/>
    </row>
    <row r="1611" spans="2:11" ht="15">
      <c r="B1611" s="59"/>
      <c r="C1611" s="59"/>
      <c r="G1611" s="61"/>
      <c r="H1611" s="59"/>
      <c r="I1611" s="61"/>
      <c r="J1611" s="61"/>
      <c r="K1611" s="61"/>
    </row>
    <row r="1612" spans="2:11" ht="15">
      <c r="B1612" s="59"/>
      <c r="C1612" s="59"/>
      <c r="G1612" s="61"/>
      <c r="H1612" s="59"/>
      <c r="I1612" s="61"/>
      <c r="J1612" s="61"/>
      <c r="K1612" s="61"/>
    </row>
    <row r="1613" spans="2:11" ht="15">
      <c r="B1613" s="59"/>
      <c r="C1613" s="59"/>
      <c r="G1613" s="61"/>
      <c r="H1613" s="59"/>
      <c r="I1613" s="61"/>
      <c r="J1613" s="61"/>
      <c r="K1613" s="61"/>
    </row>
    <row r="1614" spans="2:11" ht="15">
      <c r="B1614" s="59"/>
      <c r="C1614" s="59"/>
      <c r="G1614" s="61"/>
      <c r="H1614" s="59"/>
      <c r="I1614" s="61"/>
      <c r="J1614" s="61"/>
      <c r="K1614" s="61"/>
    </row>
    <row r="1615" spans="2:11" ht="15">
      <c r="B1615" s="59"/>
      <c r="C1615" s="59"/>
      <c r="G1615" s="61"/>
      <c r="H1615" s="59"/>
      <c r="I1615" s="61"/>
      <c r="J1615" s="61"/>
      <c r="K1615" s="61"/>
    </row>
    <row r="1616" spans="2:11" ht="15">
      <c r="B1616" s="59"/>
      <c r="C1616" s="59"/>
      <c r="G1616" s="61"/>
      <c r="H1616" s="59"/>
      <c r="I1616" s="61"/>
      <c r="J1616" s="61"/>
      <c r="K1616" s="61"/>
    </row>
    <row r="1617" spans="2:11" ht="15">
      <c r="B1617" s="59"/>
      <c r="C1617" s="59"/>
      <c r="G1617" s="61"/>
      <c r="H1617" s="59"/>
      <c r="I1617" s="61"/>
      <c r="J1617" s="61"/>
      <c r="K1617" s="61"/>
    </row>
    <row r="1618" spans="2:11" ht="15">
      <c r="B1618" s="59"/>
      <c r="C1618" s="59"/>
      <c r="G1618" s="61"/>
      <c r="H1618" s="59"/>
      <c r="I1618" s="61"/>
      <c r="J1618" s="61"/>
      <c r="K1618" s="61"/>
    </row>
    <row r="1619" spans="2:11" ht="15">
      <c r="B1619" s="59"/>
      <c r="C1619" s="59"/>
      <c r="G1619" s="61"/>
      <c r="H1619" s="59"/>
      <c r="I1619" s="61"/>
      <c r="J1619" s="61"/>
      <c r="K1619" s="61"/>
    </row>
    <row r="1620" spans="2:11" ht="15">
      <c r="B1620" s="59"/>
      <c r="C1620" s="59"/>
      <c r="G1620" s="61"/>
      <c r="H1620" s="59"/>
      <c r="I1620" s="61"/>
      <c r="J1620" s="61"/>
      <c r="K1620" s="61"/>
    </row>
    <row r="1621" spans="2:11" ht="15">
      <c r="B1621" s="59"/>
      <c r="C1621" s="59"/>
      <c r="G1621" s="61"/>
      <c r="H1621" s="59"/>
      <c r="I1621" s="61"/>
      <c r="J1621" s="61"/>
      <c r="K1621" s="61"/>
    </row>
    <row r="1622" spans="2:11" ht="15">
      <c r="B1622" s="59"/>
      <c r="C1622" s="59"/>
      <c r="G1622" s="61"/>
      <c r="H1622" s="59"/>
      <c r="I1622" s="61"/>
      <c r="J1622" s="61"/>
      <c r="K1622" s="61"/>
    </row>
    <row r="1623" spans="2:11" ht="15">
      <c r="B1623" s="59"/>
      <c r="C1623" s="59"/>
      <c r="G1623" s="61"/>
      <c r="H1623" s="59"/>
      <c r="I1623" s="61"/>
      <c r="J1623" s="61"/>
      <c r="K1623" s="61"/>
    </row>
    <row r="1624" spans="2:11" ht="15">
      <c r="B1624" s="59"/>
      <c r="C1624" s="59"/>
      <c r="G1624" s="61"/>
      <c r="H1624" s="59"/>
      <c r="I1624" s="61"/>
      <c r="J1624" s="61"/>
      <c r="K1624" s="61"/>
    </row>
    <row r="1625" spans="2:11" ht="15">
      <c r="B1625" s="59"/>
      <c r="C1625" s="59"/>
      <c r="G1625" s="61"/>
      <c r="H1625" s="59"/>
      <c r="I1625" s="61"/>
      <c r="J1625" s="61"/>
      <c r="K1625" s="61"/>
    </row>
    <row r="1626" spans="2:11" ht="15">
      <c r="B1626" s="59"/>
      <c r="C1626" s="59"/>
      <c r="G1626" s="61"/>
      <c r="H1626" s="59"/>
      <c r="I1626" s="61"/>
      <c r="J1626" s="61"/>
      <c r="K1626" s="61"/>
    </row>
    <row r="1627" spans="2:11" ht="15">
      <c r="B1627" s="59"/>
      <c r="C1627" s="59"/>
      <c r="G1627" s="61"/>
      <c r="H1627" s="59"/>
      <c r="I1627" s="61"/>
      <c r="J1627" s="61"/>
      <c r="K1627" s="61"/>
    </row>
    <row r="1628" spans="2:11" ht="15">
      <c r="B1628" s="59"/>
      <c r="C1628" s="59"/>
      <c r="G1628" s="61"/>
      <c r="H1628" s="59"/>
      <c r="I1628" s="61"/>
      <c r="J1628" s="61"/>
      <c r="K1628" s="61"/>
    </row>
    <row r="1629" spans="2:11" ht="15">
      <c r="B1629" s="59"/>
      <c r="C1629" s="59"/>
      <c r="G1629" s="61"/>
      <c r="H1629" s="59"/>
      <c r="I1629" s="61"/>
      <c r="J1629" s="61"/>
      <c r="K1629" s="61"/>
    </row>
    <row r="1630" spans="2:11" ht="15">
      <c r="B1630" s="59"/>
      <c r="C1630" s="59"/>
      <c r="G1630" s="61"/>
      <c r="H1630" s="59"/>
      <c r="I1630" s="61"/>
      <c r="J1630" s="61"/>
      <c r="K1630" s="61"/>
    </row>
    <row r="1631" spans="2:11" ht="15">
      <c r="B1631" s="59"/>
      <c r="C1631" s="59"/>
      <c r="G1631" s="61"/>
      <c r="H1631" s="59"/>
      <c r="I1631" s="61"/>
      <c r="J1631" s="61"/>
      <c r="K1631" s="61"/>
    </row>
    <row r="1632" spans="2:11" ht="15">
      <c r="B1632" s="59"/>
      <c r="C1632" s="59"/>
      <c r="G1632" s="61"/>
      <c r="H1632" s="59"/>
      <c r="I1632" s="61"/>
      <c r="J1632" s="61"/>
      <c r="K1632" s="61"/>
    </row>
    <row r="1633" spans="2:11" ht="15">
      <c r="B1633" s="59"/>
      <c r="C1633" s="59"/>
      <c r="G1633" s="61"/>
      <c r="H1633" s="59"/>
      <c r="I1633" s="61"/>
      <c r="J1633" s="61"/>
      <c r="K1633" s="61"/>
    </row>
    <row r="1634" spans="2:11" ht="15">
      <c r="B1634" s="59"/>
      <c r="C1634" s="59"/>
      <c r="G1634" s="61"/>
      <c r="H1634" s="59"/>
      <c r="I1634" s="61"/>
      <c r="J1634" s="61"/>
      <c r="K1634" s="61"/>
    </row>
    <row r="1635" spans="2:11" ht="15">
      <c r="B1635" s="59"/>
      <c r="C1635" s="59"/>
      <c r="G1635" s="61"/>
      <c r="H1635" s="59"/>
      <c r="I1635" s="61"/>
      <c r="J1635" s="61"/>
      <c r="K1635" s="61"/>
    </row>
    <row r="1636" spans="2:11" ht="15">
      <c r="B1636" s="59"/>
      <c r="C1636" s="59"/>
      <c r="G1636" s="61"/>
      <c r="H1636" s="59"/>
      <c r="I1636" s="61"/>
      <c r="J1636" s="61"/>
      <c r="K1636" s="61"/>
    </row>
    <row r="1637" spans="2:11" ht="15">
      <c r="B1637" s="59"/>
      <c r="C1637" s="59"/>
      <c r="G1637" s="61"/>
      <c r="H1637" s="59"/>
      <c r="I1637" s="61"/>
      <c r="J1637" s="61"/>
      <c r="K1637" s="61"/>
    </row>
    <row r="1638" spans="2:11" ht="15">
      <c r="B1638" s="59"/>
      <c r="C1638" s="59"/>
      <c r="G1638" s="61"/>
      <c r="H1638" s="59"/>
      <c r="I1638" s="61"/>
      <c r="J1638" s="61"/>
      <c r="K1638" s="61"/>
    </row>
    <row r="1639" spans="2:11" ht="15">
      <c r="B1639" s="59"/>
      <c r="C1639" s="59"/>
      <c r="G1639" s="61"/>
      <c r="H1639" s="59"/>
      <c r="I1639" s="61"/>
      <c r="J1639" s="61"/>
      <c r="K1639" s="61"/>
    </row>
    <row r="1640" spans="2:11" ht="15">
      <c r="B1640" s="59"/>
      <c r="C1640" s="59"/>
      <c r="G1640" s="61"/>
      <c r="H1640" s="59"/>
      <c r="I1640" s="61"/>
      <c r="J1640" s="61"/>
      <c r="K1640" s="61"/>
    </row>
    <row r="1641" spans="2:11" ht="15">
      <c r="B1641" s="59"/>
      <c r="C1641" s="59"/>
      <c r="G1641" s="61"/>
      <c r="H1641" s="59"/>
      <c r="I1641" s="61"/>
      <c r="J1641" s="61"/>
      <c r="K1641" s="61"/>
    </row>
    <row r="1642" spans="2:11" ht="15">
      <c r="B1642" s="59"/>
      <c r="C1642" s="59"/>
      <c r="G1642" s="61"/>
      <c r="H1642" s="59"/>
      <c r="I1642" s="61"/>
      <c r="J1642" s="61"/>
      <c r="K1642" s="61"/>
    </row>
    <row r="1643" spans="2:11" ht="15">
      <c r="B1643" s="59"/>
      <c r="C1643" s="59"/>
      <c r="G1643" s="61"/>
      <c r="H1643" s="59"/>
      <c r="I1643" s="61"/>
      <c r="J1643" s="61"/>
      <c r="K1643" s="61"/>
    </row>
    <row r="1644" spans="2:11" ht="15">
      <c r="B1644" s="59"/>
      <c r="C1644" s="59"/>
      <c r="G1644" s="61"/>
      <c r="H1644" s="59"/>
      <c r="I1644" s="61"/>
      <c r="J1644" s="61"/>
      <c r="K1644" s="61"/>
    </row>
    <row r="1645" spans="2:11" ht="15">
      <c r="B1645" s="59"/>
      <c r="C1645" s="59"/>
      <c r="G1645" s="61"/>
      <c r="H1645" s="59"/>
      <c r="I1645" s="61"/>
      <c r="J1645" s="61"/>
      <c r="K1645" s="61"/>
    </row>
    <row r="1646" spans="2:11" ht="15">
      <c r="B1646" s="59"/>
      <c r="C1646" s="59"/>
      <c r="G1646" s="61"/>
      <c r="H1646" s="59"/>
      <c r="I1646" s="61"/>
      <c r="J1646" s="61"/>
      <c r="K1646" s="61"/>
    </row>
    <row r="1647" spans="2:11" ht="15">
      <c r="B1647" s="59"/>
      <c r="C1647" s="59"/>
      <c r="G1647" s="61"/>
      <c r="H1647" s="59"/>
      <c r="I1647" s="61"/>
      <c r="J1647" s="61"/>
      <c r="K1647" s="61"/>
    </row>
    <row r="1648" spans="2:11" ht="15">
      <c r="B1648" s="59"/>
      <c r="C1648" s="59"/>
      <c r="G1648" s="61"/>
      <c r="H1648" s="59"/>
      <c r="I1648" s="61"/>
      <c r="J1648" s="61"/>
      <c r="K1648" s="61"/>
    </row>
    <row r="1649" spans="2:11" ht="15">
      <c r="B1649" s="59"/>
      <c r="C1649" s="59"/>
      <c r="G1649" s="61"/>
      <c r="H1649" s="59"/>
      <c r="I1649" s="61"/>
      <c r="J1649" s="61"/>
      <c r="K1649" s="61"/>
    </row>
    <row r="1650" spans="2:11" ht="15">
      <c r="B1650" s="59"/>
      <c r="C1650" s="59"/>
      <c r="G1650" s="61"/>
      <c r="H1650" s="59"/>
      <c r="I1650" s="61"/>
      <c r="J1650" s="61"/>
      <c r="K1650" s="61"/>
    </row>
    <row r="1651" spans="2:11" ht="15">
      <c r="B1651" s="59"/>
      <c r="C1651" s="59"/>
      <c r="G1651" s="61"/>
      <c r="H1651" s="59"/>
      <c r="I1651" s="61"/>
      <c r="J1651" s="61"/>
      <c r="K1651" s="61"/>
    </row>
    <row r="1652" spans="2:11" ht="15">
      <c r="B1652" s="59"/>
      <c r="C1652" s="59"/>
      <c r="G1652" s="61"/>
      <c r="H1652" s="59"/>
      <c r="I1652" s="61"/>
      <c r="J1652" s="61"/>
      <c r="K1652" s="61"/>
    </row>
    <row r="1653" spans="2:11" ht="15">
      <c r="B1653" s="59"/>
      <c r="C1653" s="59"/>
      <c r="G1653" s="61"/>
      <c r="H1653" s="59"/>
      <c r="I1653" s="61"/>
      <c r="J1653" s="61"/>
      <c r="K1653" s="61"/>
    </row>
    <row r="1654" spans="2:11" ht="15">
      <c r="B1654" s="59"/>
      <c r="C1654" s="59"/>
      <c r="G1654" s="61"/>
      <c r="H1654" s="59"/>
      <c r="I1654" s="61"/>
      <c r="J1654" s="61"/>
      <c r="K1654" s="61"/>
    </row>
    <row r="1655" spans="2:11" ht="15">
      <c r="B1655" s="59"/>
      <c r="C1655" s="59"/>
      <c r="G1655" s="61"/>
      <c r="H1655" s="59"/>
      <c r="I1655" s="61"/>
      <c r="J1655" s="61"/>
      <c r="K1655" s="61"/>
    </row>
    <row r="1656" spans="2:11" ht="15">
      <c r="B1656" s="59"/>
      <c r="C1656" s="59"/>
      <c r="G1656" s="61"/>
      <c r="H1656" s="59"/>
      <c r="I1656" s="61"/>
      <c r="J1656" s="61"/>
      <c r="K1656" s="61"/>
    </row>
    <row r="1657" spans="2:11" ht="15">
      <c r="B1657" s="59"/>
      <c r="C1657" s="59"/>
      <c r="G1657" s="61"/>
      <c r="H1657" s="59"/>
      <c r="I1657" s="61"/>
      <c r="J1657" s="61"/>
      <c r="K1657" s="61"/>
    </row>
    <row r="1658" spans="2:11" ht="15">
      <c r="B1658" s="59"/>
      <c r="C1658" s="59"/>
      <c r="G1658" s="61"/>
      <c r="H1658" s="59"/>
      <c r="I1658" s="61"/>
      <c r="J1658" s="61"/>
      <c r="K1658" s="61"/>
    </row>
    <row r="1659" spans="2:11" ht="15">
      <c r="B1659" s="59"/>
      <c r="C1659" s="59"/>
      <c r="G1659" s="61"/>
      <c r="H1659" s="59"/>
      <c r="I1659" s="61"/>
      <c r="J1659" s="61"/>
      <c r="K1659" s="61"/>
    </row>
    <row r="1660" spans="2:11" ht="15">
      <c r="B1660" s="59"/>
      <c r="C1660" s="59"/>
      <c r="G1660" s="61"/>
      <c r="H1660" s="59"/>
      <c r="I1660" s="61"/>
      <c r="J1660" s="61"/>
      <c r="K1660" s="61"/>
    </row>
    <row r="1661" spans="2:11" ht="15">
      <c r="B1661" s="59"/>
      <c r="C1661" s="59"/>
      <c r="G1661" s="61"/>
      <c r="H1661" s="59"/>
      <c r="I1661" s="61"/>
      <c r="J1661" s="61"/>
      <c r="K1661" s="61"/>
    </row>
  </sheetData>
  <sheetProtection/>
  <mergeCells count="18">
    <mergeCell ref="A1:K4"/>
    <mergeCell ref="B6:K6"/>
    <mergeCell ref="A11:K11"/>
    <mergeCell ref="A12:A13"/>
    <mergeCell ref="I12:I13"/>
    <mergeCell ref="J12:J13"/>
    <mergeCell ref="K12:K13"/>
    <mergeCell ref="B12:B13"/>
    <mergeCell ref="C12:C13"/>
    <mergeCell ref="D12:D13"/>
    <mergeCell ref="A5:K5"/>
    <mergeCell ref="E12:E13"/>
    <mergeCell ref="F12:F13"/>
    <mergeCell ref="A8:K8"/>
    <mergeCell ref="B9:K9"/>
    <mergeCell ref="A10:I10"/>
    <mergeCell ref="G12:G13"/>
    <mergeCell ref="H12:H13"/>
  </mergeCells>
  <printOptions/>
  <pageMargins left="0.5905511811023623" right="0.1968503937007874" top="0.3937007874015748" bottom="0.3937007874015748" header="0" footer="0"/>
  <pageSetup horizontalDpi="600" verticalDpi="600" orientation="portrait" paperSize="9" scale="58" r:id="rId1"/>
  <rowBreaks count="2" manualBreakCount="2">
    <brk id="274" max="10" man="1"/>
    <brk id="453" max="10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5"/>
  <sheetViews>
    <sheetView view="pageLayout" zoomScaleSheetLayoutView="100" workbookViewId="0" topLeftCell="A1">
      <selection activeCell="J16" sqref="J16"/>
    </sheetView>
  </sheetViews>
  <sheetFormatPr defaultColWidth="16.140625" defaultRowHeight="15"/>
  <cols>
    <col min="1" max="1" width="61.8515625" style="43" customWidth="1"/>
    <col min="2" max="2" width="7.00390625" style="60" customWidth="1"/>
    <col min="3" max="3" width="7.57421875" style="60" bestFit="1" customWidth="1"/>
    <col min="4" max="4" width="8.7109375" style="60" customWidth="1"/>
    <col min="5" max="5" width="13.28125" style="59" customWidth="1"/>
    <col min="6" max="6" width="6.28125" style="59" customWidth="1"/>
    <col min="7" max="7" width="5.421875" style="59" customWidth="1"/>
    <col min="8" max="8" width="15.421875" style="61" hidden="1" customWidth="1"/>
    <col min="9" max="9" width="14.7109375" style="62" hidden="1" customWidth="1"/>
    <col min="10" max="11" width="15.8515625" style="62" customWidth="1"/>
    <col min="12" max="12" width="15.140625" style="62" customWidth="1"/>
    <col min="13" max="14" width="13.140625" style="42" customWidth="1"/>
    <col min="15" max="15" width="14.8515625" style="43" customWidth="1"/>
    <col min="16" max="18" width="9.140625" style="43" customWidth="1"/>
    <col min="19" max="19" width="12.57421875" style="43" customWidth="1"/>
    <col min="20" max="241" width="9.140625" style="43" customWidth="1"/>
    <col min="242" max="242" width="61.8515625" style="43" customWidth="1"/>
    <col min="243" max="244" width="7.00390625" style="43" customWidth="1"/>
    <col min="245" max="245" width="8.7109375" style="43" customWidth="1"/>
    <col min="246" max="246" width="10.28125" style="43" customWidth="1"/>
    <col min="247" max="247" width="6.28125" style="43" customWidth="1"/>
    <col min="248" max="248" width="5.421875" style="43" customWidth="1"/>
    <col min="249" max="249" width="15.421875" style="43" customWidth="1"/>
    <col min="250" max="250" width="14.7109375" style="43" customWidth="1"/>
    <col min="251" max="251" width="10.8515625" style="43" customWidth="1"/>
    <col min="252" max="252" width="13.28125" style="43" customWidth="1"/>
    <col min="253" max="253" width="13.7109375" style="43" customWidth="1"/>
    <col min="254" max="16384" width="16.140625" style="43" customWidth="1"/>
  </cols>
  <sheetData>
    <row r="1" spans="1:12" s="103" customFormat="1" ht="15">
      <c r="A1" s="308" t="s">
        <v>513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55.5" customHeight="1" hidden="1">
      <c r="A2" s="92"/>
      <c r="B2" s="311" t="s">
        <v>582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s="103" customFormat="1" ht="15.75" customHeight="1" hidden="1">
      <c r="A3" s="308" t="s">
        <v>237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2" s="103" customFormat="1" ht="42.75" customHeight="1" hidden="1">
      <c r="A4" s="303" t="s">
        <v>568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s="103" customFormat="1" ht="23.25" customHeight="1">
      <c r="A5" s="308" t="s">
        <v>699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</row>
    <row r="6" spans="1:14" ht="14.2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43"/>
      <c r="N6" s="43"/>
    </row>
    <row r="7" spans="1:12" ht="15">
      <c r="A7" s="317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</row>
    <row r="8" spans="1:14" s="45" customFormat="1" ht="14.25" customHeight="1">
      <c r="A8" s="334" t="s">
        <v>678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44"/>
      <c r="N8" s="44"/>
    </row>
    <row r="9" spans="1:13" s="45" customFormat="1" ht="18.75" customHeight="1">
      <c r="A9" s="323" t="s">
        <v>0</v>
      </c>
      <c r="B9" s="330" t="s">
        <v>1</v>
      </c>
      <c r="C9" s="330" t="s">
        <v>2</v>
      </c>
      <c r="D9" s="330" t="s">
        <v>3</v>
      </c>
      <c r="E9" s="323" t="s">
        <v>4</v>
      </c>
      <c r="F9" s="323" t="s">
        <v>5</v>
      </c>
      <c r="G9" s="323" t="s">
        <v>6</v>
      </c>
      <c r="H9" s="320" t="s">
        <v>175</v>
      </c>
      <c r="I9" s="320" t="s">
        <v>176</v>
      </c>
      <c r="J9" s="332"/>
      <c r="K9" s="333"/>
      <c r="L9" s="333"/>
      <c r="M9" s="44"/>
    </row>
    <row r="10" spans="1:12" ht="28.5">
      <c r="A10" s="324"/>
      <c r="B10" s="331"/>
      <c r="C10" s="331"/>
      <c r="D10" s="331"/>
      <c r="E10" s="324"/>
      <c r="F10" s="324"/>
      <c r="G10" s="324"/>
      <c r="H10" s="321"/>
      <c r="I10" s="321"/>
      <c r="J10" s="215" t="s">
        <v>655</v>
      </c>
      <c r="K10" s="215" t="s">
        <v>588</v>
      </c>
      <c r="L10" s="215" t="s">
        <v>656</v>
      </c>
    </row>
    <row r="11" spans="1:15" ht="15">
      <c r="A11" s="4" t="s">
        <v>7</v>
      </c>
      <c r="B11" s="36"/>
      <c r="C11" s="36"/>
      <c r="D11" s="36"/>
      <c r="E11" s="32"/>
      <c r="F11" s="32"/>
      <c r="G11" s="32"/>
      <c r="H11" s="214" t="e">
        <f>H14+H83+H292+H734+#REF!</f>
        <v>#REF!</v>
      </c>
      <c r="I11" s="214">
        <f>J11-K11</f>
        <v>99671.56216000003</v>
      </c>
      <c r="J11" s="214">
        <f>J14+J83+J292+J734+J753</f>
        <v>423530.8733600001</v>
      </c>
      <c r="K11" s="214">
        <f>K14+K83+K292+K734+K765+K753</f>
        <v>323859.31120000005</v>
      </c>
      <c r="L11" s="191">
        <f aca="true" t="shared" si="0" ref="L11:L18">K11/J11*100</f>
        <v>76.46651792600737</v>
      </c>
      <c r="O11" s="42"/>
    </row>
    <row r="12" spans="1:15" ht="15">
      <c r="A12" s="4" t="s">
        <v>8</v>
      </c>
      <c r="B12" s="90">
        <v>1</v>
      </c>
      <c r="C12" s="36"/>
      <c r="D12" s="36"/>
      <c r="E12" s="32"/>
      <c r="F12" s="32"/>
      <c r="G12" s="32"/>
      <c r="H12" s="214" t="e">
        <f>H15+H84+H293+H735+#REF!</f>
        <v>#REF!</v>
      </c>
      <c r="I12" s="214">
        <f aca="true" t="shared" si="1" ref="I12:I83">J12-K12</f>
        <v>42862.87242</v>
      </c>
      <c r="J12" s="214">
        <f>J15+J84+J293+J735+J755</f>
        <v>187802.09999999998</v>
      </c>
      <c r="K12" s="214">
        <f>K15+K84+K293+K735+K755</f>
        <v>144939.22757999998</v>
      </c>
      <c r="L12" s="191">
        <f t="shared" si="0"/>
        <v>77.17657447919912</v>
      </c>
      <c r="O12" s="42"/>
    </row>
    <row r="13" spans="1:12" ht="15">
      <c r="A13" s="4" t="s">
        <v>9</v>
      </c>
      <c r="B13" s="90">
        <v>2</v>
      </c>
      <c r="C13" s="36"/>
      <c r="D13" s="36"/>
      <c r="E13" s="32"/>
      <c r="F13" s="32"/>
      <c r="G13" s="32"/>
      <c r="H13" s="214" t="e">
        <f>H16+H85+H294+H736+#REF!</f>
        <v>#REF!</v>
      </c>
      <c r="I13" s="214">
        <f t="shared" si="1"/>
        <v>56808.68974000003</v>
      </c>
      <c r="J13" s="214">
        <f>J16+J85+J294+J736</f>
        <v>235728.77336000005</v>
      </c>
      <c r="K13" s="214">
        <f>K16+K85+K294+K736</f>
        <v>178920.08362000002</v>
      </c>
      <c r="L13" s="191">
        <f t="shared" si="0"/>
        <v>75.9008249479825</v>
      </c>
    </row>
    <row r="14" spans="1:12" ht="15">
      <c r="A14" s="4" t="s">
        <v>10</v>
      </c>
      <c r="B14" s="90" t="s">
        <v>11</v>
      </c>
      <c r="C14" s="36"/>
      <c r="D14" s="36"/>
      <c r="E14" s="32"/>
      <c r="F14" s="32"/>
      <c r="G14" s="32"/>
      <c r="H14" s="214" t="e">
        <f>H17+H43+#REF!</f>
        <v>#REF!</v>
      </c>
      <c r="I14" s="214">
        <f t="shared" si="1"/>
        <v>10005.360959999998</v>
      </c>
      <c r="J14" s="214">
        <f>J17+J43+J50+J56</f>
        <v>30802.22736</v>
      </c>
      <c r="K14" s="214">
        <f>K17+K43+K50+K56</f>
        <v>20796.866400000003</v>
      </c>
      <c r="L14" s="191">
        <f t="shared" si="0"/>
        <v>67.51741085778416</v>
      </c>
    </row>
    <row r="15" spans="1:15" ht="15">
      <c r="A15" s="4" t="s">
        <v>8</v>
      </c>
      <c r="B15" s="90">
        <v>1</v>
      </c>
      <c r="C15" s="36"/>
      <c r="D15" s="36"/>
      <c r="E15" s="32"/>
      <c r="F15" s="32"/>
      <c r="G15" s="32"/>
      <c r="H15" s="214" t="e">
        <f>H23+H26+H29+#REF!</f>
        <v>#REF!</v>
      </c>
      <c r="I15" s="214">
        <f t="shared" si="1"/>
        <v>9604.29577</v>
      </c>
      <c r="J15" s="214">
        <f>J23+J26+J29+J68+J55+J74+J38</f>
        <v>18967.4</v>
      </c>
      <c r="K15" s="214">
        <f>K23+K26+K29+K68+K55+K74+K38</f>
        <v>9363.10423</v>
      </c>
      <c r="L15" s="191">
        <f t="shared" si="0"/>
        <v>49.3641945126902</v>
      </c>
      <c r="O15" s="42"/>
    </row>
    <row r="16" spans="1:12" ht="15">
      <c r="A16" s="4" t="s">
        <v>9</v>
      </c>
      <c r="B16" s="90">
        <v>2</v>
      </c>
      <c r="C16" s="36"/>
      <c r="D16" s="36"/>
      <c r="E16" s="32"/>
      <c r="F16" s="32"/>
      <c r="G16" s="32"/>
      <c r="H16" s="214" t="e">
        <f>H49+H62+#REF!+#REF!</f>
        <v>#REF!</v>
      </c>
      <c r="I16" s="214">
        <f t="shared" si="1"/>
        <v>401.06518999999935</v>
      </c>
      <c r="J16" s="214">
        <f>J49+J62+J78+J82+J33+J42</f>
        <v>11834.827360000001</v>
      </c>
      <c r="K16" s="214">
        <f>K49+K62+K78+K82+K33+K42</f>
        <v>11433.762170000002</v>
      </c>
      <c r="L16" s="191">
        <f t="shared" si="0"/>
        <v>96.61114456679326</v>
      </c>
    </row>
    <row r="17" spans="1:12" ht="15">
      <c r="A17" s="4" t="s">
        <v>12</v>
      </c>
      <c r="B17" s="90" t="s">
        <v>11</v>
      </c>
      <c r="C17" s="90" t="s">
        <v>13</v>
      </c>
      <c r="D17" s="36"/>
      <c r="E17" s="32"/>
      <c r="F17" s="32"/>
      <c r="G17" s="32"/>
      <c r="H17" s="214">
        <f>H18</f>
        <v>2793.4</v>
      </c>
      <c r="I17" s="214">
        <f t="shared" si="1"/>
        <v>1121.7276499999998</v>
      </c>
      <c r="J17" s="214">
        <f>J18+J34</f>
        <v>4331.42736</v>
      </c>
      <c r="K17" s="214">
        <f>K18+K34</f>
        <v>3209.69971</v>
      </c>
      <c r="L17" s="191">
        <f t="shared" si="0"/>
        <v>74.10258658937778</v>
      </c>
    </row>
    <row r="18" spans="1:12" ht="42.75">
      <c r="A18" s="4" t="s">
        <v>14</v>
      </c>
      <c r="B18" s="90" t="s">
        <v>11</v>
      </c>
      <c r="C18" s="90" t="s">
        <v>13</v>
      </c>
      <c r="D18" s="90" t="s">
        <v>15</v>
      </c>
      <c r="E18" s="234"/>
      <c r="F18" s="234"/>
      <c r="G18" s="234"/>
      <c r="H18" s="214">
        <f>H19</f>
        <v>2793.4</v>
      </c>
      <c r="I18" s="214">
        <f t="shared" si="1"/>
        <v>1121.7276500000003</v>
      </c>
      <c r="J18" s="214">
        <f>J19+J30</f>
        <v>4065.94114</v>
      </c>
      <c r="K18" s="214">
        <f>K19+K30</f>
        <v>2944.2134899999996</v>
      </c>
      <c r="L18" s="191">
        <f t="shared" si="0"/>
        <v>72.41161120202541</v>
      </c>
    </row>
    <row r="19" spans="1:12" ht="18" customHeight="1">
      <c r="A19" s="5" t="s">
        <v>16</v>
      </c>
      <c r="B19" s="37" t="s">
        <v>11</v>
      </c>
      <c r="C19" s="37" t="s">
        <v>13</v>
      </c>
      <c r="D19" s="37" t="s">
        <v>15</v>
      </c>
      <c r="E19" s="33">
        <v>9000000000</v>
      </c>
      <c r="F19" s="32"/>
      <c r="G19" s="32"/>
      <c r="H19" s="40">
        <f>H20</f>
        <v>2793.4</v>
      </c>
      <c r="I19" s="214">
        <f t="shared" si="1"/>
        <v>1083.2374600000003</v>
      </c>
      <c r="J19" s="40">
        <f>J20</f>
        <v>3900</v>
      </c>
      <c r="K19" s="40">
        <f>K20</f>
        <v>2816.7625399999997</v>
      </c>
      <c r="L19" s="39">
        <f>L20</f>
        <v>135.839107</v>
      </c>
    </row>
    <row r="20" spans="1:12" ht="15">
      <c r="A20" s="5" t="s">
        <v>406</v>
      </c>
      <c r="B20" s="37" t="s">
        <v>11</v>
      </c>
      <c r="C20" s="37" t="s">
        <v>13</v>
      </c>
      <c r="D20" s="37" t="s">
        <v>15</v>
      </c>
      <c r="E20" s="33">
        <v>9000090020</v>
      </c>
      <c r="F20" s="32"/>
      <c r="G20" s="32"/>
      <c r="H20" s="40">
        <f>H21+H24+H27</f>
        <v>2793.4</v>
      </c>
      <c r="I20" s="214">
        <f t="shared" si="1"/>
        <v>1083.2374600000003</v>
      </c>
      <c r="J20" s="40">
        <f>J21+J24+J27</f>
        <v>3900</v>
      </c>
      <c r="K20" s="40">
        <f>K21+K24+K27</f>
        <v>2816.7625399999997</v>
      </c>
      <c r="L20" s="39">
        <f>L21+L24+L27</f>
        <v>135.839107</v>
      </c>
    </row>
    <row r="21" spans="1:12" ht="60">
      <c r="A21" s="5" t="s">
        <v>17</v>
      </c>
      <c r="B21" s="37" t="s">
        <v>11</v>
      </c>
      <c r="C21" s="37" t="s">
        <v>13</v>
      </c>
      <c r="D21" s="37" t="s">
        <v>15</v>
      </c>
      <c r="E21" s="33">
        <v>9000090020</v>
      </c>
      <c r="F21" s="33">
        <v>100</v>
      </c>
      <c r="G21" s="32"/>
      <c r="H21" s="40">
        <f aca="true" t="shared" si="2" ref="H21:L22">H22</f>
        <v>2379</v>
      </c>
      <c r="I21" s="214">
        <f t="shared" si="1"/>
        <v>640.8402900000001</v>
      </c>
      <c r="J21" s="40">
        <f t="shared" si="2"/>
        <v>3000</v>
      </c>
      <c r="K21" s="40">
        <f t="shared" si="2"/>
        <v>2359.15971</v>
      </c>
      <c r="L21" s="39">
        <f t="shared" si="2"/>
        <v>78.638657</v>
      </c>
    </row>
    <row r="22" spans="1:12" ht="30">
      <c r="A22" s="5" t="s">
        <v>18</v>
      </c>
      <c r="B22" s="37" t="s">
        <v>11</v>
      </c>
      <c r="C22" s="37" t="s">
        <v>13</v>
      </c>
      <c r="D22" s="37" t="s">
        <v>15</v>
      </c>
      <c r="E22" s="33">
        <v>9000090020</v>
      </c>
      <c r="F22" s="33">
        <v>120</v>
      </c>
      <c r="G22" s="32"/>
      <c r="H22" s="40">
        <f t="shared" si="2"/>
        <v>2379</v>
      </c>
      <c r="I22" s="214">
        <f t="shared" si="1"/>
        <v>640.8402900000001</v>
      </c>
      <c r="J22" s="40">
        <f t="shared" si="2"/>
        <v>3000</v>
      </c>
      <c r="K22" s="40">
        <f t="shared" si="2"/>
        <v>2359.15971</v>
      </c>
      <c r="L22" s="39">
        <f t="shared" si="2"/>
        <v>78.638657</v>
      </c>
    </row>
    <row r="23" spans="1:12" ht="15">
      <c r="A23" s="6" t="s">
        <v>8</v>
      </c>
      <c r="B23" s="37" t="s">
        <v>11</v>
      </c>
      <c r="C23" s="37" t="s">
        <v>13</v>
      </c>
      <c r="D23" s="37" t="s">
        <v>15</v>
      </c>
      <c r="E23" s="33">
        <v>9000090020</v>
      </c>
      <c r="F23" s="33">
        <v>120</v>
      </c>
      <c r="G23" s="33">
        <v>1</v>
      </c>
      <c r="H23" s="40">
        <v>2379</v>
      </c>
      <c r="I23" s="214">
        <f t="shared" si="1"/>
        <v>640.8402900000001</v>
      </c>
      <c r="J23" s="40">
        <v>3000</v>
      </c>
      <c r="K23" s="40">
        <v>2359.15971</v>
      </c>
      <c r="L23" s="39">
        <f>K23/J23*100</f>
        <v>78.638657</v>
      </c>
    </row>
    <row r="24" spans="1:12" ht="30">
      <c r="A24" s="27" t="s">
        <v>210</v>
      </c>
      <c r="B24" s="37" t="s">
        <v>11</v>
      </c>
      <c r="C24" s="37" t="s">
        <v>13</v>
      </c>
      <c r="D24" s="37" t="s">
        <v>15</v>
      </c>
      <c r="E24" s="33">
        <v>9000090020</v>
      </c>
      <c r="F24" s="33">
        <v>200</v>
      </c>
      <c r="G24" s="32"/>
      <c r="H24" s="40">
        <f aca="true" t="shared" si="3" ref="H24:L25">H25</f>
        <v>399.4</v>
      </c>
      <c r="I24" s="214">
        <f t="shared" si="1"/>
        <v>342.39728</v>
      </c>
      <c r="J24" s="40">
        <f t="shared" si="3"/>
        <v>800</v>
      </c>
      <c r="K24" s="40">
        <f t="shared" si="3"/>
        <v>457.60272</v>
      </c>
      <c r="L24" s="39">
        <f t="shared" si="3"/>
        <v>57.20034</v>
      </c>
    </row>
    <row r="25" spans="1:12" ht="30">
      <c r="A25" s="5" t="s">
        <v>20</v>
      </c>
      <c r="B25" s="37" t="s">
        <v>11</v>
      </c>
      <c r="C25" s="37" t="s">
        <v>13</v>
      </c>
      <c r="D25" s="37" t="s">
        <v>15</v>
      </c>
      <c r="E25" s="33">
        <v>9000090020</v>
      </c>
      <c r="F25" s="33">
        <v>240</v>
      </c>
      <c r="G25" s="32"/>
      <c r="H25" s="40">
        <f t="shared" si="3"/>
        <v>399.4</v>
      </c>
      <c r="I25" s="214">
        <f t="shared" si="1"/>
        <v>342.39728</v>
      </c>
      <c r="J25" s="40">
        <f t="shared" si="3"/>
        <v>800</v>
      </c>
      <c r="K25" s="40">
        <f t="shared" si="3"/>
        <v>457.60272</v>
      </c>
      <c r="L25" s="39">
        <f t="shared" si="3"/>
        <v>57.20034</v>
      </c>
    </row>
    <row r="26" spans="1:12" ht="15">
      <c r="A26" s="6" t="s">
        <v>8</v>
      </c>
      <c r="B26" s="37" t="s">
        <v>11</v>
      </c>
      <c r="C26" s="37" t="s">
        <v>13</v>
      </c>
      <c r="D26" s="37" t="s">
        <v>15</v>
      </c>
      <c r="E26" s="33">
        <v>9000090020</v>
      </c>
      <c r="F26" s="33">
        <v>240</v>
      </c>
      <c r="G26" s="33">
        <v>1</v>
      </c>
      <c r="H26" s="40">
        <v>399.4</v>
      </c>
      <c r="I26" s="214">
        <f t="shared" si="1"/>
        <v>342.39728</v>
      </c>
      <c r="J26" s="40">
        <v>800</v>
      </c>
      <c r="K26" s="40">
        <v>457.60272</v>
      </c>
      <c r="L26" s="39">
        <f>K26/J26*100</f>
        <v>57.20034</v>
      </c>
    </row>
    <row r="27" spans="1:12" ht="15">
      <c r="A27" s="5" t="s">
        <v>21</v>
      </c>
      <c r="B27" s="37" t="s">
        <v>11</v>
      </c>
      <c r="C27" s="37" t="s">
        <v>13</v>
      </c>
      <c r="D27" s="37" t="s">
        <v>15</v>
      </c>
      <c r="E27" s="33">
        <v>9000090020</v>
      </c>
      <c r="F27" s="33">
        <v>800</v>
      </c>
      <c r="G27" s="32"/>
      <c r="H27" s="40">
        <f aca="true" t="shared" si="4" ref="H27:L28">H28</f>
        <v>15</v>
      </c>
      <c r="I27" s="214">
        <f t="shared" si="1"/>
        <v>99.99989</v>
      </c>
      <c r="J27" s="40">
        <f t="shared" si="4"/>
        <v>100</v>
      </c>
      <c r="K27" s="40">
        <f t="shared" si="4"/>
        <v>0.00011</v>
      </c>
      <c r="L27" s="39">
        <f t="shared" si="4"/>
        <v>0.00011</v>
      </c>
    </row>
    <row r="28" spans="1:12" ht="15">
      <c r="A28" s="5" t="s">
        <v>22</v>
      </c>
      <c r="B28" s="37" t="s">
        <v>11</v>
      </c>
      <c r="C28" s="37" t="s">
        <v>13</v>
      </c>
      <c r="D28" s="37" t="s">
        <v>15</v>
      </c>
      <c r="E28" s="33">
        <v>9000090020</v>
      </c>
      <c r="F28" s="33">
        <v>850</v>
      </c>
      <c r="G28" s="32"/>
      <c r="H28" s="40">
        <f t="shared" si="4"/>
        <v>15</v>
      </c>
      <c r="I28" s="214">
        <f t="shared" si="1"/>
        <v>99.99989</v>
      </c>
      <c r="J28" s="40">
        <f t="shared" si="4"/>
        <v>100</v>
      </c>
      <c r="K28" s="40">
        <f t="shared" si="4"/>
        <v>0.00011</v>
      </c>
      <c r="L28" s="39">
        <f t="shared" si="4"/>
        <v>0.00011</v>
      </c>
    </row>
    <row r="29" spans="1:12" ht="15.75" customHeight="1">
      <c r="A29" s="6" t="s">
        <v>8</v>
      </c>
      <c r="B29" s="37" t="s">
        <v>11</v>
      </c>
      <c r="C29" s="37" t="s">
        <v>13</v>
      </c>
      <c r="D29" s="37" t="s">
        <v>15</v>
      </c>
      <c r="E29" s="33">
        <v>9000090020</v>
      </c>
      <c r="F29" s="33">
        <v>850</v>
      </c>
      <c r="G29" s="33">
        <v>1</v>
      </c>
      <c r="H29" s="40">
        <v>15</v>
      </c>
      <c r="I29" s="214">
        <f t="shared" si="1"/>
        <v>99.99989</v>
      </c>
      <c r="J29" s="40">
        <v>100</v>
      </c>
      <c r="K29" s="40">
        <v>0.00011</v>
      </c>
      <c r="L29" s="39">
        <f>K29/J29*100</f>
        <v>0.00011</v>
      </c>
    </row>
    <row r="30" spans="1:12" ht="57" customHeight="1">
      <c r="A30" s="5" t="s">
        <v>611</v>
      </c>
      <c r="B30" s="37" t="s">
        <v>11</v>
      </c>
      <c r="C30" s="37" t="s">
        <v>13</v>
      </c>
      <c r="D30" s="37" t="s">
        <v>15</v>
      </c>
      <c r="E30" s="33">
        <v>9000055490</v>
      </c>
      <c r="F30" s="32"/>
      <c r="G30" s="32"/>
      <c r="H30" s="40" t="e">
        <f>H31+H34+H37</f>
        <v>#REF!</v>
      </c>
      <c r="I30" s="216">
        <f>J30-K30</f>
        <v>38.490189999999984</v>
      </c>
      <c r="J30" s="40">
        <f>J31</f>
        <v>165.94114</v>
      </c>
      <c r="K30" s="40">
        <f>K31</f>
        <v>127.45095</v>
      </c>
      <c r="L30" s="39">
        <f>L31</f>
        <v>76.80491407977553</v>
      </c>
    </row>
    <row r="31" spans="1:12" ht="61.5" customHeight="1">
      <c r="A31" s="5" t="s">
        <v>17</v>
      </c>
      <c r="B31" s="37" t="s">
        <v>11</v>
      </c>
      <c r="C31" s="37" t="s">
        <v>13</v>
      </c>
      <c r="D31" s="37" t="s">
        <v>15</v>
      </c>
      <c r="E31" s="33">
        <v>9000055490</v>
      </c>
      <c r="F31" s="33">
        <v>100</v>
      </c>
      <c r="G31" s="32"/>
      <c r="H31" s="40">
        <f aca="true" t="shared" si="5" ref="H31:L32">H32</f>
        <v>2379</v>
      </c>
      <c r="I31" s="216">
        <f>J31-K31</f>
        <v>38.490189999999984</v>
      </c>
      <c r="J31" s="40">
        <f t="shared" si="5"/>
        <v>165.94114</v>
      </c>
      <c r="K31" s="40">
        <f t="shared" si="5"/>
        <v>127.45095</v>
      </c>
      <c r="L31" s="39">
        <f t="shared" si="5"/>
        <v>76.80491407977553</v>
      </c>
    </row>
    <row r="32" spans="1:12" ht="28.5" customHeight="1">
      <c r="A32" s="5" t="s">
        <v>18</v>
      </c>
      <c r="B32" s="37" t="s">
        <v>11</v>
      </c>
      <c r="C32" s="37" t="s">
        <v>13</v>
      </c>
      <c r="D32" s="37" t="s">
        <v>15</v>
      </c>
      <c r="E32" s="33">
        <v>9000055490</v>
      </c>
      <c r="F32" s="33">
        <v>120</v>
      </c>
      <c r="G32" s="32"/>
      <c r="H32" s="40">
        <f t="shared" si="5"/>
        <v>2379</v>
      </c>
      <c r="I32" s="216">
        <f>J32-K32</f>
        <v>38.490189999999984</v>
      </c>
      <c r="J32" s="40">
        <f t="shared" si="5"/>
        <v>165.94114</v>
      </c>
      <c r="K32" s="40">
        <f t="shared" si="5"/>
        <v>127.45095</v>
      </c>
      <c r="L32" s="39">
        <f t="shared" si="5"/>
        <v>76.80491407977553</v>
      </c>
    </row>
    <row r="33" spans="1:12" ht="23.25" customHeight="1">
      <c r="A33" s="6" t="s">
        <v>9</v>
      </c>
      <c r="B33" s="37" t="s">
        <v>11</v>
      </c>
      <c r="C33" s="37" t="s">
        <v>13</v>
      </c>
      <c r="D33" s="37" t="s">
        <v>15</v>
      </c>
      <c r="E33" s="33">
        <v>9000055490</v>
      </c>
      <c r="F33" s="33">
        <v>120</v>
      </c>
      <c r="G33" s="33">
        <v>2</v>
      </c>
      <c r="H33" s="40">
        <v>2379</v>
      </c>
      <c r="I33" s="216">
        <f>J33-K33</f>
        <v>38.490189999999984</v>
      </c>
      <c r="J33" s="40">
        <v>165.94114</v>
      </c>
      <c r="K33" s="40">
        <v>127.45095</v>
      </c>
      <c r="L33" s="39">
        <f>K33/J33*100</f>
        <v>76.80491407977553</v>
      </c>
    </row>
    <row r="34" spans="1:12" ht="15">
      <c r="A34" s="4" t="s">
        <v>40</v>
      </c>
      <c r="B34" s="90" t="s">
        <v>11</v>
      </c>
      <c r="C34" s="90" t="s">
        <v>13</v>
      </c>
      <c r="D34" s="90" t="s">
        <v>41</v>
      </c>
      <c r="E34" s="234"/>
      <c r="F34" s="234"/>
      <c r="G34" s="234"/>
      <c r="H34" s="214" t="e">
        <f>H35+H105+#REF!</f>
        <v>#REF!</v>
      </c>
      <c r="I34" s="214">
        <f t="shared" si="1"/>
        <v>0</v>
      </c>
      <c r="J34" s="214">
        <f>J35+J39</f>
        <v>265.48622</v>
      </c>
      <c r="K34" s="214">
        <f>K35+K39</f>
        <v>265.48622</v>
      </c>
      <c r="L34" s="191">
        <f>L35+L39</f>
        <v>100</v>
      </c>
    </row>
    <row r="35" spans="1:12" ht="45">
      <c r="A35" s="27" t="s">
        <v>612</v>
      </c>
      <c r="B35" s="37" t="s">
        <v>11</v>
      </c>
      <c r="C35" s="37" t="s">
        <v>13</v>
      </c>
      <c r="D35" s="37" t="s">
        <v>41</v>
      </c>
      <c r="E35" s="33">
        <v>9000090080</v>
      </c>
      <c r="F35" s="32"/>
      <c r="G35" s="32"/>
      <c r="H35" s="40">
        <f aca="true" t="shared" si="6" ref="H35:L41">H36</f>
        <v>587.1</v>
      </c>
      <c r="I35" s="214">
        <f t="shared" si="1"/>
        <v>0</v>
      </c>
      <c r="J35" s="40">
        <f t="shared" si="6"/>
        <v>0</v>
      </c>
      <c r="K35" s="40">
        <f t="shared" si="6"/>
        <v>0</v>
      </c>
      <c r="L35" s="39">
        <f t="shared" si="6"/>
        <v>0</v>
      </c>
    </row>
    <row r="36" spans="1:12" ht="15">
      <c r="A36" s="5" t="s">
        <v>27</v>
      </c>
      <c r="B36" s="37" t="s">
        <v>11</v>
      </c>
      <c r="C36" s="37" t="s">
        <v>13</v>
      </c>
      <c r="D36" s="37" t="s">
        <v>41</v>
      </c>
      <c r="E36" s="33">
        <v>9000090080</v>
      </c>
      <c r="F36" s="33">
        <v>500</v>
      </c>
      <c r="G36" s="32"/>
      <c r="H36" s="40">
        <f t="shared" si="6"/>
        <v>587.1</v>
      </c>
      <c r="I36" s="214">
        <f t="shared" si="1"/>
        <v>0</v>
      </c>
      <c r="J36" s="40">
        <f t="shared" si="6"/>
        <v>0</v>
      </c>
      <c r="K36" s="40">
        <f t="shared" si="6"/>
        <v>0</v>
      </c>
      <c r="L36" s="39">
        <f t="shared" si="6"/>
        <v>0</v>
      </c>
    </row>
    <row r="37" spans="1:12" ht="15">
      <c r="A37" s="5" t="s">
        <v>35</v>
      </c>
      <c r="B37" s="37" t="s">
        <v>11</v>
      </c>
      <c r="C37" s="37" t="s">
        <v>13</v>
      </c>
      <c r="D37" s="37" t="s">
        <v>41</v>
      </c>
      <c r="E37" s="33">
        <v>9000090080</v>
      </c>
      <c r="F37" s="33">
        <v>540</v>
      </c>
      <c r="G37" s="32"/>
      <c r="H37" s="40">
        <f t="shared" si="6"/>
        <v>587.1</v>
      </c>
      <c r="I37" s="214">
        <f t="shared" si="1"/>
        <v>0</v>
      </c>
      <c r="J37" s="40">
        <f t="shared" si="6"/>
        <v>0</v>
      </c>
      <c r="K37" s="40">
        <f t="shared" si="6"/>
        <v>0</v>
      </c>
      <c r="L37" s="39">
        <f t="shared" si="6"/>
        <v>0</v>
      </c>
    </row>
    <row r="38" spans="1:12" ht="15">
      <c r="A38" s="240" t="s">
        <v>8</v>
      </c>
      <c r="B38" s="36" t="s">
        <v>11</v>
      </c>
      <c r="C38" s="37" t="s">
        <v>13</v>
      </c>
      <c r="D38" s="37" t="s">
        <v>41</v>
      </c>
      <c r="E38" s="33">
        <v>9000090080</v>
      </c>
      <c r="F38" s="32">
        <v>540</v>
      </c>
      <c r="G38" s="32">
        <v>1</v>
      </c>
      <c r="H38" s="105">
        <v>587.1</v>
      </c>
      <c r="I38" s="241">
        <f t="shared" si="1"/>
        <v>0</v>
      </c>
      <c r="J38" s="105">
        <v>0</v>
      </c>
      <c r="K38" s="105">
        <v>0</v>
      </c>
      <c r="L38" s="242">
        <v>0</v>
      </c>
    </row>
    <row r="39" spans="1:12" ht="150">
      <c r="A39" s="27" t="s">
        <v>613</v>
      </c>
      <c r="B39" s="37" t="s">
        <v>11</v>
      </c>
      <c r="C39" s="37" t="s">
        <v>13</v>
      </c>
      <c r="D39" s="37" t="s">
        <v>41</v>
      </c>
      <c r="E39" s="33">
        <v>9000056940</v>
      </c>
      <c r="F39" s="32"/>
      <c r="G39" s="32"/>
      <c r="H39" s="40">
        <f t="shared" si="6"/>
        <v>587.1</v>
      </c>
      <c r="I39" s="214">
        <f t="shared" si="1"/>
        <v>0</v>
      </c>
      <c r="J39" s="40">
        <f t="shared" si="6"/>
        <v>265.48622</v>
      </c>
      <c r="K39" s="40">
        <f t="shared" si="6"/>
        <v>265.48622</v>
      </c>
      <c r="L39" s="39">
        <f t="shared" si="6"/>
        <v>100</v>
      </c>
    </row>
    <row r="40" spans="1:12" ht="15">
      <c r="A40" s="5" t="s">
        <v>27</v>
      </c>
      <c r="B40" s="37" t="s">
        <v>11</v>
      </c>
      <c r="C40" s="37" t="s">
        <v>13</v>
      </c>
      <c r="D40" s="37" t="s">
        <v>41</v>
      </c>
      <c r="E40" s="33">
        <v>9000056940</v>
      </c>
      <c r="F40" s="33">
        <v>500</v>
      </c>
      <c r="G40" s="32"/>
      <c r="H40" s="40">
        <f t="shared" si="6"/>
        <v>587.1</v>
      </c>
      <c r="I40" s="214">
        <f t="shared" si="1"/>
        <v>0</v>
      </c>
      <c r="J40" s="40">
        <f t="shared" si="6"/>
        <v>265.48622</v>
      </c>
      <c r="K40" s="40">
        <f t="shared" si="6"/>
        <v>265.48622</v>
      </c>
      <c r="L40" s="39">
        <f t="shared" si="6"/>
        <v>100</v>
      </c>
    </row>
    <row r="41" spans="1:12" ht="15">
      <c r="A41" s="5" t="s">
        <v>35</v>
      </c>
      <c r="B41" s="37" t="s">
        <v>11</v>
      </c>
      <c r="C41" s="37" t="s">
        <v>13</v>
      </c>
      <c r="D41" s="37" t="s">
        <v>41</v>
      </c>
      <c r="E41" s="33">
        <v>9000056940</v>
      </c>
      <c r="F41" s="33">
        <v>540</v>
      </c>
      <c r="G41" s="32"/>
      <c r="H41" s="40">
        <f t="shared" si="6"/>
        <v>587.1</v>
      </c>
      <c r="I41" s="214">
        <f t="shared" si="1"/>
        <v>0</v>
      </c>
      <c r="J41" s="40">
        <f t="shared" si="6"/>
        <v>265.48622</v>
      </c>
      <c r="K41" s="40">
        <f t="shared" si="6"/>
        <v>265.48622</v>
      </c>
      <c r="L41" s="39">
        <f t="shared" si="6"/>
        <v>100</v>
      </c>
    </row>
    <row r="42" spans="1:12" ht="15">
      <c r="A42" s="240" t="s">
        <v>9</v>
      </c>
      <c r="B42" s="36" t="s">
        <v>11</v>
      </c>
      <c r="C42" s="37" t="s">
        <v>13</v>
      </c>
      <c r="D42" s="37" t="s">
        <v>41</v>
      </c>
      <c r="E42" s="33">
        <v>9000056940</v>
      </c>
      <c r="F42" s="32">
        <v>540</v>
      </c>
      <c r="G42" s="32">
        <v>2</v>
      </c>
      <c r="H42" s="105">
        <v>587.1</v>
      </c>
      <c r="I42" s="241">
        <f t="shared" si="1"/>
        <v>0</v>
      </c>
      <c r="J42" s="40">
        <v>265.48622</v>
      </c>
      <c r="K42" s="105">
        <v>265.48622</v>
      </c>
      <c r="L42" s="242">
        <f>K42/J42*100</f>
        <v>100</v>
      </c>
    </row>
    <row r="43" spans="1:12" ht="15">
      <c r="A43" s="4" t="s">
        <v>23</v>
      </c>
      <c r="B43" s="90" t="s">
        <v>11</v>
      </c>
      <c r="C43" s="90" t="s">
        <v>24</v>
      </c>
      <c r="D43" s="36"/>
      <c r="E43" s="32"/>
      <c r="F43" s="32"/>
      <c r="G43" s="32"/>
      <c r="H43" s="214">
        <f aca="true" t="shared" si="7" ref="H43:L48">H44</f>
        <v>587.1</v>
      </c>
      <c r="I43" s="214">
        <f t="shared" si="1"/>
        <v>320.97500000000014</v>
      </c>
      <c r="J43" s="214">
        <f t="shared" si="7"/>
        <v>1283.9</v>
      </c>
      <c r="K43" s="214">
        <f t="shared" si="7"/>
        <v>962.925</v>
      </c>
      <c r="L43" s="191">
        <f t="shared" si="7"/>
        <v>74.99999999999999</v>
      </c>
    </row>
    <row r="44" spans="1:12" ht="15">
      <c r="A44" s="4" t="s">
        <v>25</v>
      </c>
      <c r="B44" s="90" t="s">
        <v>11</v>
      </c>
      <c r="C44" s="90" t="s">
        <v>24</v>
      </c>
      <c r="D44" s="90" t="s">
        <v>26</v>
      </c>
      <c r="E44" s="234"/>
      <c r="F44" s="234"/>
      <c r="G44" s="234"/>
      <c r="H44" s="214">
        <f t="shared" si="7"/>
        <v>587.1</v>
      </c>
      <c r="I44" s="214">
        <f t="shared" si="1"/>
        <v>320.97500000000014</v>
      </c>
      <c r="J44" s="214">
        <f t="shared" si="7"/>
        <v>1283.9</v>
      </c>
      <c r="K44" s="214">
        <f t="shared" si="7"/>
        <v>962.925</v>
      </c>
      <c r="L44" s="191">
        <f t="shared" si="7"/>
        <v>74.99999999999999</v>
      </c>
    </row>
    <row r="45" spans="1:12" ht="15">
      <c r="A45" s="5" t="s">
        <v>16</v>
      </c>
      <c r="B45" s="37" t="s">
        <v>11</v>
      </c>
      <c r="C45" s="37" t="s">
        <v>24</v>
      </c>
      <c r="D45" s="37" t="s">
        <v>26</v>
      </c>
      <c r="E45" s="33">
        <v>9000000000</v>
      </c>
      <c r="F45" s="32"/>
      <c r="G45" s="32"/>
      <c r="H45" s="40">
        <f t="shared" si="7"/>
        <v>587.1</v>
      </c>
      <c r="I45" s="214">
        <f t="shared" si="1"/>
        <v>320.97500000000014</v>
      </c>
      <c r="J45" s="40">
        <f t="shared" si="7"/>
        <v>1283.9</v>
      </c>
      <c r="K45" s="40">
        <f t="shared" si="7"/>
        <v>962.925</v>
      </c>
      <c r="L45" s="39">
        <f t="shared" si="7"/>
        <v>74.99999999999999</v>
      </c>
    </row>
    <row r="46" spans="1:12" ht="30">
      <c r="A46" s="27" t="s">
        <v>418</v>
      </c>
      <c r="B46" s="37" t="s">
        <v>11</v>
      </c>
      <c r="C46" s="37" t="s">
        <v>24</v>
      </c>
      <c r="D46" s="37" t="s">
        <v>26</v>
      </c>
      <c r="E46" s="33">
        <v>9000051180</v>
      </c>
      <c r="F46" s="32"/>
      <c r="G46" s="32"/>
      <c r="H46" s="40">
        <f t="shared" si="7"/>
        <v>587.1</v>
      </c>
      <c r="I46" s="214">
        <f t="shared" si="1"/>
        <v>320.97500000000014</v>
      </c>
      <c r="J46" s="40">
        <f t="shared" si="7"/>
        <v>1283.9</v>
      </c>
      <c r="K46" s="40">
        <f t="shared" si="7"/>
        <v>962.925</v>
      </c>
      <c r="L46" s="39">
        <f t="shared" si="7"/>
        <v>74.99999999999999</v>
      </c>
    </row>
    <row r="47" spans="1:12" ht="15">
      <c r="A47" s="5" t="s">
        <v>27</v>
      </c>
      <c r="B47" s="37" t="s">
        <v>11</v>
      </c>
      <c r="C47" s="37" t="s">
        <v>24</v>
      </c>
      <c r="D47" s="37" t="s">
        <v>26</v>
      </c>
      <c r="E47" s="33">
        <v>9000051180</v>
      </c>
      <c r="F47" s="33">
        <v>500</v>
      </c>
      <c r="G47" s="32"/>
      <c r="H47" s="40">
        <f t="shared" si="7"/>
        <v>587.1</v>
      </c>
      <c r="I47" s="214">
        <f t="shared" si="1"/>
        <v>320.97500000000014</v>
      </c>
      <c r="J47" s="40">
        <f t="shared" si="7"/>
        <v>1283.9</v>
      </c>
      <c r="K47" s="40">
        <f t="shared" si="7"/>
        <v>962.925</v>
      </c>
      <c r="L47" s="39">
        <f t="shared" si="7"/>
        <v>74.99999999999999</v>
      </c>
    </row>
    <row r="48" spans="1:12" ht="15.75" customHeight="1">
      <c r="A48" s="5" t="s">
        <v>28</v>
      </c>
      <c r="B48" s="37" t="s">
        <v>11</v>
      </c>
      <c r="C48" s="37" t="s">
        <v>24</v>
      </c>
      <c r="D48" s="37" t="s">
        <v>26</v>
      </c>
      <c r="E48" s="33">
        <v>9000051180</v>
      </c>
      <c r="F48" s="33">
        <v>530</v>
      </c>
      <c r="G48" s="32"/>
      <c r="H48" s="40">
        <f t="shared" si="7"/>
        <v>587.1</v>
      </c>
      <c r="I48" s="214">
        <f t="shared" si="1"/>
        <v>320.97500000000014</v>
      </c>
      <c r="J48" s="40">
        <f t="shared" si="7"/>
        <v>1283.9</v>
      </c>
      <c r="K48" s="40">
        <f t="shared" si="7"/>
        <v>962.925</v>
      </c>
      <c r="L48" s="39">
        <f t="shared" si="7"/>
        <v>74.99999999999999</v>
      </c>
    </row>
    <row r="49" spans="1:12" ht="15" customHeight="1">
      <c r="A49" s="6" t="s">
        <v>9</v>
      </c>
      <c r="B49" s="37" t="s">
        <v>11</v>
      </c>
      <c r="C49" s="37" t="s">
        <v>24</v>
      </c>
      <c r="D49" s="37" t="s">
        <v>26</v>
      </c>
      <c r="E49" s="33">
        <v>9000051180</v>
      </c>
      <c r="F49" s="33">
        <v>530</v>
      </c>
      <c r="G49" s="33">
        <v>2</v>
      </c>
      <c r="H49" s="40">
        <v>587.1</v>
      </c>
      <c r="I49" s="214">
        <f t="shared" si="1"/>
        <v>320.97500000000014</v>
      </c>
      <c r="J49" s="40">
        <v>1283.9</v>
      </c>
      <c r="K49" s="40">
        <v>962.925</v>
      </c>
      <c r="L49" s="39">
        <f>K49/J49*100</f>
        <v>74.99999999999999</v>
      </c>
    </row>
    <row r="50" spans="1:12" ht="25.5" customHeight="1">
      <c r="A50" s="63" t="s">
        <v>29</v>
      </c>
      <c r="B50" s="90" t="s">
        <v>11</v>
      </c>
      <c r="C50" s="90" t="s">
        <v>289</v>
      </c>
      <c r="D50" s="37"/>
      <c r="E50" s="33"/>
      <c r="F50" s="33"/>
      <c r="G50" s="33"/>
      <c r="H50" s="40"/>
      <c r="I50" s="214">
        <f t="shared" si="1"/>
        <v>481.53231</v>
      </c>
      <c r="J50" s="214">
        <f aca="true" t="shared" si="8" ref="J50:L52">J51</f>
        <v>800</v>
      </c>
      <c r="K50" s="214">
        <f t="shared" si="8"/>
        <v>318.46769</v>
      </c>
      <c r="L50" s="191">
        <f t="shared" si="8"/>
        <v>39.80846125</v>
      </c>
    </row>
    <row r="51" spans="1:12" ht="15">
      <c r="A51" s="121" t="s">
        <v>292</v>
      </c>
      <c r="B51" s="90" t="s">
        <v>11</v>
      </c>
      <c r="C51" s="90" t="s">
        <v>289</v>
      </c>
      <c r="D51" s="90" t="s">
        <v>290</v>
      </c>
      <c r="E51" s="234"/>
      <c r="F51" s="234"/>
      <c r="G51" s="234"/>
      <c r="H51" s="214" t="e">
        <f>H52+#REF!+#REF!+#REF!</f>
        <v>#REF!</v>
      </c>
      <c r="I51" s="214">
        <f t="shared" si="1"/>
        <v>481.53231</v>
      </c>
      <c r="J51" s="214">
        <f t="shared" si="8"/>
        <v>800</v>
      </c>
      <c r="K51" s="214">
        <f t="shared" si="8"/>
        <v>318.46769</v>
      </c>
      <c r="L51" s="191">
        <f t="shared" si="8"/>
        <v>39.80846125</v>
      </c>
    </row>
    <row r="52" spans="1:12" ht="15" customHeight="1">
      <c r="A52" s="5" t="s">
        <v>16</v>
      </c>
      <c r="B52" s="37" t="s">
        <v>11</v>
      </c>
      <c r="C52" s="37" t="s">
        <v>289</v>
      </c>
      <c r="D52" s="37" t="s">
        <v>290</v>
      </c>
      <c r="E52" s="33">
        <v>9000000000</v>
      </c>
      <c r="F52" s="32"/>
      <c r="G52" s="32"/>
      <c r="H52" s="40" t="e">
        <f>#REF!</f>
        <v>#REF!</v>
      </c>
      <c r="I52" s="214">
        <f t="shared" si="1"/>
        <v>481.53231</v>
      </c>
      <c r="J52" s="40">
        <f t="shared" si="8"/>
        <v>800</v>
      </c>
      <c r="K52" s="40">
        <f t="shared" si="8"/>
        <v>318.46769</v>
      </c>
      <c r="L52" s="39">
        <f t="shared" si="8"/>
        <v>39.80846125</v>
      </c>
    </row>
    <row r="53" spans="1:12" ht="15" customHeight="1">
      <c r="A53" s="117" t="s">
        <v>293</v>
      </c>
      <c r="B53" s="37" t="s">
        <v>11</v>
      </c>
      <c r="C53" s="37" t="s">
        <v>289</v>
      </c>
      <c r="D53" s="37" t="s">
        <v>290</v>
      </c>
      <c r="E53" s="33">
        <v>9000091300</v>
      </c>
      <c r="F53" s="32">
        <v>700</v>
      </c>
      <c r="G53" s="32"/>
      <c r="H53" s="40" t="e">
        <f aca="true" t="shared" si="9" ref="H53:L54">H54</f>
        <v>#REF!</v>
      </c>
      <c r="I53" s="214">
        <f t="shared" si="1"/>
        <v>481.53231</v>
      </c>
      <c r="J53" s="40">
        <f t="shared" si="9"/>
        <v>800</v>
      </c>
      <c r="K53" s="40">
        <f t="shared" si="9"/>
        <v>318.46769</v>
      </c>
      <c r="L53" s="39">
        <f t="shared" si="9"/>
        <v>39.80846125</v>
      </c>
    </row>
    <row r="54" spans="1:12" ht="15" customHeight="1">
      <c r="A54" s="117" t="s">
        <v>291</v>
      </c>
      <c r="B54" s="37" t="s">
        <v>11</v>
      </c>
      <c r="C54" s="37" t="s">
        <v>289</v>
      </c>
      <c r="D54" s="37" t="s">
        <v>290</v>
      </c>
      <c r="E54" s="33">
        <v>9000091300</v>
      </c>
      <c r="F54" s="33">
        <v>730</v>
      </c>
      <c r="G54" s="32"/>
      <c r="H54" s="40" t="e">
        <f t="shared" si="9"/>
        <v>#REF!</v>
      </c>
      <c r="I54" s="214">
        <f t="shared" si="1"/>
        <v>481.53231</v>
      </c>
      <c r="J54" s="40">
        <f t="shared" si="9"/>
        <v>800</v>
      </c>
      <c r="K54" s="40">
        <f t="shared" si="9"/>
        <v>318.46769</v>
      </c>
      <c r="L54" s="39">
        <f t="shared" si="9"/>
        <v>39.80846125</v>
      </c>
    </row>
    <row r="55" spans="1:12" ht="15">
      <c r="A55" s="6" t="s">
        <v>8</v>
      </c>
      <c r="B55" s="37" t="s">
        <v>11</v>
      </c>
      <c r="C55" s="37" t="s">
        <v>289</v>
      </c>
      <c r="D55" s="37" t="s">
        <v>290</v>
      </c>
      <c r="E55" s="33">
        <v>9000091300</v>
      </c>
      <c r="F55" s="33">
        <v>730</v>
      </c>
      <c r="G55" s="32">
        <v>1</v>
      </c>
      <c r="H55" s="40" t="e">
        <f>#REF!</f>
        <v>#REF!</v>
      </c>
      <c r="I55" s="214">
        <f t="shared" si="1"/>
        <v>481.53231</v>
      </c>
      <c r="J55" s="40">
        <v>800</v>
      </c>
      <c r="K55" s="40">
        <v>318.46769</v>
      </c>
      <c r="L55" s="39">
        <f>K55/J55*100</f>
        <v>39.80846125</v>
      </c>
    </row>
    <row r="56" spans="1:12" ht="42.75">
      <c r="A56" s="63" t="s">
        <v>30</v>
      </c>
      <c r="B56" s="90" t="s">
        <v>11</v>
      </c>
      <c r="C56" s="90">
        <v>1400</v>
      </c>
      <c r="D56" s="37"/>
      <c r="E56" s="33"/>
      <c r="F56" s="33"/>
      <c r="G56" s="33"/>
      <c r="H56" s="40"/>
      <c r="I56" s="214">
        <f t="shared" si="1"/>
        <v>8081.126</v>
      </c>
      <c r="J56" s="214">
        <f>J57+J63+J69</f>
        <v>24386.9</v>
      </c>
      <c r="K56" s="214">
        <f>K57+K63+K69</f>
        <v>16305.774000000001</v>
      </c>
      <c r="L56" s="191">
        <f>K56/J56*100</f>
        <v>66.8628402954045</v>
      </c>
    </row>
    <row r="57" spans="1:12" ht="42.75">
      <c r="A57" s="4" t="s">
        <v>31</v>
      </c>
      <c r="B57" s="90" t="s">
        <v>11</v>
      </c>
      <c r="C57" s="90">
        <v>1400</v>
      </c>
      <c r="D57" s="90" t="s">
        <v>159</v>
      </c>
      <c r="E57" s="234"/>
      <c r="F57" s="234"/>
      <c r="G57" s="234"/>
      <c r="H57" s="214" t="e">
        <f>H58+#REF!+#REF!+#REF!</f>
        <v>#REF!</v>
      </c>
      <c r="I57" s="214">
        <f t="shared" si="1"/>
        <v>41.600000000000364</v>
      </c>
      <c r="J57" s="214">
        <f aca="true" t="shared" si="10" ref="J57:L58">J58</f>
        <v>6249.5</v>
      </c>
      <c r="K57" s="214">
        <f t="shared" si="10"/>
        <v>6207.9</v>
      </c>
      <c r="L57" s="191">
        <f t="shared" si="10"/>
        <v>99.33434674773981</v>
      </c>
    </row>
    <row r="58" spans="1:12" ht="15">
      <c r="A58" s="5" t="s">
        <v>16</v>
      </c>
      <c r="B58" s="37" t="s">
        <v>11</v>
      </c>
      <c r="C58" s="37">
        <v>1400</v>
      </c>
      <c r="D58" s="37" t="s">
        <v>159</v>
      </c>
      <c r="E58" s="33">
        <v>9000000000</v>
      </c>
      <c r="F58" s="32"/>
      <c r="G58" s="32"/>
      <c r="H58" s="40" t="e">
        <f>#REF!</f>
        <v>#REF!</v>
      </c>
      <c r="I58" s="214">
        <f t="shared" si="1"/>
        <v>41.600000000000364</v>
      </c>
      <c r="J58" s="40">
        <f t="shared" si="10"/>
        <v>6249.5</v>
      </c>
      <c r="K58" s="40">
        <f t="shared" si="10"/>
        <v>6207.9</v>
      </c>
      <c r="L58" s="39">
        <f t="shared" si="10"/>
        <v>99.33434674773981</v>
      </c>
    </row>
    <row r="59" spans="1:12" ht="15">
      <c r="A59" s="27" t="s">
        <v>419</v>
      </c>
      <c r="B59" s="37" t="s">
        <v>11</v>
      </c>
      <c r="C59" s="37">
        <v>1400</v>
      </c>
      <c r="D59" s="37" t="s">
        <v>159</v>
      </c>
      <c r="E59" s="33">
        <v>9000071560</v>
      </c>
      <c r="F59" s="32"/>
      <c r="G59" s="32"/>
      <c r="H59" s="40">
        <f aca="true" t="shared" si="11" ref="H59:L61">H60</f>
        <v>10249.5</v>
      </c>
      <c r="I59" s="214">
        <f t="shared" si="1"/>
        <v>41.600000000000364</v>
      </c>
      <c r="J59" s="40">
        <f t="shared" si="11"/>
        <v>6249.5</v>
      </c>
      <c r="K59" s="40">
        <f t="shared" si="11"/>
        <v>6207.9</v>
      </c>
      <c r="L59" s="39">
        <f t="shared" si="11"/>
        <v>99.33434674773981</v>
      </c>
    </row>
    <row r="60" spans="1:14" s="107" customFormat="1" ht="15">
      <c r="A60" s="5" t="s">
        <v>27</v>
      </c>
      <c r="B60" s="37" t="s">
        <v>11</v>
      </c>
      <c r="C60" s="37">
        <v>1400</v>
      </c>
      <c r="D60" s="37" t="s">
        <v>159</v>
      </c>
      <c r="E60" s="33">
        <v>9000071560</v>
      </c>
      <c r="F60" s="33">
        <v>500</v>
      </c>
      <c r="G60" s="32"/>
      <c r="H60" s="40">
        <f t="shared" si="11"/>
        <v>10249.5</v>
      </c>
      <c r="I60" s="214">
        <f t="shared" si="1"/>
        <v>41.600000000000364</v>
      </c>
      <c r="J60" s="40">
        <f t="shared" si="11"/>
        <v>6249.5</v>
      </c>
      <c r="K60" s="40">
        <f t="shared" si="11"/>
        <v>6207.9</v>
      </c>
      <c r="L60" s="39">
        <f t="shared" si="11"/>
        <v>99.33434674773981</v>
      </c>
      <c r="M60" s="106"/>
      <c r="N60" s="106"/>
    </row>
    <row r="61" spans="1:14" ht="15">
      <c r="A61" s="5" t="s">
        <v>32</v>
      </c>
      <c r="B61" s="37" t="s">
        <v>11</v>
      </c>
      <c r="C61" s="37">
        <v>1400</v>
      </c>
      <c r="D61" s="37" t="s">
        <v>159</v>
      </c>
      <c r="E61" s="33">
        <v>9000071560</v>
      </c>
      <c r="F61" s="33">
        <v>510</v>
      </c>
      <c r="G61" s="32"/>
      <c r="H61" s="40">
        <f t="shared" si="11"/>
        <v>10249.5</v>
      </c>
      <c r="I61" s="214">
        <f t="shared" si="1"/>
        <v>41.600000000000364</v>
      </c>
      <c r="J61" s="40">
        <f t="shared" si="11"/>
        <v>6249.5</v>
      </c>
      <c r="K61" s="40">
        <f t="shared" si="11"/>
        <v>6207.9</v>
      </c>
      <c r="L61" s="39">
        <f t="shared" si="11"/>
        <v>99.33434674773981</v>
      </c>
      <c r="M61" s="21"/>
      <c r="N61" s="21"/>
    </row>
    <row r="62" spans="1:14" ht="15">
      <c r="A62" s="6" t="s">
        <v>9</v>
      </c>
      <c r="B62" s="37" t="s">
        <v>11</v>
      </c>
      <c r="C62" s="37">
        <v>1400</v>
      </c>
      <c r="D62" s="37" t="s">
        <v>159</v>
      </c>
      <c r="E62" s="33">
        <v>9000071560</v>
      </c>
      <c r="F62" s="33">
        <v>510</v>
      </c>
      <c r="G62" s="33">
        <v>2</v>
      </c>
      <c r="H62" s="40">
        <v>10249.5</v>
      </c>
      <c r="I62" s="214">
        <f t="shared" si="1"/>
        <v>41.600000000000364</v>
      </c>
      <c r="J62" s="40">
        <v>6249.5</v>
      </c>
      <c r="K62" s="40">
        <v>6207.9</v>
      </c>
      <c r="L62" s="39">
        <f>K62/J62*100</f>
        <v>99.33434674773981</v>
      </c>
      <c r="M62" s="21"/>
      <c r="N62" s="21"/>
    </row>
    <row r="63" spans="1:14" ht="15">
      <c r="A63" s="4" t="s">
        <v>33</v>
      </c>
      <c r="B63" s="90" t="s">
        <v>11</v>
      </c>
      <c r="C63" s="90">
        <v>1400</v>
      </c>
      <c r="D63" s="90" t="s">
        <v>172</v>
      </c>
      <c r="E63" s="234"/>
      <c r="F63" s="234"/>
      <c r="G63" s="234"/>
      <c r="H63" s="214" t="e">
        <f>H64+#REF!+#REF!+#REF!</f>
        <v>#REF!</v>
      </c>
      <c r="I63" s="214">
        <f t="shared" si="1"/>
        <v>667.2</v>
      </c>
      <c r="J63" s="214">
        <f aca="true" t="shared" si="12" ref="J63:L67">J64</f>
        <v>2000</v>
      </c>
      <c r="K63" s="214">
        <f t="shared" si="12"/>
        <v>1332.8</v>
      </c>
      <c r="L63" s="191">
        <f t="shared" si="12"/>
        <v>66.64</v>
      </c>
      <c r="M63" s="21"/>
      <c r="N63" s="21"/>
    </row>
    <row r="64" spans="1:14" ht="15">
      <c r="A64" s="5" t="s">
        <v>16</v>
      </c>
      <c r="B64" s="37" t="s">
        <v>11</v>
      </c>
      <c r="C64" s="37">
        <v>1400</v>
      </c>
      <c r="D64" s="37" t="s">
        <v>172</v>
      </c>
      <c r="E64" s="33">
        <v>9000000000</v>
      </c>
      <c r="F64" s="32"/>
      <c r="G64" s="32"/>
      <c r="H64" s="40">
        <f>H65</f>
        <v>587.1</v>
      </c>
      <c r="I64" s="214">
        <f t="shared" si="1"/>
        <v>667.2</v>
      </c>
      <c r="J64" s="40">
        <f t="shared" si="12"/>
        <v>2000</v>
      </c>
      <c r="K64" s="40">
        <f t="shared" si="12"/>
        <v>1332.8</v>
      </c>
      <c r="L64" s="39">
        <f t="shared" si="12"/>
        <v>66.64</v>
      </c>
      <c r="M64" s="17"/>
      <c r="N64" s="17"/>
    </row>
    <row r="65" spans="1:12" ht="30">
      <c r="A65" s="5" t="s">
        <v>439</v>
      </c>
      <c r="B65" s="37" t="s">
        <v>11</v>
      </c>
      <c r="C65" s="37">
        <v>1400</v>
      </c>
      <c r="D65" s="37" t="s">
        <v>172</v>
      </c>
      <c r="E65" s="33">
        <v>9000090920</v>
      </c>
      <c r="F65" s="32"/>
      <c r="G65" s="32"/>
      <c r="H65" s="40">
        <f>H66</f>
        <v>587.1</v>
      </c>
      <c r="I65" s="214">
        <f t="shared" si="1"/>
        <v>667.2</v>
      </c>
      <c r="J65" s="40">
        <f t="shared" si="12"/>
        <v>2000</v>
      </c>
      <c r="K65" s="40">
        <f t="shared" si="12"/>
        <v>1332.8</v>
      </c>
      <c r="L65" s="39">
        <f t="shared" si="12"/>
        <v>66.64</v>
      </c>
    </row>
    <row r="66" spans="1:12" ht="15">
      <c r="A66" s="5" t="s">
        <v>27</v>
      </c>
      <c r="B66" s="37" t="s">
        <v>11</v>
      </c>
      <c r="C66" s="37">
        <v>1400</v>
      </c>
      <c r="D66" s="37" t="s">
        <v>172</v>
      </c>
      <c r="E66" s="33">
        <v>9000090920</v>
      </c>
      <c r="F66" s="33">
        <v>500</v>
      </c>
      <c r="G66" s="32"/>
      <c r="H66" s="40">
        <f>H67</f>
        <v>587.1</v>
      </c>
      <c r="I66" s="214">
        <f t="shared" si="1"/>
        <v>667.2</v>
      </c>
      <c r="J66" s="40">
        <f t="shared" si="12"/>
        <v>2000</v>
      </c>
      <c r="K66" s="40">
        <f t="shared" si="12"/>
        <v>1332.8</v>
      </c>
      <c r="L66" s="39">
        <f t="shared" si="12"/>
        <v>66.64</v>
      </c>
    </row>
    <row r="67" spans="1:12" ht="15">
      <c r="A67" s="5" t="s">
        <v>32</v>
      </c>
      <c r="B67" s="37" t="s">
        <v>11</v>
      </c>
      <c r="C67" s="37">
        <v>1400</v>
      </c>
      <c r="D67" s="37" t="s">
        <v>172</v>
      </c>
      <c r="E67" s="33">
        <v>9000090920</v>
      </c>
      <c r="F67" s="33">
        <v>510</v>
      </c>
      <c r="G67" s="32"/>
      <c r="H67" s="40">
        <f>H68</f>
        <v>587.1</v>
      </c>
      <c r="I67" s="214">
        <f t="shared" si="1"/>
        <v>667.2</v>
      </c>
      <c r="J67" s="40">
        <f t="shared" si="12"/>
        <v>2000</v>
      </c>
      <c r="K67" s="40">
        <f t="shared" si="12"/>
        <v>1332.8</v>
      </c>
      <c r="L67" s="39">
        <f t="shared" si="12"/>
        <v>66.64</v>
      </c>
    </row>
    <row r="68" spans="1:12" ht="15">
      <c r="A68" s="6" t="s">
        <v>8</v>
      </c>
      <c r="B68" s="37" t="s">
        <v>11</v>
      </c>
      <c r="C68" s="37">
        <v>1400</v>
      </c>
      <c r="D68" s="37" t="s">
        <v>172</v>
      </c>
      <c r="E68" s="33">
        <v>9000090920</v>
      </c>
      <c r="F68" s="33">
        <v>510</v>
      </c>
      <c r="G68" s="33">
        <v>1</v>
      </c>
      <c r="H68" s="40">
        <v>587.1</v>
      </c>
      <c r="I68" s="214">
        <f t="shared" si="1"/>
        <v>667.2</v>
      </c>
      <c r="J68" s="40">
        <v>2000</v>
      </c>
      <c r="K68" s="40">
        <v>1332.8</v>
      </c>
      <c r="L68" s="39">
        <f>K68/J68*100</f>
        <v>66.64</v>
      </c>
    </row>
    <row r="69" spans="1:12" ht="15">
      <c r="A69" s="4" t="s">
        <v>34</v>
      </c>
      <c r="B69" s="90" t="s">
        <v>11</v>
      </c>
      <c r="C69" s="90">
        <v>1400</v>
      </c>
      <c r="D69" s="90">
        <v>1403</v>
      </c>
      <c r="E69" s="234"/>
      <c r="F69" s="234"/>
      <c r="G69" s="234"/>
      <c r="H69" s="214" t="e">
        <f>H70+#REF!+#REF!+H86</f>
        <v>#REF!</v>
      </c>
      <c r="I69" s="214">
        <f t="shared" si="1"/>
        <v>7372.325999999999</v>
      </c>
      <c r="J69" s="214">
        <f>J70</f>
        <v>16137.4</v>
      </c>
      <c r="K69" s="214">
        <f>K70</f>
        <v>8765.074</v>
      </c>
      <c r="L69" s="191">
        <f>L70</f>
        <v>54.31528003271902</v>
      </c>
    </row>
    <row r="70" spans="1:12" ht="15">
      <c r="A70" s="5" t="s">
        <v>16</v>
      </c>
      <c r="B70" s="37" t="s">
        <v>11</v>
      </c>
      <c r="C70" s="37">
        <v>1400</v>
      </c>
      <c r="D70" s="37">
        <v>1403</v>
      </c>
      <c r="E70" s="33">
        <v>9000000000</v>
      </c>
      <c r="F70" s="32"/>
      <c r="G70" s="32"/>
      <c r="H70" s="40">
        <f aca="true" t="shared" si="13" ref="H70:L73">H71</f>
        <v>587.1</v>
      </c>
      <c r="I70" s="214">
        <f t="shared" si="1"/>
        <v>7372.325999999999</v>
      </c>
      <c r="J70" s="40">
        <f>J74+J78+J82</f>
        <v>16137.4</v>
      </c>
      <c r="K70" s="40">
        <f>K74+K78+K82</f>
        <v>8765.074</v>
      </c>
      <c r="L70" s="39">
        <f>K70/J70*100</f>
        <v>54.31528003271902</v>
      </c>
    </row>
    <row r="71" spans="1:15" ht="30">
      <c r="A71" s="27" t="s">
        <v>420</v>
      </c>
      <c r="B71" s="37" t="s">
        <v>11</v>
      </c>
      <c r="C71" s="37">
        <v>1400</v>
      </c>
      <c r="D71" s="37">
        <v>1403</v>
      </c>
      <c r="E71" s="33">
        <v>9000090930</v>
      </c>
      <c r="F71" s="32"/>
      <c r="G71" s="32"/>
      <c r="H71" s="40">
        <f t="shared" si="13"/>
        <v>587.1</v>
      </c>
      <c r="I71" s="214">
        <f t="shared" si="1"/>
        <v>7372.326</v>
      </c>
      <c r="J71" s="40">
        <f t="shared" si="13"/>
        <v>12267.4</v>
      </c>
      <c r="K71" s="40">
        <f t="shared" si="13"/>
        <v>4895.074</v>
      </c>
      <c r="L71" s="39">
        <f t="shared" si="13"/>
        <v>39.90310905326312</v>
      </c>
      <c r="O71" s="42"/>
    </row>
    <row r="72" spans="1:12" ht="15">
      <c r="A72" s="5" t="s">
        <v>27</v>
      </c>
      <c r="B72" s="37" t="s">
        <v>11</v>
      </c>
      <c r="C72" s="37">
        <v>1400</v>
      </c>
      <c r="D72" s="37">
        <v>1403</v>
      </c>
      <c r="E72" s="33">
        <v>9000090930</v>
      </c>
      <c r="F72" s="33">
        <v>500</v>
      </c>
      <c r="G72" s="32"/>
      <c r="H72" s="40">
        <f t="shared" si="13"/>
        <v>587.1</v>
      </c>
      <c r="I72" s="214">
        <f t="shared" si="1"/>
        <v>7372.326</v>
      </c>
      <c r="J72" s="40">
        <f t="shared" si="13"/>
        <v>12267.4</v>
      </c>
      <c r="K72" s="40">
        <f t="shared" si="13"/>
        <v>4895.074</v>
      </c>
      <c r="L72" s="39">
        <f t="shared" si="13"/>
        <v>39.90310905326312</v>
      </c>
    </row>
    <row r="73" spans="1:12" ht="15">
      <c r="A73" s="5" t="s">
        <v>35</v>
      </c>
      <c r="B73" s="37" t="s">
        <v>11</v>
      </c>
      <c r="C73" s="37">
        <v>1400</v>
      </c>
      <c r="D73" s="37">
        <v>1403</v>
      </c>
      <c r="E73" s="33">
        <v>9000090930</v>
      </c>
      <c r="F73" s="33">
        <v>540</v>
      </c>
      <c r="G73" s="32"/>
      <c r="H73" s="40">
        <f t="shared" si="13"/>
        <v>587.1</v>
      </c>
      <c r="I73" s="214">
        <f t="shared" si="1"/>
        <v>7372.326</v>
      </c>
      <c r="J73" s="40">
        <f t="shared" si="13"/>
        <v>12267.4</v>
      </c>
      <c r="K73" s="40">
        <f t="shared" si="13"/>
        <v>4895.074</v>
      </c>
      <c r="L73" s="39">
        <f t="shared" si="13"/>
        <v>39.90310905326312</v>
      </c>
    </row>
    <row r="74" spans="1:19" ht="15">
      <c r="A74" s="240" t="s">
        <v>8</v>
      </c>
      <c r="B74" s="36" t="s">
        <v>11</v>
      </c>
      <c r="C74" s="36">
        <v>1400</v>
      </c>
      <c r="D74" s="36">
        <v>1403</v>
      </c>
      <c r="E74" s="32">
        <v>9000090930</v>
      </c>
      <c r="F74" s="32">
        <v>540</v>
      </c>
      <c r="G74" s="32">
        <v>1</v>
      </c>
      <c r="H74" s="105">
        <v>587.1</v>
      </c>
      <c r="I74" s="241">
        <f t="shared" si="1"/>
        <v>7372.326</v>
      </c>
      <c r="J74" s="105">
        <v>12267.4</v>
      </c>
      <c r="K74" s="105">
        <v>4895.074</v>
      </c>
      <c r="L74" s="242">
        <f aca="true" t="shared" si="14" ref="L74:L87">K74/J74*100</f>
        <v>39.90310905326312</v>
      </c>
      <c r="R74" s="46"/>
      <c r="S74" s="46"/>
    </row>
    <row r="75" spans="1:12" ht="45">
      <c r="A75" s="22" t="s">
        <v>657</v>
      </c>
      <c r="B75" s="37" t="s">
        <v>11</v>
      </c>
      <c r="C75" s="37">
        <v>1400</v>
      </c>
      <c r="D75" s="37">
        <v>1403</v>
      </c>
      <c r="E75" s="33">
        <v>9000070310</v>
      </c>
      <c r="F75" s="33"/>
      <c r="G75" s="33"/>
      <c r="H75" s="40"/>
      <c r="I75" s="214">
        <f t="shared" si="1"/>
        <v>0</v>
      </c>
      <c r="J75" s="40">
        <f aca="true" t="shared" si="15" ref="J75:K77">J76</f>
        <v>3500</v>
      </c>
      <c r="K75" s="40">
        <f t="shared" si="15"/>
        <v>3500</v>
      </c>
      <c r="L75" s="242">
        <f t="shared" si="14"/>
        <v>100</v>
      </c>
    </row>
    <row r="76" spans="1:12" ht="15">
      <c r="A76" s="27" t="s">
        <v>34</v>
      </c>
      <c r="B76" s="37" t="s">
        <v>11</v>
      </c>
      <c r="C76" s="37">
        <v>1400</v>
      </c>
      <c r="D76" s="37">
        <v>1403</v>
      </c>
      <c r="E76" s="33">
        <v>9000070310</v>
      </c>
      <c r="F76" s="33">
        <v>500</v>
      </c>
      <c r="G76" s="32"/>
      <c r="H76" s="40">
        <f>H77</f>
        <v>32867.3</v>
      </c>
      <c r="I76" s="214">
        <f t="shared" si="1"/>
        <v>0</v>
      </c>
      <c r="J76" s="40">
        <f t="shared" si="15"/>
        <v>3500</v>
      </c>
      <c r="K76" s="40">
        <f t="shared" si="15"/>
        <v>3500</v>
      </c>
      <c r="L76" s="242">
        <f t="shared" si="14"/>
        <v>100</v>
      </c>
    </row>
    <row r="77" spans="1:12" ht="15">
      <c r="A77" s="5" t="s">
        <v>27</v>
      </c>
      <c r="B77" s="37" t="s">
        <v>11</v>
      </c>
      <c r="C77" s="37">
        <v>1400</v>
      </c>
      <c r="D77" s="37">
        <v>1403</v>
      </c>
      <c r="E77" s="33">
        <v>9000070310</v>
      </c>
      <c r="F77" s="33">
        <v>540</v>
      </c>
      <c r="G77" s="32"/>
      <c r="H77" s="40">
        <f>H78</f>
        <v>32867.3</v>
      </c>
      <c r="I77" s="214">
        <f t="shared" si="1"/>
        <v>0</v>
      </c>
      <c r="J77" s="40">
        <f t="shared" si="15"/>
        <v>3500</v>
      </c>
      <c r="K77" s="40">
        <f t="shared" si="15"/>
        <v>3500</v>
      </c>
      <c r="L77" s="242">
        <f t="shared" si="14"/>
        <v>100</v>
      </c>
    </row>
    <row r="78" spans="1:12" ht="15">
      <c r="A78" s="6" t="s">
        <v>9</v>
      </c>
      <c r="B78" s="37" t="s">
        <v>11</v>
      </c>
      <c r="C78" s="37">
        <v>1400</v>
      </c>
      <c r="D78" s="37">
        <v>1403</v>
      </c>
      <c r="E78" s="33">
        <v>9000070310</v>
      </c>
      <c r="F78" s="33">
        <v>540</v>
      </c>
      <c r="G78" s="33">
        <v>2</v>
      </c>
      <c r="H78" s="40">
        <v>32867.3</v>
      </c>
      <c r="I78" s="214">
        <f t="shared" si="1"/>
        <v>0</v>
      </c>
      <c r="J78" s="40">
        <v>3500</v>
      </c>
      <c r="K78" s="40">
        <v>3500</v>
      </c>
      <c r="L78" s="242">
        <f t="shared" si="14"/>
        <v>100</v>
      </c>
    </row>
    <row r="79" spans="1:12" ht="42.75" customHeight="1">
      <c r="A79" s="243" t="s">
        <v>693</v>
      </c>
      <c r="B79" s="37" t="s">
        <v>11</v>
      </c>
      <c r="C79" s="37">
        <v>1400</v>
      </c>
      <c r="D79" s="37">
        <v>1403</v>
      </c>
      <c r="E79" s="37" t="s">
        <v>692</v>
      </c>
      <c r="F79" s="32"/>
      <c r="G79" s="32"/>
      <c r="H79" s="40">
        <f aca="true" t="shared" si="16" ref="H79:K81">H80</f>
        <v>587.1</v>
      </c>
      <c r="I79" s="214">
        <f>J79-K79</f>
        <v>0</v>
      </c>
      <c r="J79" s="40">
        <f t="shared" si="16"/>
        <v>370</v>
      </c>
      <c r="K79" s="40">
        <f t="shared" si="16"/>
        <v>370</v>
      </c>
      <c r="L79" s="242">
        <f t="shared" si="14"/>
        <v>100</v>
      </c>
    </row>
    <row r="80" spans="1:12" ht="19.5" customHeight="1">
      <c r="A80" s="27" t="s">
        <v>34</v>
      </c>
      <c r="B80" s="37" t="s">
        <v>11</v>
      </c>
      <c r="C80" s="37">
        <v>1400</v>
      </c>
      <c r="D80" s="37">
        <v>1403</v>
      </c>
      <c r="E80" s="37" t="s">
        <v>692</v>
      </c>
      <c r="F80" s="33">
        <v>500</v>
      </c>
      <c r="G80" s="32"/>
      <c r="H80" s="40">
        <f t="shared" si="16"/>
        <v>587.1</v>
      </c>
      <c r="I80" s="214">
        <f>J80-K80</f>
        <v>0</v>
      </c>
      <c r="J80" s="40">
        <f t="shared" si="16"/>
        <v>370</v>
      </c>
      <c r="K80" s="40">
        <f t="shared" si="16"/>
        <v>370</v>
      </c>
      <c r="L80" s="242">
        <f t="shared" si="14"/>
        <v>100</v>
      </c>
    </row>
    <row r="81" spans="1:12" ht="18" customHeight="1">
      <c r="A81" s="5" t="s">
        <v>27</v>
      </c>
      <c r="B81" s="37" t="s">
        <v>11</v>
      </c>
      <c r="C81" s="37">
        <v>1400</v>
      </c>
      <c r="D81" s="37">
        <v>1403</v>
      </c>
      <c r="E81" s="37" t="s">
        <v>692</v>
      </c>
      <c r="F81" s="33">
        <v>540</v>
      </c>
      <c r="G81" s="32"/>
      <c r="H81" s="40">
        <f t="shared" si="16"/>
        <v>587.1</v>
      </c>
      <c r="I81" s="214">
        <f>J81-K81</f>
        <v>0</v>
      </c>
      <c r="J81" s="40">
        <f t="shared" si="16"/>
        <v>370</v>
      </c>
      <c r="K81" s="40">
        <f t="shared" si="16"/>
        <v>370</v>
      </c>
      <c r="L81" s="242">
        <f t="shared" si="14"/>
        <v>100</v>
      </c>
    </row>
    <row r="82" spans="1:12" ht="24" customHeight="1">
      <c r="A82" s="6" t="s">
        <v>9</v>
      </c>
      <c r="B82" s="37" t="s">
        <v>11</v>
      </c>
      <c r="C82" s="37">
        <v>1400</v>
      </c>
      <c r="D82" s="37">
        <v>1403</v>
      </c>
      <c r="E82" s="37" t="s">
        <v>692</v>
      </c>
      <c r="F82" s="33">
        <v>540</v>
      </c>
      <c r="G82" s="33">
        <v>2</v>
      </c>
      <c r="H82" s="40">
        <v>587.1</v>
      </c>
      <c r="I82" s="214">
        <f>J82-K82</f>
        <v>0</v>
      </c>
      <c r="J82" s="40">
        <v>370</v>
      </c>
      <c r="K82" s="40">
        <v>370</v>
      </c>
      <c r="L82" s="242">
        <f t="shared" si="14"/>
        <v>100</v>
      </c>
    </row>
    <row r="83" spans="1:12" ht="42.75">
      <c r="A83" s="4" t="s">
        <v>38</v>
      </c>
      <c r="B83" s="90" t="s">
        <v>39</v>
      </c>
      <c r="C83" s="36"/>
      <c r="D83" s="36"/>
      <c r="E83" s="32"/>
      <c r="F83" s="32"/>
      <c r="G83" s="32"/>
      <c r="H83" s="214" t="e">
        <f>#REF!+H86+H252</f>
        <v>#REF!</v>
      </c>
      <c r="I83" s="214">
        <f t="shared" si="1"/>
        <v>60846.202430000034</v>
      </c>
      <c r="J83" s="214">
        <f>J86+J252</f>
        <v>307289.75818000006</v>
      </c>
      <c r="K83" s="214">
        <f>K86+K252</f>
        <v>246443.55575000003</v>
      </c>
      <c r="L83" s="191">
        <f t="shared" si="14"/>
        <v>80.19907894412856</v>
      </c>
    </row>
    <row r="84" spans="1:12" ht="15">
      <c r="A84" s="4" t="s">
        <v>8</v>
      </c>
      <c r="B84" s="90">
        <v>1</v>
      </c>
      <c r="C84" s="36"/>
      <c r="D84" s="36"/>
      <c r="E84" s="32"/>
      <c r="F84" s="32"/>
      <c r="G84" s="32"/>
      <c r="H84" s="214" t="e">
        <f>H91+#REF!+#REF!+#REF!+H222+H225+H236+H239+H248+H251+#REF!+#REF!+H190+H228+H244+#REF!</f>
        <v>#REF!</v>
      </c>
      <c r="I84" s="214">
        <f aca="true" t="shared" si="17" ref="I84:I131">J84-K84</f>
        <v>13466.53671999999</v>
      </c>
      <c r="J84" s="214">
        <f>J91+J100+J110+J143+J163+J194+J181+J190+J222+J225+J228+J236+J239+J242+J244+J248+J154+J122+J131+J158+J170+J177+J198+J201+J204+J207+J210+J213+J216</f>
        <v>108659.9</v>
      </c>
      <c r="K84" s="214">
        <f>K91+K100+K110+K143+K163+K194+K181+K190+K222+K225+K228+K236+K239+K242+K244+K248+K154+K122+K131+K158+K170+K177+K198+K201+K204+K207+K210+K213+K216</f>
        <v>95193.36328</v>
      </c>
      <c r="L84" s="191">
        <f t="shared" si="14"/>
        <v>87.60670981659288</v>
      </c>
    </row>
    <row r="85" spans="1:14" ht="15">
      <c r="A85" s="4" t="s">
        <v>9</v>
      </c>
      <c r="B85" s="90">
        <v>2</v>
      </c>
      <c r="C85" s="36"/>
      <c r="D85" s="36"/>
      <c r="E85" s="32"/>
      <c r="F85" s="32"/>
      <c r="G85" s="32"/>
      <c r="H85" s="214" t="e">
        <f>#REF!+#REF!+#REF!+#REF!+#REF!+H258+H266+H270+#REF!+H282+#REF!+#REF!+#REF!+H284+#REF!+H262</f>
        <v>#REF!</v>
      </c>
      <c r="I85" s="214">
        <f t="shared" si="17"/>
        <v>47379.66571000003</v>
      </c>
      <c r="J85" s="214">
        <f>J97+J113+J116+J258+J266+J270+J274+J278+J282+J288+J291+J184+J125+J148+J105+J174+J152+J119+J128+J168+J232+J138+J94+J139</f>
        <v>198629.85818000004</v>
      </c>
      <c r="K85" s="214">
        <f>K97+K113+K116+K258+K266+K270+K274+K278+K282+K288+K291+K184+K125+K148+K105+K174+K152+K119+K128+K168+K232+K135+K94+K138+K139</f>
        <v>151250.19247</v>
      </c>
      <c r="L85" s="191">
        <f t="shared" si="14"/>
        <v>76.1467555058796</v>
      </c>
      <c r="M85" s="21"/>
      <c r="N85" s="21"/>
    </row>
    <row r="86" spans="1:14" ht="15">
      <c r="A86" s="4" t="s">
        <v>42</v>
      </c>
      <c r="B86" s="90" t="s">
        <v>39</v>
      </c>
      <c r="C86" s="90" t="s">
        <v>43</v>
      </c>
      <c r="D86" s="36"/>
      <c r="E86" s="32"/>
      <c r="F86" s="32"/>
      <c r="G86" s="32"/>
      <c r="H86" s="214" t="e">
        <f>H87+H106+H178+H217</f>
        <v>#REF!</v>
      </c>
      <c r="I86" s="214">
        <f t="shared" si="17"/>
        <v>58015.96346</v>
      </c>
      <c r="J86" s="214">
        <f>J87+J106+J178+J217+J159</f>
        <v>298425.35818000004</v>
      </c>
      <c r="K86" s="214">
        <f>K87+K106+K178+K217+K159</f>
        <v>240409.39472000004</v>
      </c>
      <c r="L86" s="191">
        <f t="shared" si="14"/>
        <v>80.55930507587537</v>
      </c>
      <c r="M86" s="21"/>
      <c r="N86" s="21"/>
    </row>
    <row r="87" spans="1:14" ht="15">
      <c r="A87" s="4" t="s">
        <v>44</v>
      </c>
      <c r="B87" s="90" t="s">
        <v>39</v>
      </c>
      <c r="C87" s="90" t="s">
        <v>43</v>
      </c>
      <c r="D87" s="38" t="s">
        <v>45</v>
      </c>
      <c r="E87" s="32"/>
      <c r="F87" s="32"/>
      <c r="G87" s="32"/>
      <c r="H87" s="214" t="e">
        <f>#REF!+H88+#REF!</f>
        <v>#REF!</v>
      </c>
      <c r="I87" s="214">
        <f t="shared" si="17"/>
        <v>18785.159359999998</v>
      </c>
      <c r="J87" s="214">
        <f>J88+J101</f>
        <v>64960</v>
      </c>
      <c r="K87" s="214">
        <f>K88+K101</f>
        <v>46174.84064</v>
      </c>
      <c r="L87" s="191">
        <f t="shared" si="14"/>
        <v>71.0819591133005</v>
      </c>
      <c r="M87" s="21"/>
      <c r="N87" s="21"/>
    </row>
    <row r="88" spans="1:14" ht="30">
      <c r="A88" s="108" t="s">
        <v>614</v>
      </c>
      <c r="B88" s="37" t="s">
        <v>39</v>
      </c>
      <c r="C88" s="37" t="s">
        <v>43</v>
      </c>
      <c r="D88" s="36" t="s">
        <v>45</v>
      </c>
      <c r="E88" s="32">
        <v>5800000000</v>
      </c>
      <c r="F88" s="32"/>
      <c r="G88" s="32"/>
      <c r="H88" s="40" t="e">
        <f>#REF!+#REF!</f>
        <v>#REF!</v>
      </c>
      <c r="I88" s="214">
        <f t="shared" si="17"/>
        <v>18785.159359999998</v>
      </c>
      <c r="J88" s="40">
        <f>J89+J95+J98+J92</f>
        <v>64760</v>
      </c>
      <c r="K88" s="40">
        <f>K89+K95+K98+K92</f>
        <v>45974.84064</v>
      </c>
      <c r="L88" s="39">
        <f>L89+L95+L98</f>
        <v>188.52784964098754</v>
      </c>
      <c r="M88" s="17"/>
      <c r="N88" s="17"/>
    </row>
    <row r="89" spans="1:12" ht="30">
      <c r="A89" s="27" t="s">
        <v>457</v>
      </c>
      <c r="B89" s="37" t="s">
        <v>39</v>
      </c>
      <c r="C89" s="37" t="s">
        <v>43</v>
      </c>
      <c r="D89" s="37" t="s">
        <v>45</v>
      </c>
      <c r="E89" s="31">
        <v>5800190710</v>
      </c>
      <c r="F89" s="33">
        <v>600</v>
      </c>
      <c r="G89" s="32"/>
      <c r="H89" s="40">
        <f>H90</f>
        <v>14279.9</v>
      </c>
      <c r="I89" s="214">
        <f t="shared" si="17"/>
        <v>3305.72984</v>
      </c>
      <c r="J89" s="40">
        <f aca="true" t="shared" si="18" ref="J89:L90">J90</f>
        <v>22040</v>
      </c>
      <c r="K89" s="40">
        <f t="shared" si="18"/>
        <v>18734.27016</v>
      </c>
      <c r="L89" s="39">
        <f t="shared" si="18"/>
        <v>85.00122577132487</v>
      </c>
    </row>
    <row r="90" spans="1:19" ht="15">
      <c r="A90" s="5" t="s">
        <v>47</v>
      </c>
      <c r="B90" s="37" t="s">
        <v>39</v>
      </c>
      <c r="C90" s="37" t="s">
        <v>43</v>
      </c>
      <c r="D90" s="37" t="s">
        <v>45</v>
      </c>
      <c r="E90" s="31">
        <v>5800190710</v>
      </c>
      <c r="F90" s="33">
        <v>610</v>
      </c>
      <c r="G90" s="32"/>
      <c r="H90" s="40">
        <f>H91</f>
        <v>14279.9</v>
      </c>
      <c r="I90" s="214">
        <f t="shared" si="17"/>
        <v>3305.72984</v>
      </c>
      <c r="J90" s="40">
        <f t="shared" si="18"/>
        <v>22040</v>
      </c>
      <c r="K90" s="40">
        <f t="shared" si="18"/>
        <v>18734.27016</v>
      </c>
      <c r="L90" s="39">
        <f t="shared" si="18"/>
        <v>85.00122577132487</v>
      </c>
      <c r="R90" s="46"/>
      <c r="S90" s="46"/>
    </row>
    <row r="91" spans="1:12" ht="15">
      <c r="A91" s="6" t="s">
        <v>8</v>
      </c>
      <c r="B91" s="37" t="s">
        <v>39</v>
      </c>
      <c r="C91" s="37" t="s">
        <v>43</v>
      </c>
      <c r="D91" s="37" t="s">
        <v>45</v>
      </c>
      <c r="E91" s="31">
        <v>5800190710</v>
      </c>
      <c r="F91" s="33">
        <v>610</v>
      </c>
      <c r="G91" s="33">
        <v>1</v>
      </c>
      <c r="H91" s="40">
        <v>14279.9</v>
      </c>
      <c r="I91" s="214">
        <f t="shared" si="17"/>
        <v>3305.72984</v>
      </c>
      <c r="J91" s="40">
        <v>22040</v>
      </c>
      <c r="K91" s="40">
        <v>18734.27016</v>
      </c>
      <c r="L91" s="39">
        <f>K91/J91*100</f>
        <v>85.00122577132487</v>
      </c>
    </row>
    <row r="92" spans="1:14" ht="75.75" customHeight="1">
      <c r="A92" s="68" t="s">
        <v>658</v>
      </c>
      <c r="B92" s="37" t="s">
        <v>39</v>
      </c>
      <c r="C92" s="37" t="s">
        <v>43</v>
      </c>
      <c r="D92" s="37" t="s">
        <v>45</v>
      </c>
      <c r="E92" s="31">
        <v>5800171970</v>
      </c>
      <c r="F92" s="33"/>
      <c r="G92" s="33"/>
      <c r="H92" s="40"/>
      <c r="I92" s="214">
        <f t="shared" si="17"/>
        <v>6.6604600000000005</v>
      </c>
      <c r="J92" s="40">
        <f>J93</f>
        <v>25</v>
      </c>
      <c r="K92" s="40">
        <f>K93</f>
        <v>18.33954</v>
      </c>
      <c r="L92" s="39">
        <f>K92/J92*100</f>
        <v>73.35816</v>
      </c>
      <c r="M92" s="21"/>
      <c r="N92" s="21"/>
    </row>
    <row r="93" spans="1:14" ht="15" customHeight="1">
      <c r="A93" s="5" t="s">
        <v>47</v>
      </c>
      <c r="B93" s="37" t="s">
        <v>39</v>
      </c>
      <c r="C93" s="37" t="s">
        <v>43</v>
      </c>
      <c r="D93" s="36" t="s">
        <v>45</v>
      </c>
      <c r="E93" s="31">
        <v>5800171970</v>
      </c>
      <c r="F93" s="33">
        <v>610</v>
      </c>
      <c r="G93" s="32"/>
      <c r="H93" s="40">
        <f>H94</f>
        <v>14279.9</v>
      </c>
      <c r="I93" s="214">
        <f t="shared" si="17"/>
        <v>6.6604600000000005</v>
      </c>
      <c r="J93" s="40">
        <f>J94</f>
        <v>25</v>
      </c>
      <c r="K93" s="40">
        <f>K94</f>
        <v>18.33954</v>
      </c>
      <c r="L93" s="39">
        <f>K93/J93*100</f>
        <v>73.35816</v>
      </c>
      <c r="M93" s="17"/>
      <c r="N93" s="17"/>
    </row>
    <row r="94" spans="1:14" ht="15" customHeight="1">
      <c r="A94" s="6" t="s">
        <v>9</v>
      </c>
      <c r="B94" s="37" t="s">
        <v>39</v>
      </c>
      <c r="C94" s="37" t="s">
        <v>43</v>
      </c>
      <c r="D94" s="37" t="s">
        <v>45</v>
      </c>
      <c r="E94" s="31">
        <v>5800171970</v>
      </c>
      <c r="F94" s="33">
        <v>610</v>
      </c>
      <c r="G94" s="33">
        <v>2</v>
      </c>
      <c r="H94" s="40">
        <v>14279.9</v>
      </c>
      <c r="I94" s="214">
        <f t="shared" si="17"/>
        <v>6.6604600000000005</v>
      </c>
      <c r="J94" s="40">
        <v>25</v>
      </c>
      <c r="K94" s="40">
        <v>18.33954</v>
      </c>
      <c r="L94" s="39">
        <f>K94/J94*100</f>
        <v>73.35816</v>
      </c>
      <c r="M94" s="21"/>
      <c r="N94" s="21"/>
    </row>
    <row r="95" spans="1:12" ht="135">
      <c r="A95" s="29" t="s">
        <v>615</v>
      </c>
      <c r="B95" s="37" t="s">
        <v>39</v>
      </c>
      <c r="C95" s="37" t="s">
        <v>43</v>
      </c>
      <c r="D95" s="37" t="s">
        <v>45</v>
      </c>
      <c r="E95" s="31">
        <v>5800171570</v>
      </c>
      <c r="F95" s="33">
        <v>600</v>
      </c>
      <c r="G95" s="32"/>
      <c r="H95" s="40">
        <f aca="true" t="shared" si="19" ref="H95:L96">H96</f>
        <v>14279.9</v>
      </c>
      <c r="I95" s="214">
        <f t="shared" si="17"/>
        <v>13282.269059999999</v>
      </c>
      <c r="J95" s="40">
        <f t="shared" si="19"/>
        <v>39195</v>
      </c>
      <c r="K95" s="40">
        <f t="shared" si="19"/>
        <v>25912.73094</v>
      </c>
      <c r="L95" s="39">
        <f t="shared" si="19"/>
        <v>66.11233815537696</v>
      </c>
    </row>
    <row r="96" spans="1:12" ht="15">
      <c r="A96" s="5" t="s">
        <v>47</v>
      </c>
      <c r="B96" s="37" t="s">
        <v>39</v>
      </c>
      <c r="C96" s="37" t="s">
        <v>43</v>
      </c>
      <c r="D96" s="37" t="s">
        <v>45</v>
      </c>
      <c r="E96" s="31">
        <v>5800171570</v>
      </c>
      <c r="F96" s="33">
        <v>610</v>
      </c>
      <c r="G96" s="32"/>
      <c r="H96" s="40">
        <f t="shared" si="19"/>
        <v>14279.9</v>
      </c>
      <c r="I96" s="214">
        <f t="shared" si="17"/>
        <v>13282.269059999999</v>
      </c>
      <c r="J96" s="40">
        <f t="shared" si="19"/>
        <v>39195</v>
      </c>
      <c r="K96" s="40">
        <f t="shared" si="19"/>
        <v>25912.73094</v>
      </c>
      <c r="L96" s="39">
        <f t="shared" si="19"/>
        <v>66.11233815537696</v>
      </c>
    </row>
    <row r="97" spans="1:12" ht="15">
      <c r="A97" s="6" t="s">
        <v>9</v>
      </c>
      <c r="B97" s="37" t="s">
        <v>39</v>
      </c>
      <c r="C97" s="37" t="s">
        <v>43</v>
      </c>
      <c r="D97" s="37" t="s">
        <v>45</v>
      </c>
      <c r="E97" s="31">
        <v>5800171570</v>
      </c>
      <c r="F97" s="33">
        <v>610</v>
      </c>
      <c r="G97" s="33">
        <v>2</v>
      </c>
      <c r="H97" s="40">
        <v>14279.9</v>
      </c>
      <c r="I97" s="214">
        <f t="shared" si="17"/>
        <v>13282.269059999999</v>
      </c>
      <c r="J97" s="40">
        <v>39195</v>
      </c>
      <c r="K97" s="40">
        <v>25912.73094</v>
      </c>
      <c r="L97" s="39">
        <f>K97/J97*100</f>
        <v>66.11233815537696</v>
      </c>
    </row>
    <row r="98" spans="1:12" ht="30">
      <c r="A98" s="27" t="s">
        <v>458</v>
      </c>
      <c r="B98" s="37" t="s">
        <v>39</v>
      </c>
      <c r="C98" s="37" t="s">
        <v>43</v>
      </c>
      <c r="D98" s="37" t="s">
        <v>45</v>
      </c>
      <c r="E98" s="31">
        <v>5800290710</v>
      </c>
      <c r="F98" s="33"/>
      <c r="G98" s="33"/>
      <c r="H98" s="40"/>
      <c r="I98" s="214">
        <f t="shared" si="17"/>
        <v>2190.5</v>
      </c>
      <c r="J98" s="40">
        <f>J99</f>
        <v>3500</v>
      </c>
      <c r="K98" s="40">
        <f>K99</f>
        <v>1309.5</v>
      </c>
      <c r="L98" s="39">
        <f aca="true" t="shared" si="20" ref="L98:L161">K98/J98*100</f>
        <v>37.41428571428572</v>
      </c>
    </row>
    <row r="99" spans="1:12" ht="15">
      <c r="A99" s="5" t="s">
        <v>47</v>
      </c>
      <c r="B99" s="37" t="s">
        <v>39</v>
      </c>
      <c r="C99" s="37" t="s">
        <v>43</v>
      </c>
      <c r="D99" s="37" t="s">
        <v>45</v>
      </c>
      <c r="E99" s="31">
        <v>5800290710</v>
      </c>
      <c r="F99" s="33">
        <v>610</v>
      </c>
      <c r="G99" s="32"/>
      <c r="H99" s="40">
        <f>H100</f>
        <v>14279.9</v>
      </c>
      <c r="I99" s="214">
        <f t="shared" si="17"/>
        <v>2190.5</v>
      </c>
      <c r="J99" s="40">
        <f>J100</f>
        <v>3500</v>
      </c>
      <c r="K99" s="40">
        <f>K100</f>
        <v>1309.5</v>
      </c>
      <c r="L99" s="39">
        <f t="shared" si="20"/>
        <v>37.41428571428572</v>
      </c>
    </row>
    <row r="100" spans="1:12" ht="15">
      <c r="A100" s="6" t="s">
        <v>8</v>
      </c>
      <c r="B100" s="37" t="s">
        <v>39</v>
      </c>
      <c r="C100" s="37" t="s">
        <v>43</v>
      </c>
      <c r="D100" s="37" t="s">
        <v>45</v>
      </c>
      <c r="E100" s="31">
        <v>5800290710</v>
      </c>
      <c r="F100" s="33">
        <v>610</v>
      </c>
      <c r="G100" s="33">
        <v>1</v>
      </c>
      <c r="H100" s="40">
        <v>14279.9</v>
      </c>
      <c r="I100" s="214">
        <f t="shared" si="17"/>
        <v>2190.5</v>
      </c>
      <c r="J100" s="40">
        <v>3500</v>
      </c>
      <c r="K100" s="40">
        <v>1309.5</v>
      </c>
      <c r="L100" s="39">
        <f t="shared" si="20"/>
        <v>37.41428571428572</v>
      </c>
    </row>
    <row r="101" spans="1:12" ht="15">
      <c r="A101" s="5" t="s">
        <v>16</v>
      </c>
      <c r="B101" s="37" t="s">
        <v>39</v>
      </c>
      <c r="C101" s="37" t="s">
        <v>43</v>
      </c>
      <c r="D101" s="37" t="s">
        <v>45</v>
      </c>
      <c r="E101" s="33">
        <v>9000000000</v>
      </c>
      <c r="F101" s="32"/>
      <c r="G101" s="32"/>
      <c r="H101" s="40">
        <f>H102</f>
        <v>0</v>
      </c>
      <c r="I101" s="214">
        <f t="shared" si="17"/>
        <v>0</v>
      </c>
      <c r="J101" s="40">
        <f aca="true" t="shared" si="21" ref="J101:K104">J102</f>
        <v>200</v>
      </c>
      <c r="K101" s="40">
        <f t="shared" si="21"/>
        <v>200</v>
      </c>
      <c r="L101" s="39">
        <f t="shared" si="20"/>
        <v>100</v>
      </c>
    </row>
    <row r="102" spans="1:12" ht="30">
      <c r="A102" s="22" t="s">
        <v>421</v>
      </c>
      <c r="B102" s="37" t="s">
        <v>39</v>
      </c>
      <c r="C102" s="37" t="s">
        <v>43</v>
      </c>
      <c r="D102" s="37" t="s">
        <v>45</v>
      </c>
      <c r="E102" s="33">
        <v>9000072650</v>
      </c>
      <c r="F102" s="33"/>
      <c r="G102" s="33"/>
      <c r="H102" s="40"/>
      <c r="I102" s="214">
        <f t="shared" si="17"/>
        <v>0</v>
      </c>
      <c r="J102" s="40">
        <f t="shared" si="21"/>
        <v>200</v>
      </c>
      <c r="K102" s="40">
        <f t="shared" si="21"/>
        <v>200</v>
      </c>
      <c r="L102" s="39">
        <f t="shared" si="20"/>
        <v>100</v>
      </c>
    </row>
    <row r="103" spans="1:12" ht="30">
      <c r="A103" s="5" t="s">
        <v>46</v>
      </c>
      <c r="B103" s="37" t="s">
        <v>39</v>
      </c>
      <c r="C103" s="37" t="s">
        <v>43</v>
      </c>
      <c r="D103" s="37" t="s">
        <v>45</v>
      </c>
      <c r="E103" s="33">
        <v>9000072650</v>
      </c>
      <c r="F103" s="33">
        <v>600</v>
      </c>
      <c r="G103" s="32"/>
      <c r="H103" s="40">
        <f>H104</f>
        <v>32867.3</v>
      </c>
      <c r="I103" s="214">
        <f t="shared" si="17"/>
        <v>0</v>
      </c>
      <c r="J103" s="40">
        <f t="shared" si="21"/>
        <v>200</v>
      </c>
      <c r="K103" s="40">
        <f t="shared" si="21"/>
        <v>200</v>
      </c>
      <c r="L103" s="39">
        <f t="shared" si="20"/>
        <v>100</v>
      </c>
    </row>
    <row r="104" spans="1:12" ht="15">
      <c r="A104" s="5" t="s">
        <v>47</v>
      </c>
      <c r="B104" s="37" t="s">
        <v>39</v>
      </c>
      <c r="C104" s="37" t="s">
        <v>43</v>
      </c>
      <c r="D104" s="37" t="s">
        <v>45</v>
      </c>
      <c r="E104" s="33">
        <v>9000072650</v>
      </c>
      <c r="F104" s="33">
        <v>610</v>
      </c>
      <c r="G104" s="32"/>
      <c r="H104" s="40">
        <f>H105</f>
        <v>32867.3</v>
      </c>
      <c r="I104" s="214">
        <f t="shared" si="17"/>
        <v>0</v>
      </c>
      <c r="J104" s="40">
        <f t="shared" si="21"/>
        <v>200</v>
      </c>
      <c r="K104" s="40">
        <f t="shared" si="21"/>
        <v>200</v>
      </c>
      <c r="L104" s="39">
        <f t="shared" si="20"/>
        <v>100</v>
      </c>
    </row>
    <row r="105" spans="1:12" ht="15">
      <c r="A105" s="6" t="s">
        <v>9</v>
      </c>
      <c r="B105" s="37" t="s">
        <v>39</v>
      </c>
      <c r="C105" s="37" t="s">
        <v>43</v>
      </c>
      <c r="D105" s="37" t="s">
        <v>45</v>
      </c>
      <c r="E105" s="33">
        <v>9000072650</v>
      </c>
      <c r="F105" s="33">
        <v>610</v>
      </c>
      <c r="G105" s="33">
        <v>2</v>
      </c>
      <c r="H105" s="40">
        <v>32867.3</v>
      </c>
      <c r="I105" s="214">
        <f t="shared" si="17"/>
        <v>0</v>
      </c>
      <c r="J105" s="40">
        <v>200</v>
      </c>
      <c r="K105" s="40">
        <v>200</v>
      </c>
      <c r="L105" s="39">
        <f>K105/J105*100</f>
        <v>100</v>
      </c>
    </row>
    <row r="106" spans="1:12" ht="15">
      <c r="A106" s="4" t="s">
        <v>57</v>
      </c>
      <c r="B106" s="90" t="s">
        <v>39</v>
      </c>
      <c r="C106" s="90" t="s">
        <v>43</v>
      </c>
      <c r="D106" s="90" t="s">
        <v>48</v>
      </c>
      <c r="E106" s="234"/>
      <c r="F106" s="234"/>
      <c r="G106" s="234"/>
      <c r="H106" s="214" t="e">
        <f>#REF!+#REF!+#REF!</f>
        <v>#REF!</v>
      </c>
      <c r="I106" s="214">
        <f t="shared" si="17"/>
        <v>36585.89190999998</v>
      </c>
      <c r="J106" s="214">
        <f>J107+J144</f>
        <v>212205.06585</v>
      </c>
      <c r="K106" s="214">
        <f>K107+K144</f>
        <v>175619.17394000004</v>
      </c>
      <c r="L106" s="39">
        <f t="shared" si="20"/>
        <v>82.75918071821093</v>
      </c>
    </row>
    <row r="107" spans="1:12" ht="30">
      <c r="A107" s="108" t="s">
        <v>614</v>
      </c>
      <c r="B107" s="37" t="s">
        <v>39</v>
      </c>
      <c r="C107" s="37" t="s">
        <v>43</v>
      </c>
      <c r="D107" s="36" t="s">
        <v>48</v>
      </c>
      <c r="E107" s="32">
        <v>5800000000</v>
      </c>
      <c r="F107" s="32"/>
      <c r="G107" s="32"/>
      <c r="H107" s="40" t="e">
        <f>#REF!+#REF!</f>
        <v>#REF!</v>
      </c>
      <c r="I107" s="214" t="e">
        <f>#REF!-#REF!</f>
        <v>#REF!</v>
      </c>
      <c r="J107" s="40">
        <f>J110+J113+J116+J125+J135+J122+J119+J128+J131+J138+J141</f>
        <v>211255.06585</v>
      </c>
      <c r="K107" s="40">
        <f>K110+K113+K116+K119+K122+K125+K128+K131+K138+K141</f>
        <v>174916.17394000004</v>
      </c>
      <c r="L107" s="39">
        <f t="shared" si="20"/>
        <v>82.79857017213395</v>
      </c>
    </row>
    <row r="108" spans="1:12" ht="30">
      <c r="A108" s="27" t="s">
        <v>457</v>
      </c>
      <c r="B108" s="37" t="s">
        <v>39</v>
      </c>
      <c r="C108" s="37" t="s">
        <v>43</v>
      </c>
      <c r="D108" s="36" t="s">
        <v>48</v>
      </c>
      <c r="E108" s="31">
        <v>5800190720</v>
      </c>
      <c r="F108" s="33">
        <v>600</v>
      </c>
      <c r="G108" s="32"/>
      <c r="H108" s="40">
        <f aca="true" t="shared" si="22" ref="H108:K109">H109</f>
        <v>14279.9</v>
      </c>
      <c r="I108" s="214">
        <f t="shared" si="17"/>
        <v>2535.0817800000004</v>
      </c>
      <c r="J108" s="40">
        <f t="shared" si="22"/>
        <v>57760</v>
      </c>
      <c r="K108" s="40">
        <f t="shared" si="22"/>
        <v>55224.91822</v>
      </c>
      <c r="L108" s="39">
        <f t="shared" si="20"/>
        <v>95.61100799861497</v>
      </c>
    </row>
    <row r="109" spans="1:12" ht="15">
      <c r="A109" s="5" t="s">
        <v>47</v>
      </c>
      <c r="B109" s="37" t="s">
        <v>39</v>
      </c>
      <c r="C109" s="37" t="s">
        <v>43</v>
      </c>
      <c r="D109" s="37" t="s">
        <v>48</v>
      </c>
      <c r="E109" s="31">
        <v>5800190720</v>
      </c>
      <c r="F109" s="33">
        <v>610</v>
      </c>
      <c r="G109" s="32"/>
      <c r="H109" s="40">
        <f t="shared" si="22"/>
        <v>14279.9</v>
      </c>
      <c r="I109" s="214">
        <f t="shared" si="17"/>
        <v>2535.0817800000004</v>
      </c>
      <c r="J109" s="40">
        <f t="shared" si="22"/>
        <v>57760</v>
      </c>
      <c r="K109" s="40">
        <f t="shared" si="22"/>
        <v>55224.91822</v>
      </c>
      <c r="L109" s="39">
        <f t="shared" si="20"/>
        <v>95.61100799861497</v>
      </c>
    </row>
    <row r="110" spans="1:12" ht="15">
      <c r="A110" s="6" t="s">
        <v>8</v>
      </c>
      <c r="B110" s="37" t="s">
        <v>39</v>
      </c>
      <c r="C110" s="37" t="s">
        <v>43</v>
      </c>
      <c r="D110" s="36" t="s">
        <v>48</v>
      </c>
      <c r="E110" s="31">
        <v>5800190720</v>
      </c>
      <c r="F110" s="33">
        <v>610</v>
      </c>
      <c r="G110" s="33">
        <v>1</v>
      </c>
      <c r="H110" s="40">
        <v>14279.9</v>
      </c>
      <c r="I110" s="214">
        <f t="shared" si="17"/>
        <v>2535.0817800000004</v>
      </c>
      <c r="J110" s="40">
        <v>57760</v>
      </c>
      <c r="K110" s="40">
        <v>55224.91822</v>
      </c>
      <c r="L110" s="39">
        <f t="shared" si="20"/>
        <v>95.61100799861497</v>
      </c>
    </row>
    <row r="111" spans="1:12" ht="135">
      <c r="A111" s="29" t="s">
        <v>615</v>
      </c>
      <c r="B111" s="37" t="s">
        <v>39</v>
      </c>
      <c r="C111" s="37" t="s">
        <v>43</v>
      </c>
      <c r="D111" s="36" t="s">
        <v>48</v>
      </c>
      <c r="E111" s="31">
        <v>5800171570</v>
      </c>
      <c r="F111" s="33">
        <v>600</v>
      </c>
      <c r="G111" s="32"/>
      <c r="H111" s="40">
        <f aca="true" t="shared" si="23" ref="H111:K112">H112</f>
        <v>14279.9</v>
      </c>
      <c r="I111" s="214">
        <f t="shared" si="17"/>
        <v>23860.189929999993</v>
      </c>
      <c r="J111" s="40">
        <f t="shared" si="23"/>
        <v>125630.7</v>
      </c>
      <c r="K111" s="40">
        <f t="shared" si="23"/>
        <v>101770.51007</v>
      </c>
      <c r="L111" s="39">
        <f t="shared" si="20"/>
        <v>81.00767572735009</v>
      </c>
    </row>
    <row r="112" spans="1:12" ht="15">
      <c r="A112" s="5" t="s">
        <v>47</v>
      </c>
      <c r="B112" s="37" t="s">
        <v>39</v>
      </c>
      <c r="C112" s="37" t="s">
        <v>43</v>
      </c>
      <c r="D112" s="37" t="s">
        <v>48</v>
      </c>
      <c r="E112" s="31">
        <v>5800171570</v>
      </c>
      <c r="F112" s="33">
        <v>610</v>
      </c>
      <c r="G112" s="32"/>
      <c r="H112" s="40">
        <f t="shared" si="23"/>
        <v>14279.9</v>
      </c>
      <c r="I112" s="214">
        <f t="shared" si="17"/>
        <v>23860.189929999993</v>
      </c>
      <c r="J112" s="40">
        <f t="shared" si="23"/>
        <v>125630.7</v>
      </c>
      <c r="K112" s="40">
        <f t="shared" si="23"/>
        <v>101770.51007</v>
      </c>
      <c r="L112" s="39">
        <f t="shared" si="20"/>
        <v>81.00767572735009</v>
      </c>
    </row>
    <row r="113" spans="1:12" ht="15">
      <c r="A113" s="6" t="s">
        <v>9</v>
      </c>
      <c r="B113" s="37" t="s">
        <v>39</v>
      </c>
      <c r="C113" s="37" t="s">
        <v>43</v>
      </c>
      <c r="D113" s="36" t="s">
        <v>48</v>
      </c>
      <c r="E113" s="31">
        <v>5800171570</v>
      </c>
      <c r="F113" s="33">
        <v>610</v>
      </c>
      <c r="G113" s="33">
        <v>2</v>
      </c>
      <c r="H113" s="40">
        <v>14279.9</v>
      </c>
      <c r="I113" s="214">
        <f t="shared" si="17"/>
        <v>23860.189929999993</v>
      </c>
      <c r="J113" s="40">
        <v>125630.7</v>
      </c>
      <c r="K113" s="40">
        <v>101770.51007</v>
      </c>
      <c r="L113" s="39">
        <f t="shared" si="20"/>
        <v>81.00767572735009</v>
      </c>
    </row>
    <row r="114" spans="1:12" ht="30">
      <c r="A114" s="27" t="s">
        <v>616</v>
      </c>
      <c r="B114" s="37" t="s">
        <v>39</v>
      </c>
      <c r="C114" s="37" t="s">
        <v>43</v>
      </c>
      <c r="D114" s="37" t="s">
        <v>48</v>
      </c>
      <c r="E114" s="31">
        <v>5800171500</v>
      </c>
      <c r="F114" s="33">
        <v>600</v>
      </c>
      <c r="G114" s="32"/>
      <c r="H114" s="40">
        <f aca="true" t="shared" si="24" ref="H114:K118">H115</f>
        <v>14279.9</v>
      </c>
      <c r="I114" s="214">
        <f t="shared" si="17"/>
        <v>621.9000000000001</v>
      </c>
      <c r="J114" s="40">
        <f t="shared" si="24"/>
        <v>2248.9</v>
      </c>
      <c r="K114" s="40">
        <f t="shared" si="24"/>
        <v>1627</v>
      </c>
      <c r="L114" s="39">
        <f t="shared" si="20"/>
        <v>72.34648050157855</v>
      </c>
    </row>
    <row r="115" spans="1:12" ht="15">
      <c r="A115" s="5" t="s">
        <v>47</v>
      </c>
      <c r="B115" s="37" t="s">
        <v>39</v>
      </c>
      <c r="C115" s="37" t="s">
        <v>43</v>
      </c>
      <c r="D115" s="36" t="s">
        <v>48</v>
      </c>
      <c r="E115" s="31">
        <v>5800171500</v>
      </c>
      <c r="F115" s="33">
        <v>610</v>
      </c>
      <c r="G115" s="32"/>
      <c r="H115" s="40">
        <f t="shared" si="24"/>
        <v>14279.9</v>
      </c>
      <c r="I115" s="214">
        <f t="shared" si="17"/>
        <v>621.9000000000001</v>
      </c>
      <c r="J115" s="40">
        <f t="shared" si="24"/>
        <v>2248.9</v>
      </c>
      <c r="K115" s="40">
        <f t="shared" si="24"/>
        <v>1627</v>
      </c>
      <c r="L115" s="39">
        <f t="shared" si="20"/>
        <v>72.34648050157855</v>
      </c>
    </row>
    <row r="116" spans="1:12" ht="15">
      <c r="A116" s="6" t="s">
        <v>9</v>
      </c>
      <c r="B116" s="37" t="s">
        <v>39</v>
      </c>
      <c r="C116" s="37" t="s">
        <v>43</v>
      </c>
      <c r="D116" s="37" t="s">
        <v>48</v>
      </c>
      <c r="E116" s="31">
        <v>5800171500</v>
      </c>
      <c r="F116" s="33">
        <v>610</v>
      </c>
      <c r="G116" s="33">
        <v>2</v>
      </c>
      <c r="H116" s="40">
        <v>14279.9</v>
      </c>
      <c r="I116" s="214">
        <f t="shared" si="17"/>
        <v>621.9000000000001</v>
      </c>
      <c r="J116" s="40">
        <v>2248.9</v>
      </c>
      <c r="K116" s="40">
        <v>1627</v>
      </c>
      <c r="L116" s="39">
        <f t="shared" si="20"/>
        <v>72.34648050157855</v>
      </c>
    </row>
    <row r="117" spans="1:12" ht="30">
      <c r="A117" s="27" t="s">
        <v>616</v>
      </c>
      <c r="B117" s="37" t="s">
        <v>39</v>
      </c>
      <c r="C117" s="37" t="s">
        <v>43</v>
      </c>
      <c r="D117" s="37" t="s">
        <v>48</v>
      </c>
      <c r="E117" s="102">
        <v>5800153030</v>
      </c>
      <c r="F117" s="33">
        <v>600</v>
      </c>
      <c r="G117" s="32"/>
      <c r="H117" s="40">
        <f t="shared" si="24"/>
        <v>14279.9</v>
      </c>
      <c r="I117" s="214">
        <f>J117-K117</f>
        <v>2325.08</v>
      </c>
      <c r="J117" s="40">
        <f t="shared" si="24"/>
        <v>10077.5</v>
      </c>
      <c r="K117" s="40">
        <f>K118</f>
        <v>7752.42</v>
      </c>
      <c r="L117" s="39">
        <f t="shared" si="20"/>
        <v>76.92800793847681</v>
      </c>
    </row>
    <row r="118" spans="1:12" ht="13.5" customHeight="1">
      <c r="A118" s="5" t="s">
        <v>47</v>
      </c>
      <c r="B118" s="37" t="s">
        <v>39</v>
      </c>
      <c r="C118" s="37" t="s">
        <v>43</v>
      </c>
      <c r="D118" s="36" t="s">
        <v>48</v>
      </c>
      <c r="E118" s="102">
        <v>5800153030</v>
      </c>
      <c r="F118" s="33">
        <v>610</v>
      </c>
      <c r="G118" s="32"/>
      <c r="H118" s="40">
        <f t="shared" si="24"/>
        <v>14279.9</v>
      </c>
      <c r="I118" s="214">
        <f>J118-K118</f>
        <v>2325.08</v>
      </c>
      <c r="J118" s="40">
        <f t="shared" si="24"/>
        <v>10077.5</v>
      </c>
      <c r="K118" s="40">
        <f t="shared" si="24"/>
        <v>7752.42</v>
      </c>
      <c r="L118" s="39">
        <f t="shared" si="20"/>
        <v>76.92800793847681</v>
      </c>
    </row>
    <row r="119" spans="1:12" ht="15" customHeight="1">
      <c r="A119" s="6" t="s">
        <v>9</v>
      </c>
      <c r="B119" s="37" t="s">
        <v>39</v>
      </c>
      <c r="C119" s="37" t="s">
        <v>43</v>
      </c>
      <c r="D119" s="37" t="s">
        <v>48</v>
      </c>
      <c r="E119" s="102">
        <v>5800153030</v>
      </c>
      <c r="F119" s="33">
        <v>610</v>
      </c>
      <c r="G119" s="33">
        <v>2</v>
      </c>
      <c r="H119" s="40">
        <v>14279.9</v>
      </c>
      <c r="I119" s="214">
        <f>J119-K119</f>
        <v>2325.08</v>
      </c>
      <c r="J119" s="40">
        <v>10077.5</v>
      </c>
      <c r="K119" s="40">
        <v>7752.42</v>
      </c>
      <c r="L119" s="39">
        <f t="shared" si="20"/>
        <v>76.92800793847681</v>
      </c>
    </row>
    <row r="120" spans="1:12" ht="15" customHeight="1">
      <c r="A120" s="27" t="s">
        <v>510</v>
      </c>
      <c r="B120" s="37" t="s">
        <v>39</v>
      </c>
      <c r="C120" s="37" t="s">
        <v>43</v>
      </c>
      <c r="D120" s="37" t="s">
        <v>48</v>
      </c>
      <c r="E120" s="31" t="s">
        <v>482</v>
      </c>
      <c r="F120" s="33">
        <v>600</v>
      </c>
      <c r="G120" s="32"/>
      <c r="H120" s="40">
        <f aca="true" t="shared" si="25" ref="H120:K121">H121</f>
        <v>14279.9</v>
      </c>
      <c r="I120" s="214">
        <f t="shared" si="17"/>
        <v>2753.5999999999995</v>
      </c>
      <c r="J120" s="40">
        <f t="shared" si="25"/>
        <v>4210.9</v>
      </c>
      <c r="K120" s="40">
        <f t="shared" si="25"/>
        <v>1457.3</v>
      </c>
      <c r="L120" s="39">
        <f t="shared" si="20"/>
        <v>34.60780355743428</v>
      </c>
    </row>
    <row r="121" spans="1:12" ht="18" customHeight="1">
      <c r="A121" s="5" t="s">
        <v>47</v>
      </c>
      <c r="B121" s="37" t="s">
        <v>39</v>
      </c>
      <c r="C121" s="37" t="s">
        <v>43</v>
      </c>
      <c r="D121" s="36" t="s">
        <v>48</v>
      </c>
      <c r="E121" s="31" t="s">
        <v>482</v>
      </c>
      <c r="F121" s="33">
        <v>610</v>
      </c>
      <c r="G121" s="32"/>
      <c r="H121" s="40">
        <f t="shared" si="25"/>
        <v>14279.9</v>
      </c>
      <c r="I121" s="214">
        <f t="shared" si="17"/>
        <v>2753.5999999999995</v>
      </c>
      <c r="J121" s="40">
        <f t="shared" si="25"/>
        <v>4210.9</v>
      </c>
      <c r="K121" s="40">
        <f t="shared" si="25"/>
        <v>1457.3</v>
      </c>
      <c r="L121" s="39">
        <f t="shared" si="20"/>
        <v>34.60780355743428</v>
      </c>
    </row>
    <row r="122" spans="1:12" ht="15" customHeight="1">
      <c r="A122" s="6" t="s">
        <v>8</v>
      </c>
      <c r="B122" s="37" t="s">
        <v>39</v>
      </c>
      <c r="C122" s="37" t="s">
        <v>43</v>
      </c>
      <c r="D122" s="37" t="s">
        <v>48</v>
      </c>
      <c r="E122" s="31" t="s">
        <v>482</v>
      </c>
      <c r="F122" s="33">
        <v>610</v>
      </c>
      <c r="G122" s="33">
        <v>1</v>
      </c>
      <c r="H122" s="40">
        <v>14279.9</v>
      </c>
      <c r="I122" s="214">
        <f t="shared" si="17"/>
        <v>2753.5999999999995</v>
      </c>
      <c r="J122" s="40">
        <v>4210.9</v>
      </c>
      <c r="K122" s="40">
        <v>1457.3</v>
      </c>
      <c r="L122" s="39">
        <f t="shared" si="20"/>
        <v>34.60780355743428</v>
      </c>
    </row>
    <row r="123" spans="1:12" ht="15" customHeight="1">
      <c r="A123" s="27" t="s">
        <v>458</v>
      </c>
      <c r="B123" s="37" t="s">
        <v>39</v>
      </c>
      <c r="C123" s="37" t="s">
        <v>43</v>
      </c>
      <c r="D123" s="37" t="s">
        <v>48</v>
      </c>
      <c r="E123" s="31" t="s">
        <v>482</v>
      </c>
      <c r="F123" s="33">
        <v>600</v>
      </c>
      <c r="G123" s="32"/>
      <c r="H123" s="40">
        <f aca="true" t="shared" si="26" ref="H123:K124">H124</f>
        <v>14279.9</v>
      </c>
      <c r="I123" s="214">
        <f t="shared" si="17"/>
        <v>698.3536399999998</v>
      </c>
      <c r="J123" s="40">
        <f t="shared" si="26"/>
        <v>4210.9</v>
      </c>
      <c r="K123" s="40">
        <f t="shared" si="26"/>
        <v>3512.54636</v>
      </c>
      <c r="L123" s="39">
        <f t="shared" si="20"/>
        <v>83.41557291790353</v>
      </c>
    </row>
    <row r="124" spans="1:12" ht="14.25" customHeight="1">
      <c r="A124" s="5" t="s">
        <v>47</v>
      </c>
      <c r="B124" s="37" t="s">
        <v>39</v>
      </c>
      <c r="C124" s="37" t="s">
        <v>43</v>
      </c>
      <c r="D124" s="36" t="s">
        <v>48</v>
      </c>
      <c r="E124" s="31" t="s">
        <v>482</v>
      </c>
      <c r="F124" s="33">
        <v>610</v>
      </c>
      <c r="G124" s="32"/>
      <c r="H124" s="40">
        <f t="shared" si="26"/>
        <v>14279.9</v>
      </c>
      <c r="I124" s="214">
        <f t="shared" si="17"/>
        <v>698.3536399999998</v>
      </c>
      <c r="J124" s="40">
        <f t="shared" si="26"/>
        <v>4210.9</v>
      </c>
      <c r="K124" s="40">
        <f t="shared" si="26"/>
        <v>3512.54636</v>
      </c>
      <c r="L124" s="39">
        <f t="shared" si="20"/>
        <v>83.41557291790353</v>
      </c>
    </row>
    <row r="125" spans="1:12" ht="15" customHeight="1">
      <c r="A125" s="6" t="s">
        <v>9</v>
      </c>
      <c r="B125" s="37" t="s">
        <v>39</v>
      </c>
      <c r="C125" s="37" t="s">
        <v>43</v>
      </c>
      <c r="D125" s="37" t="s">
        <v>48</v>
      </c>
      <c r="E125" s="31" t="s">
        <v>482</v>
      </c>
      <c r="F125" s="33">
        <v>610</v>
      </c>
      <c r="G125" s="33">
        <v>2</v>
      </c>
      <c r="H125" s="40">
        <v>14279.9</v>
      </c>
      <c r="I125" s="214">
        <f t="shared" si="17"/>
        <v>698.3536399999998</v>
      </c>
      <c r="J125" s="40">
        <v>4210.9</v>
      </c>
      <c r="K125" s="40">
        <v>3512.54636</v>
      </c>
      <c r="L125" s="39">
        <f t="shared" si="20"/>
        <v>83.41557291790353</v>
      </c>
    </row>
    <row r="126" spans="1:12" ht="15" customHeight="1">
      <c r="A126" s="27" t="s">
        <v>502</v>
      </c>
      <c r="B126" s="37" t="s">
        <v>39</v>
      </c>
      <c r="C126" s="37" t="s">
        <v>43</v>
      </c>
      <c r="D126" s="37" t="s">
        <v>48</v>
      </c>
      <c r="E126" s="156" t="s">
        <v>507</v>
      </c>
      <c r="F126" s="33">
        <v>600</v>
      </c>
      <c r="G126" s="32"/>
      <c r="H126" s="40">
        <f aca="true" t="shared" si="27" ref="H126:K127">H127</f>
        <v>14279.9</v>
      </c>
      <c r="I126" s="214">
        <f t="shared" si="17"/>
        <v>3103.49807</v>
      </c>
      <c r="J126" s="40">
        <f>J127+J130</f>
        <v>6384.73542</v>
      </c>
      <c r="K126" s="40">
        <f>K127+K130</f>
        <v>3281.23735</v>
      </c>
      <c r="L126" s="39">
        <f t="shared" si="20"/>
        <v>51.39190795160624</v>
      </c>
    </row>
    <row r="127" spans="1:12" ht="15" customHeight="1">
      <c r="A127" s="5" t="s">
        <v>47</v>
      </c>
      <c r="B127" s="37" t="s">
        <v>39</v>
      </c>
      <c r="C127" s="37" t="s">
        <v>43</v>
      </c>
      <c r="D127" s="36" t="s">
        <v>48</v>
      </c>
      <c r="E127" s="156" t="s">
        <v>507</v>
      </c>
      <c r="F127" s="33">
        <v>610</v>
      </c>
      <c r="G127" s="32"/>
      <c r="H127" s="40">
        <f t="shared" si="27"/>
        <v>14279.9</v>
      </c>
      <c r="I127" s="214">
        <f t="shared" si="17"/>
        <v>3066.78516</v>
      </c>
      <c r="J127" s="40">
        <f t="shared" si="27"/>
        <v>6320.73542</v>
      </c>
      <c r="K127" s="40">
        <f t="shared" si="27"/>
        <v>3253.95026</v>
      </c>
      <c r="L127" s="39">
        <f t="shared" si="20"/>
        <v>51.48056426636507</v>
      </c>
    </row>
    <row r="128" spans="1:12" ht="15" customHeight="1">
      <c r="A128" s="6" t="s">
        <v>9</v>
      </c>
      <c r="B128" s="37" t="s">
        <v>39</v>
      </c>
      <c r="C128" s="37" t="s">
        <v>43</v>
      </c>
      <c r="D128" s="37" t="s">
        <v>48</v>
      </c>
      <c r="E128" s="156" t="s">
        <v>507</v>
      </c>
      <c r="F128" s="33">
        <v>610</v>
      </c>
      <c r="G128" s="33">
        <v>2</v>
      </c>
      <c r="H128" s="40">
        <v>14279.9</v>
      </c>
      <c r="I128" s="214">
        <f t="shared" si="17"/>
        <v>3066.78516</v>
      </c>
      <c r="J128" s="40">
        <v>6320.73542</v>
      </c>
      <c r="K128" s="40">
        <v>3253.95026</v>
      </c>
      <c r="L128" s="39">
        <f t="shared" si="20"/>
        <v>51.48056426636507</v>
      </c>
    </row>
    <row r="129" spans="1:12" ht="45">
      <c r="A129" s="27" t="s">
        <v>502</v>
      </c>
      <c r="B129" s="37" t="s">
        <v>39</v>
      </c>
      <c r="C129" s="37" t="s">
        <v>43</v>
      </c>
      <c r="D129" s="37" t="s">
        <v>48</v>
      </c>
      <c r="E129" s="156" t="s">
        <v>507</v>
      </c>
      <c r="F129" s="33">
        <v>600</v>
      </c>
      <c r="G129" s="32"/>
      <c r="H129" s="40">
        <f aca="true" t="shared" si="28" ref="H129:K130">H130</f>
        <v>14279.9</v>
      </c>
      <c r="I129" s="214">
        <f t="shared" si="17"/>
        <v>36.71291</v>
      </c>
      <c r="J129" s="40">
        <f t="shared" si="28"/>
        <v>64</v>
      </c>
      <c r="K129" s="40">
        <f t="shared" si="28"/>
        <v>27.28709</v>
      </c>
      <c r="L129" s="39">
        <f t="shared" si="20"/>
        <v>42.636078125</v>
      </c>
    </row>
    <row r="130" spans="1:14" ht="15">
      <c r="A130" s="5" t="s">
        <v>47</v>
      </c>
      <c r="B130" s="37" t="s">
        <v>39</v>
      </c>
      <c r="C130" s="37" t="s">
        <v>43</v>
      </c>
      <c r="D130" s="36" t="s">
        <v>48</v>
      </c>
      <c r="E130" s="156" t="s">
        <v>507</v>
      </c>
      <c r="F130" s="33">
        <v>610</v>
      </c>
      <c r="G130" s="32"/>
      <c r="H130" s="40">
        <f t="shared" si="28"/>
        <v>14279.9</v>
      </c>
      <c r="I130" s="214">
        <f t="shared" si="17"/>
        <v>36.71291</v>
      </c>
      <c r="J130" s="40">
        <f t="shared" si="28"/>
        <v>64</v>
      </c>
      <c r="K130" s="40">
        <f t="shared" si="28"/>
        <v>27.28709</v>
      </c>
      <c r="L130" s="39">
        <f t="shared" si="20"/>
        <v>42.636078125</v>
      </c>
      <c r="M130" s="21"/>
      <c r="N130" s="21"/>
    </row>
    <row r="131" spans="1:14" ht="22.5" customHeight="1">
      <c r="A131" s="6" t="s">
        <v>8</v>
      </c>
      <c r="B131" s="37" t="s">
        <v>39</v>
      </c>
      <c r="C131" s="37" t="s">
        <v>43</v>
      </c>
      <c r="D131" s="37" t="s">
        <v>48</v>
      </c>
      <c r="E131" s="156" t="s">
        <v>507</v>
      </c>
      <c r="F131" s="33">
        <v>610</v>
      </c>
      <c r="G131" s="33">
        <v>1</v>
      </c>
      <c r="H131" s="40">
        <v>14279.9</v>
      </c>
      <c r="I131" s="214">
        <f t="shared" si="17"/>
        <v>36.71291</v>
      </c>
      <c r="J131" s="40">
        <v>64</v>
      </c>
      <c r="K131" s="40">
        <v>27.28709</v>
      </c>
      <c r="L131" s="39">
        <f t="shared" si="20"/>
        <v>42.636078125</v>
      </c>
      <c r="M131" s="21"/>
      <c r="N131" s="21"/>
    </row>
    <row r="132" spans="1:14" ht="45" hidden="1">
      <c r="A132" s="5" t="s">
        <v>617</v>
      </c>
      <c r="B132" s="37" t="s">
        <v>39</v>
      </c>
      <c r="C132" s="37" t="s">
        <v>43</v>
      </c>
      <c r="D132" s="36" t="s">
        <v>48</v>
      </c>
      <c r="E132" s="31" t="s">
        <v>618</v>
      </c>
      <c r="F132" s="33"/>
      <c r="G132" s="33"/>
      <c r="H132" s="40"/>
      <c r="I132" s="214"/>
      <c r="J132" s="40">
        <f>J133</f>
        <v>0</v>
      </c>
      <c r="K132" s="40">
        <v>0</v>
      </c>
      <c r="L132" s="39" t="e">
        <f t="shared" si="20"/>
        <v>#DIV/0!</v>
      </c>
      <c r="M132" s="21"/>
      <c r="N132" s="21"/>
    </row>
    <row r="133" spans="1:14" ht="18" customHeight="1" hidden="1">
      <c r="A133" s="68" t="s">
        <v>619</v>
      </c>
      <c r="B133" s="37" t="s">
        <v>39</v>
      </c>
      <c r="C133" s="37" t="s">
        <v>43</v>
      </c>
      <c r="D133" s="36" t="s">
        <v>48</v>
      </c>
      <c r="E133" s="31" t="s">
        <v>620</v>
      </c>
      <c r="F133" s="33"/>
      <c r="G133" s="32"/>
      <c r="H133" s="40">
        <f aca="true" t="shared" si="29" ref="H133:K134">H134</f>
        <v>14279.9</v>
      </c>
      <c r="I133" s="214">
        <f aca="true" t="shared" si="30" ref="I133:I162">J133-K133</f>
        <v>0</v>
      </c>
      <c r="J133" s="40">
        <f t="shared" si="29"/>
        <v>0</v>
      </c>
      <c r="K133" s="40">
        <f t="shared" si="29"/>
        <v>0</v>
      </c>
      <c r="L133" s="39" t="e">
        <f t="shared" si="20"/>
        <v>#DIV/0!</v>
      </c>
      <c r="M133" s="17"/>
      <c r="N133" s="17"/>
    </row>
    <row r="134" spans="1:14" ht="13.5" customHeight="1" hidden="1">
      <c r="A134" s="5" t="s">
        <v>47</v>
      </c>
      <c r="B134" s="37" t="s">
        <v>39</v>
      </c>
      <c r="C134" s="37" t="s">
        <v>43</v>
      </c>
      <c r="D134" s="37" t="s">
        <v>48</v>
      </c>
      <c r="E134" s="31" t="s">
        <v>620</v>
      </c>
      <c r="F134" s="33">
        <v>600</v>
      </c>
      <c r="G134" s="32"/>
      <c r="H134" s="40">
        <f t="shared" si="29"/>
        <v>14279.9</v>
      </c>
      <c r="I134" s="214">
        <f t="shared" si="30"/>
        <v>0</v>
      </c>
      <c r="J134" s="40">
        <f t="shared" si="29"/>
        <v>0</v>
      </c>
      <c r="K134" s="40">
        <f t="shared" si="29"/>
        <v>0</v>
      </c>
      <c r="L134" s="39" t="e">
        <f t="shared" si="20"/>
        <v>#DIV/0!</v>
      </c>
      <c r="M134" s="21"/>
      <c r="N134" s="21"/>
    </row>
    <row r="135" spans="1:14" ht="21.75" customHeight="1" hidden="1">
      <c r="A135" s="6" t="s">
        <v>9</v>
      </c>
      <c r="B135" s="37" t="s">
        <v>39</v>
      </c>
      <c r="C135" s="37" t="s">
        <v>43</v>
      </c>
      <c r="D135" s="36" t="s">
        <v>48</v>
      </c>
      <c r="E135" s="31" t="s">
        <v>620</v>
      </c>
      <c r="F135" s="33">
        <v>610</v>
      </c>
      <c r="G135" s="33">
        <v>2</v>
      </c>
      <c r="H135" s="40">
        <v>14279.9</v>
      </c>
      <c r="I135" s="214">
        <f t="shared" si="30"/>
        <v>0</v>
      </c>
      <c r="J135" s="40"/>
      <c r="K135" s="40">
        <v>0</v>
      </c>
      <c r="L135" s="39" t="e">
        <f t="shared" si="20"/>
        <v>#DIV/0!</v>
      </c>
      <c r="M135" s="21"/>
      <c r="N135" s="21"/>
    </row>
    <row r="136" spans="1:14" ht="75.75" customHeight="1">
      <c r="A136" s="68" t="s">
        <v>658</v>
      </c>
      <c r="B136" s="37" t="s">
        <v>39</v>
      </c>
      <c r="C136" s="37" t="s">
        <v>43</v>
      </c>
      <c r="D136" s="37" t="s">
        <v>48</v>
      </c>
      <c r="E136" s="31">
        <v>5800171970</v>
      </c>
      <c r="F136" s="33"/>
      <c r="G136" s="33"/>
      <c r="H136" s="40"/>
      <c r="I136" s="214">
        <f t="shared" si="30"/>
        <v>189.85806000000002</v>
      </c>
      <c r="J136" s="40">
        <f aca="true" t="shared" si="31" ref="J136:K140">J137</f>
        <v>480.1</v>
      </c>
      <c r="K136" s="40">
        <f t="shared" si="31"/>
        <v>290.24194</v>
      </c>
      <c r="L136" s="39">
        <f t="shared" si="20"/>
        <v>60.454476150801916</v>
      </c>
      <c r="M136" s="21"/>
      <c r="N136" s="21"/>
    </row>
    <row r="137" spans="1:14" ht="15" customHeight="1">
      <c r="A137" s="5" t="s">
        <v>47</v>
      </c>
      <c r="B137" s="37" t="s">
        <v>39</v>
      </c>
      <c r="C137" s="37" t="s">
        <v>43</v>
      </c>
      <c r="D137" s="36" t="s">
        <v>48</v>
      </c>
      <c r="E137" s="31">
        <v>5800171970</v>
      </c>
      <c r="F137" s="33">
        <v>610</v>
      </c>
      <c r="G137" s="32"/>
      <c r="H137" s="40">
        <f>H138</f>
        <v>14279.9</v>
      </c>
      <c r="I137" s="214">
        <f t="shared" si="30"/>
        <v>189.85806000000002</v>
      </c>
      <c r="J137" s="40">
        <f t="shared" si="31"/>
        <v>480.1</v>
      </c>
      <c r="K137" s="40">
        <f t="shared" si="31"/>
        <v>290.24194</v>
      </c>
      <c r="L137" s="39">
        <f t="shared" si="20"/>
        <v>60.454476150801916</v>
      </c>
      <c r="M137" s="17"/>
      <c r="N137" s="17"/>
    </row>
    <row r="138" spans="1:14" ht="15" customHeight="1">
      <c r="A138" s="6" t="s">
        <v>9</v>
      </c>
      <c r="B138" s="37" t="s">
        <v>39</v>
      </c>
      <c r="C138" s="37" t="s">
        <v>43</v>
      </c>
      <c r="D138" s="37" t="s">
        <v>48</v>
      </c>
      <c r="E138" s="31">
        <v>5800171970</v>
      </c>
      <c r="F138" s="33">
        <v>610</v>
      </c>
      <c r="G138" s="33">
        <v>2</v>
      </c>
      <c r="H138" s="40">
        <v>14279.9</v>
      </c>
      <c r="I138" s="214">
        <f t="shared" si="30"/>
        <v>189.85806000000002</v>
      </c>
      <c r="J138" s="40">
        <v>480.1</v>
      </c>
      <c r="K138" s="40">
        <v>290.24194</v>
      </c>
      <c r="L138" s="39">
        <f t="shared" si="20"/>
        <v>60.454476150801916</v>
      </c>
      <c r="M138" s="21"/>
      <c r="N138" s="21"/>
    </row>
    <row r="139" spans="1:14" ht="51" customHeight="1">
      <c r="A139" s="68" t="s">
        <v>672</v>
      </c>
      <c r="B139" s="37" t="s">
        <v>39</v>
      </c>
      <c r="C139" s="37" t="s">
        <v>43</v>
      </c>
      <c r="D139" s="37" t="s">
        <v>48</v>
      </c>
      <c r="E139" s="31" t="s">
        <v>673</v>
      </c>
      <c r="F139" s="33"/>
      <c r="G139" s="33"/>
      <c r="H139" s="40"/>
      <c r="I139" s="214">
        <f t="shared" si="30"/>
        <v>251.33043</v>
      </c>
      <c r="J139" s="40">
        <f t="shared" si="31"/>
        <v>251.33043</v>
      </c>
      <c r="K139" s="40">
        <f t="shared" si="31"/>
        <v>0</v>
      </c>
      <c r="L139" s="39">
        <f t="shared" si="20"/>
        <v>0</v>
      </c>
      <c r="M139" s="17"/>
      <c r="N139" s="17"/>
    </row>
    <row r="140" spans="1:14" ht="25.5" customHeight="1">
      <c r="A140" s="5" t="s">
        <v>47</v>
      </c>
      <c r="B140" s="37" t="s">
        <v>39</v>
      </c>
      <c r="C140" s="37" t="s">
        <v>43</v>
      </c>
      <c r="D140" s="36" t="s">
        <v>48</v>
      </c>
      <c r="E140" s="31" t="s">
        <v>673</v>
      </c>
      <c r="F140" s="33">
        <v>610</v>
      </c>
      <c r="G140" s="32"/>
      <c r="H140" s="40">
        <f>H141</f>
        <v>14279.9</v>
      </c>
      <c r="I140" s="214">
        <f t="shared" si="30"/>
        <v>251.33043</v>
      </c>
      <c r="J140" s="40">
        <f t="shared" si="31"/>
        <v>251.33043</v>
      </c>
      <c r="K140" s="40">
        <f t="shared" si="31"/>
        <v>0</v>
      </c>
      <c r="L140" s="39">
        <f t="shared" si="20"/>
        <v>0</v>
      </c>
      <c r="M140" s="21"/>
      <c r="N140" s="21"/>
    </row>
    <row r="141" spans="1:14" ht="21.75" customHeight="1">
      <c r="A141" s="6" t="s">
        <v>9</v>
      </c>
      <c r="B141" s="37" t="s">
        <v>39</v>
      </c>
      <c r="C141" s="37" t="s">
        <v>43</v>
      </c>
      <c r="D141" s="37" t="s">
        <v>48</v>
      </c>
      <c r="E141" s="31" t="s">
        <v>673</v>
      </c>
      <c r="F141" s="33">
        <v>610</v>
      </c>
      <c r="G141" s="33">
        <v>2</v>
      </c>
      <c r="H141" s="40">
        <v>14279.9</v>
      </c>
      <c r="I141" s="214">
        <f t="shared" si="30"/>
        <v>251.33043</v>
      </c>
      <c r="J141" s="40">
        <v>251.33043</v>
      </c>
      <c r="K141" s="40">
        <v>0</v>
      </c>
      <c r="L141" s="39">
        <f t="shared" si="20"/>
        <v>0</v>
      </c>
      <c r="M141" s="21"/>
      <c r="N141" s="21"/>
    </row>
    <row r="142" spans="1:14" ht="23.25" customHeight="1" hidden="1">
      <c r="A142" s="5" t="s">
        <v>47</v>
      </c>
      <c r="B142" s="37" t="s">
        <v>39</v>
      </c>
      <c r="C142" s="37" t="s">
        <v>43</v>
      </c>
      <c r="D142" s="37" t="s">
        <v>48</v>
      </c>
      <c r="E142" s="31" t="s">
        <v>620</v>
      </c>
      <c r="F142" s="33">
        <v>610</v>
      </c>
      <c r="G142" s="32"/>
      <c r="H142" s="40">
        <f>H143</f>
        <v>14279.9</v>
      </c>
      <c r="I142" s="214">
        <f t="shared" si="30"/>
        <v>0</v>
      </c>
      <c r="J142" s="40">
        <f>J143</f>
        <v>0</v>
      </c>
      <c r="K142" s="40">
        <f>K143</f>
        <v>0</v>
      </c>
      <c r="L142" s="39" t="e">
        <f t="shared" si="20"/>
        <v>#DIV/0!</v>
      </c>
      <c r="M142" s="21"/>
      <c r="N142" s="21"/>
    </row>
    <row r="143" spans="1:14" ht="26.25" customHeight="1" hidden="1">
      <c r="A143" s="6" t="s">
        <v>8</v>
      </c>
      <c r="B143" s="37" t="s">
        <v>39</v>
      </c>
      <c r="C143" s="37" t="s">
        <v>43</v>
      </c>
      <c r="D143" s="36" t="s">
        <v>48</v>
      </c>
      <c r="E143" s="31" t="s">
        <v>620</v>
      </c>
      <c r="F143" s="33">
        <v>610</v>
      </c>
      <c r="G143" s="33">
        <v>1</v>
      </c>
      <c r="H143" s="40">
        <v>14279.9</v>
      </c>
      <c r="I143" s="214">
        <f t="shared" si="30"/>
        <v>0</v>
      </c>
      <c r="J143" s="40"/>
      <c r="K143" s="40">
        <v>0</v>
      </c>
      <c r="L143" s="39" t="e">
        <f t="shared" si="20"/>
        <v>#DIV/0!</v>
      </c>
      <c r="M143" s="17"/>
      <c r="N143" s="17"/>
    </row>
    <row r="144" spans="1:12" ht="15">
      <c r="A144" s="5" t="s">
        <v>16</v>
      </c>
      <c r="B144" s="37" t="s">
        <v>39</v>
      </c>
      <c r="C144" s="37" t="s">
        <v>43</v>
      </c>
      <c r="D144" s="37" t="s">
        <v>48</v>
      </c>
      <c r="E144" s="33">
        <v>9000000000</v>
      </c>
      <c r="F144" s="32"/>
      <c r="G144" s="32"/>
      <c r="H144" s="40">
        <f>H145</f>
        <v>0</v>
      </c>
      <c r="I144" s="214">
        <f t="shared" si="30"/>
        <v>247</v>
      </c>
      <c r="J144" s="40">
        <f>J145+J155</f>
        <v>950</v>
      </c>
      <c r="K144" s="40">
        <f>K145+K155</f>
        <v>703</v>
      </c>
      <c r="L144" s="39">
        <f t="shared" si="20"/>
        <v>74</v>
      </c>
    </row>
    <row r="145" spans="1:19" ht="30">
      <c r="A145" s="22" t="s">
        <v>421</v>
      </c>
      <c r="B145" s="37" t="s">
        <v>39</v>
      </c>
      <c r="C145" s="37" t="s">
        <v>43</v>
      </c>
      <c r="D145" s="36" t="s">
        <v>48</v>
      </c>
      <c r="E145" s="33">
        <v>9000072650</v>
      </c>
      <c r="F145" s="33"/>
      <c r="G145" s="33"/>
      <c r="H145" s="40"/>
      <c r="I145" s="214">
        <f t="shared" si="30"/>
        <v>247</v>
      </c>
      <c r="J145" s="40">
        <f aca="true" t="shared" si="32" ref="J145:K149">J146</f>
        <v>950</v>
      </c>
      <c r="K145" s="40">
        <f t="shared" si="32"/>
        <v>703</v>
      </c>
      <c r="L145" s="39">
        <f t="shared" si="20"/>
        <v>74</v>
      </c>
      <c r="R145" s="46"/>
      <c r="S145" s="46"/>
    </row>
    <row r="146" spans="1:12" ht="30">
      <c r="A146" s="5" t="s">
        <v>46</v>
      </c>
      <c r="B146" s="37" t="s">
        <v>39</v>
      </c>
      <c r="C146" s="37" t="s">
        <v>43</v>
      </c>
      <c r="D146" s="36" t="s">
        <v>48</v>
      </c>
      <c r="E146" s="33">
        <v>9000072650</v>
      </c>
      <c r="F146" s="33">
        <v>600</v>
      </c>
      <c r="G146" s="32"/>
      <c r="H146" s="40">
        <f>H147</f>
        <v>32867.3</v>
      </c>
      <c r="I146" s="214">
        <f t="shared" si="30"/>
        <v>247</v>
      </c>
      <c r="J146" s="40">
        <f t="shared" si="32"/>
        <v>950</v>
      </c>
      <c r="K146" s="40">
        <f t="shared" si="32"/>
        <v>703</v>
      </c>
      <c r="L146" s="39">
        <f t="shared" si="20"/>
        <v>74</v>
      </c>
    </row>
    <row r="147" spans="1:12" ht="15">
      <c r="A147" s="5" t="s">
        <v>47</v>
      </c>
      <c r="B147" s="37" t="s">
        <v>39</v>
      </c>
      <c r="C147" s="37" t="s">
        <v>43</v>
      </c>
      <c r="D147" s="36" t="s">
        <v>48</v>
      </c>
      <c r="E147" s="33">
        <v>9000072650</v>
      </c>
      <c r="F147" s="33">
        <v>610</v>
      </c>
      <c r="G147" s="32"/>
      <c r="H147" s="40">
        <f>H148</f>
        <v>32867.3</v>
      </c>
      <c r="I147" s="214">
        <f t="shared" si="30"/>
        <v>247</v>
      </c>
      <c r="J147" s="40">
        <f t="shared" si="32"/>
        <v>950</v>
      </c>
      <c r="K147" s="40">
        <f t="shared" si="32"/>
        <v>703</v>
      </c>
      <c r="L147" s="39">
        <f t="shared" si="20"/>
        <v>74</v>
      </c>
    </row>
    <row r="148" spans="1:12" ht="15">
      <c r="A148" s="6" t="s">
        <v>9</v>
      </c>
      <c r="B148" s="37" t="s">
        <v>39</v>
      </c>
      <c r="C148" s="37" t="s">
        <v>43</v>
      </c>
      <c r="D148" s="36" t="s">
        <v>48</v>
      </c>
      <c r="E148" s="33">
        <v>9000072650</v>
      </c>
      <c r="F148" s="33">
        <v>610</v>
      </c>
      <c r="G148" s="33">
        <v>2</v>
      </c>
      <c r="H148" s="40">
        <v>32867.3</v>
      </c>
      <c r="I148" s="214">
        <f t="shared" si="30"/>
        <v>247</v>
      </c>
      <c r="J148" s="40">
        <v>950</v>
      </c>
      <c r="K148" s="40">
        <v>703</v>
      </c>
      <c r="L148" s="39">
        <f t="shared" si="20"/>
        <v>74</v>
      </c>
    </row>
    <row r="149" spans="1:12" ht="45" customHeight="1" hidden="1">
      <c r="A149" s="22" t="s">
        <v>658</v>
      </c>
      <c r="B149" s="37" t="s">
        <v>39</v>
      </c>
      <c r="C149" s="37" t="s">
        <v>43</v>
      </c>
      <c r="D149" s="36" t="s">
        <v>48</v>
      </c>
      <c r="E149" s="33">
        <v>5800171970</v>
      </c>
      <c r="F149" s="33"/>
      <c r="G149" s="33"/>
      <c r="H149" s="40"/>
      <c r="I149" s="214">
        <f t="shared" si="30"/>
        <v>0</v>
      </c>
      <c r="J149" s="40">
        <f t="shared" si="32"/>
        <v>0</v>
      </c>
      <c r="K149" s="40">
        <f t="shared" si="32"/>
        <v>0</v>
      </c>
      <c r="L149" s="39" t="e">
        <f t="shared" si="20"/>
        <v>#DIV/0!</v>
      </c>
    </row>
    <row r="150" spans="1:14" ht="27.75" customHeight="1" hidden="1">
      <c r="A150" s="5" t="s">
        <v>46</v>
      </c>
      <c r="B150" s="37" t="s">
        <v>39</v>
      </c>
      <c r="C150" s="37" t="s">
        <v>43</v>
      </c>
      <c r="D150" s="36" t="s">
        <v>48</v>
      </c>
      <c r="E150" s="33">
        <v>5800171970</v>
      </c>
      <c r="F150" s="33">
        <v>600</v>
      </c>
      <c r="G150" s="32"/>
      <c r="H150" s="40">
        <f>H153</f>
        <v>32867.3</v>
      </c>
      <c r="I150" s="214">
        <f t="shared" si="30"/>
        <v>0</v>
      </c>
      <c r="J150" s="40">
        <f>J152+J154</f>
        <v>0</v>
      </c>
      <c r="K150" s="40">
        <f>K152+K154</f>
        <v>0</v>
      </c>
      <c r="L150" s="39" t="e">
        <f t="shared" si="20"/>
        <v>#DIV/0!</v>
      </c>
      <c r="M150" s="21"/>
      <c r="N150" s="21"/>
    </row>
    <row r="151" spans="1:14" ht="18.75" customHeight="1" hidden="1">
      <c r="A151" s="5" t="s">
        <v>47</v>
      </c>
      <c r="B151" s="37" t="s">
        <v>39</v>
      </c>
      <c r="C151" s="37" t="s">
        <v>43</v>
      </c>
      <c r="D151" s="36" t="s">
        <v>48</v>
      </c>
      <c r="E151" s="33">
        <v>5800171970</v>
      </c>
      <c r="F151" s="33">
        <v>610</v>
      </c>
      <c r="G151" s="32"/>
      <c r="H151" s="40">
        <f>H152</f>
        <v>32867.3</v>
      </c>
      <c r="I151" s="214">
        <f>J151-K151</f>
        <v>0</v>
      </c>
      <c r="J151" s="40">
        <f>J152</f>
        <v>0</v>
      </c>
      <c r="K151" s="40">
        <f>K152</f>
        <v>0</v>
      </c>
      <c r="L151" s="39" t="e">
        <f t="shared" si="20"/>
        <v>#DIV/0!</v>
      </c>
      <c r="M151" s="21"/>
      <c r="N151" s="21"/>
    </row>
    <row r="152" spans="1:14" ht="15" customHeight="1" hidden="1">
      <c r="A152" s="6" t="s">
        <v>9</v>
      </c>
      <c r="B152" s="37" t="s">
        <v>39</v>
      </c>
      <c r="C152" s="37" t="s">
        <v>43</v>
      </c>
      <c r="D152" s="36" t="s">
        <v>48</v>
      </c>
      <c r="E152" s="33" t="s">
        <v>401</v>
      </c>
      <c r="F152" s="33">
        <v>610</v>
      </c>
      <c r="G152" s="33">
        <v>2</v>
      </c>
      <c r="H152" s="40">
        <v>32867.3</v>
      </c>
      <c r="I152" s="214">
        <f>J152-K152</f>
        <v>0</v>
      </c>
      <c r="J152" s="40"/>
      <c r="K152" s="40"/>
      <c r="L152" s="39" t="e">
        <f t="shared" si="20"/>
        <v>#DIV/0!</v>
      </c>
      <c r="M152" s="21"/>
      <c r="N152" s="21"/>
    </row>
    <row r="153" spans="1:14" ht="15" customHeight="1" hidden="1">
      <c r="A153" s="5" t="s">
        <v>47</v>
      </c>
      <c r="B153" s="37" t="s">
        <v>39</v>
      </c>
      <c r="C153" s="37" t="s">
        <v>43</v>
      </c>
      <c r="D153" s="36" t="s">
        <v>48</v>
      </c>
      <c r="E153" s="33" t="s">
        <v>401</v>
      </c>
      <c r="F153" s="33">
        <v>610</v>
      </c>
      <c r="G153" s="32"/>
      <c r="H153" s="40">
        <f>H154</f>
        <v>32867.3</v>
      </c>
      <c r="I153" s="214">
        <f t="shared" si="30"/>
        <v>0</v>
      </c>
      <c r="J153" s="40">
        <f>J154</f>
        <v>0</v>
      </c>
      <c r="K153" s="40">
        <f>K154</f>
        <v>0</v>
      </c>
      <c r="L153" s="39" t="e">
        <f t="shared" si="20"/>
        <v>#DIV/0!</v>
      </c>
      <c r="M153" s="17"/>
      <c r="N153" s="17"/>
    </row>
    <row r="154" spans="1:14" ht="15" customHeight="1" hidden="1">
      <c r="A154" s="6" t="s">
        <v>8</v>
      </c>
      <c r="B154" s="37" t="s">
        <v>39</v>
      </c>
      <c r="C154" s="37" t="s">
        <v>43</v>
      </c>
      <c r="D154" s="36" t="s">
        <v>48</v>
      </c>
      <c r="E154" s="33" t="s">
        <v>401</v>
      </c>
      <c r="F154" s="33">
        <v>610</v>
      </c>
      <c r="G154" s="33">
        <v>1</v>
      </c>
      <c r="H154" s="40">
        <v>32867.3</v>
      </c>
      <c r="I154" s="214">
        <f t="shared" si="30"/>
        <v>0</v>
      </c>
      <c r="J154" s="40"/>
      <c r="K154" s="40"/>
      <c r="L154" s="39" t="e">
        <f t="shared" si="20"/>
        <v>#DIV/0!</v>
      </c>
      <c r="M154" s="21"/>
      <c r="N154" s="21"/>
    </row>
    <row r="155" spans="1:14" ht="15" customHeight="1" hidden="1">
      <c r="A155" s="22" t="s">
        <v>508</v>
      </c>
      <c r="B155" s="37" t="s">
        <v>39</v>
      </c>
      <c r="C155" s="37" t="s">
        <v>43</v>
      </c>
      <c r="D155" s="36" t="s">
        <v>48</v>
      </c>
      <c r="E155" s="33">
        <v>9000090770</v>
      </c>
      <c r="F155" s="33"/>
      <c r="G155" s="33"/>
      <c r="H155" s="40"/>
      <c r="I155" s="214">
        <f t="shared" si="30"/>
        <v>0</v>
      </c>
      <c r="J155" s="40">
        <f aca="true" t="shared" si="33" ref="J155:K157">J156</f>
        <v>0</v>
      </c>
      <c r="K155" s="40">
        <f t="shared" si="33"/>
        <v>0</v>
      </c>
      <c r="L155" s="39" t="e">
        <f t="shared" si="20"/>
        <v>#DIV/0!</v>
      </c>
      <c r="M155" s="17"/>
      <c r="N155" s="17"/>
    </row>
    <row r="156" spans="1:14" ht="45" customHeight="1" hidden="1">
      <c r="A156" s="5" t="s">
        <v>46</v>
      </c>
      <c r="B156" s="37" t="s">
        <v>39</v>
      </c>
      <c r="C156" s="37" t="s">
        <v>43</v>
      </c>
      <c r="D156" s="36" t="s">
        <v>48</v>
      </c>
      <c r="E156" s="33">
        <v>9000090770</v>
      </c>
      <c r="F156" s="33">
        <v>600</v>
      </c>
      <c r="G156" s="32"/>
      <c r="H156" s="40">
        <f>H157</f>
        <v>32867.3</v>
      </c>
      <c r="I156" s="214">
        <f t="shared" si="30"/>
        <v>0</v>
      </c>
      <c r="J156" s="40">
        <f t="shared" si="33"/>
        <v>0</v>
      </c>
      <c r="K156" s="40">
        <f t="shared" si="33"/>
        <v>0</v>
      </c>
      <c r="L156" s="39" t="e">
        <f t="shared" si="20"/>
        <v>#DIV/0!</v>
      </c>
      <c r="M156" s="21"/>
      <c r="N156" s="21"/>
    </row>
    <row r="157" spans="1:14" ht="30" customHeight="1" hidden="1">
      <c r="A157" s="5" t="s">
        <v>47</v>
      </c>
      <c r="B157" s="37" t="s">
        <v>39</v>
      </c>
      <c r="C157" s="37" t="s">
        <v>43</v>
      </c>
      <c r="D157" s="36" t="s">
        <v>48</v>
      </c>
      <c r="E157" s="33">
        <v>9000090770</v>
      </c>
      <c r="F157" s="33">
        <v>610</v>
      </c>
      <c r="G157" s="32"/>
      <c r="H157" s="40">
        <f>H158</f>
        <v>32867.3</v>
      </c>
      <c r="I157" s="214">
        <f t="shared" si="30"/>
        <v>0</v>
      </c>
      <c r="J157" s="40">
        <f t="shared" si="33"/>
        <v>0</v>
      </c>
      <c r="K157" s="40">
        <f t="shared" si="33"/>
        <v>0</v>
      </c>
      <c r="L157" s="39" t="e">
        <f t="shared" si="20"/>
        <v>#DIV/0!</v>
      </c>
      <c r="M157" s="21"/>
      <c r="N157" s="21"/>
    </row>
    <row r="158" spans="1:14" ht="15" customHeight="1">
      <c r="A158" s="6" t="s">
        <v>8</v>
      </c>
      <c r="B158" s="37" t="s">
        <v>39</v>
      </c>
      <c r="C158" s="37" t="s">
        <v>43</v>
      </c>
      <c r="D158" s="36" t="s">
        <v>48</v>
      </c>
      <c r="E158" s="33">
        <v>9000090770</v>
      </c>
      <c r="F158" s="33">
        <v>610</v>
      </c>
      <c r="G158" s="33">
        <v>1</v>
      </c>
      <c r="H158" s="40">
        <v>32867.3</v>
      </c>
      <c r="I158" s="214">
        <f t="shared" si="30"/>
        <v>0</v>
      </c>
      <c r="J158" s="40"/>
      <c r="K158" s="40"/>
      <c r="L158" s="39" t="e">
        <f t="shared" si="20"/>
        <v>#DIV/0!</v>
      </c>
      <c r="M158" s="21"/>
      <c r="N158" s="21"/>
    </row>
    <row r="159" spans="1:14" ht="15" customHeight="1">
      <c r="A159" s="4" t="s">
        <v>286</v>
      </c>
      <c r="B159" s="90" t="s">
        <v>39</v>
      </c>
      <c r="C159" s="90" t="s">
        <v>43</v>
      </c>
      <c r="D159" s="90" t="s">
        <v>287</v>
      </c>
      <c r="E159" s="234"/>
      <c r="F159" s="234"/>
      <c r="G159" s="234"/>
      <c r="H159" s="214" t="e">
        <f>#REF!+#REF!+#REF!</f>
        <v>#REF!</v>
      </c>
      <c r="I159" s="214">
        <f t="shared" si="30"/>
        <v>395.88335000000006</v>
      </c>
      <c r="J159" s="214">
        <f>J160+J164</f>
        <v>9800</v>
      </c>
      <c r="K159" s="214">
        <f>K160+K164</f>
        <v>9404.11665</v>
      </c>
      <c r="L159" s="39">
        <f t="shared" si="20"/>
        <v>95.96037397959184</v>
      </c>
      <c r="M159" s="17"/>
      <c r="N159" s="17"/>
    </row>
    <row r="160" spans="1:12" ht="30">
      <c r="A160" s="108" t="s">
        <v>614</v>
      </c>
      <c r="B160" s="37" t="s">
        <v>39</v>
      </c>
      <c r="C160" s="37" t="s">
        <v>43</v>
      </c>
      <c r="D160" s="36" t="s">
        <v>287</v>
      </c>
      <c r="E160" s="32">
        <v>5800000000</v>
      </c>
      <c r="F160" s="32"/>
      <c r="G160" s="32"/>
      <c r="H160" s="40" t="e">
        <f>#REF!+#REF!</f>
        <v>#REF!</v>
      </c>
      <c r="I160" s="214">
        <f t="shared" si="30"/>
        <v>395.88335000000006</v>
      </c>
      <c r="J160" s="40">
        <f>J162+J175</f>
        <v>9800</v>
      </c>
      <c r="K160" s="40">
        <f>K162+K175</f>
        <v>9404.11665</v>
      </c>
      <c r="L160" s="39">
        <f t="shared" si="20"/>
        <v>95.96037397959184</v>
      </c>
    </row>
    <row r="161" spans="1:12" ht="30">
      <c r="A161" s="27" t="s">
        <v>457</v>
      </c>
      <c r="B161" s="37" t="s">
        <v>39</v>
      </c>
      <c r="C161" s="37" t="s">
        <v>43</v>
      </c>
      <c r="D161" s="36" t="s">
        <v>287</v>
      </c>
      <c r="E161" s="31">
        <v>5800190730</v>
      </c>
      <c r="F161" s="33">
        <v>600</v>
      </c>
      <c r="G161" s="32"/>
      <c r="H161" s="40">
        <f aca="true" t="shared" si="34" ref="H161:K162">H162</f>
        <v>14279.9</v>
      </c>
      <c r="I161" s="214">
        <f t="shared" si="30"/>
        <v>196.21154000000024</v>
      </c>
      <c r="J161" s="40">
        <f t="shared" si="34"/>
        <v>9500</v>
      </c>
      <c r="K161" s="40">
        <f t="shared" si="34"/>
        <v>9303.78846</v>
      </c>
      <c r="L161" s="39">
        <f t="shared" si="20"/>
        <v>97.93461536842105</v>
      </c>
    </row>
    <row r="162" spans="1:12" ht="15">
      <c r="A162" s="5" t="s">
        <v>47</v>
      </c>
      <c r="B162" s="37" t="s">
        <v>39</v>
      </c>
      <c r="C162" s="37" t="s">
        <v>43</v>
      </c>
      <c r="D162" s="37" t="s">
        <v>287</v>
      </c>
      <c r="E162" s="31">
        <v>5800190730</v>
      </c>
      <c r="F162" s="33">
        <v>610</v>
      </c>
      <c r="G162" s="32"/>
      <c r="H162" s="40">
        <f t="shared" si="34"/>
        <v>14279.9</v>
      </c>
      <c r="I162" s="214">
        <f t="shared" si="30"/>
        <v>196.21154000000024</v>
      </c>
      <c r="J162" s="40">
        <f t="shared" si="34"/>
        <v>9500</v>
      </c>
      <c r="K162" s="40">
        <f t="shared" si="34"/>
        <v>9303.78846</v>
      </c>
      <c r="L162" s="39">
        <f aca="true" t="shared" si="35" ref="L162:L186">K162/J162*100</f>
        <v>97.93461536842105</v>
      </c>
    </row>
    <row r="163" spans="1:14" s="48" customFormat="1" ht="15">
      <c r="A163" s="6" t="s">
        <v>8</v>
      </c>
      <c r="B163" s="37" t="s">
        <v>39</v>
      </c>
      <c r="C163" s="37" t="s">
        <v>43</v>
      </c>
      <c r="D163" s="36" t="s">
        <v>287</v>
      </c>
      <c r="E163" s="31">
        <v>5800190730</v>
      </c>
      <c r="F163" s="33">
        <v>610</v>
      </c>
      <c r="G163" s="33">
        <v>1</v>
      </c>
      <c r="H163" s="40">
        <v>14279.9</v>
      </c>
      <c r="I163" s="214">
        <f>J163-K163</f>
        <v>196.21154000000024</v>
      </c>
      <c r="J163" s="40">
        <v>9500</v>
      </c>
      <c r="K163" s="40">
        <v>9303.78846</v>
      </c>
      <c r="L163" s="39">
        <f t="shared" si="35"/>
        <v>97.93461536842105</v>
      </c>
      <c r="M163" s="228"/>
      <c r="N163" s="47"/>
    </row>
    <row r="164" spans="1:12" ht="15" hidden="1">
      <c r="A164" s="5" t="s">
        <v>16</v>
      </c>
      <c r="B164" s="37" t="s">
        <v>39</v>
      </c>
      <c r="C164" s="37" t="s">
        <v>43</v>
      </c>
      <c r="D164" s="37" t="s">
        <v>287</v>
      </c>
      <c r="E164" s="33">
        <v>9000000000</v>
      </c>
      <c r="F164" s="32"/>
      <c r="G164" s="32"/>
      <c r="H164" s="40">
        <f>H171</f>
        <v>0</v>
      </c>
      <c r="I164" s="214">
        <f aca="true" t="shared" si="36" ref="I164:I227">J164-K164</f>
        <v>0</v>
      </c>
      <c r="J164" s="40">
        <f>J165+J171</f>
        <v>0</v>
      </c>
      <c r="K164" s="40">
        <f>K165+K171</f>
        <v>0</v>
      </c>
      <c r="L164" s="39" t="e">
        <f t="shared" si="35"/>
        <v>#DIV/0!</v>
      </c>
    </row>
    <row r="165" spans="1:12" ht="45" customHeight="1" hidden="1">
      <c r="A165" s="157" t="s">
        <v>500</v>
      </c>
      <c r="B165" s="37" t="s">
        <v>39</v>
      </c>
      <c r="C165" s="37" t="s">
        <v>43</v>
      </c>
      <c r="D165" s="36" t="s">
        <v>287</v>
      </c>
      <c r="E165" s="156" t="s">
        <v>501</v>
      </c>
      <c r="F165" s="33"/>
      <c r="G165" s="33"/>
      <c r="H165" s="40"/>
      <c r="I165" s="214">
        <f t="shared" si="36"/>
        <v>0</v>
      </c>
      <c r="J165" s="40">
        <f>J168+J170</f>
        <v>0</v>
      </c>
      <c r="K165" s="40">
        <f>K168+K170</f>
        <v>0</v>
      </c>
      <c r="L165" s="39" t="e">
        <f t="shared" si="35"/>
        <v>#DIV/0!</v>
      </c>
    </row>
    <row r="166" spans="1:12" ht="15" customHeight="1" hidden="1">
      <c r="A166" s="5" t="s">
        <v>46</v>
      </c>
      <c r="B166" s="37" t="s">
        <v>39</v>
      </c>
      <c r="C166" s="37" t="s">
        <v>43</v>
      </c>
      <c r="D166" s="36" t="s">
        <v>287</v>
      </c>
      <c r="E166" s="156" t="s">
        <v>501</v>
      </c>
      <c r="F166" s="33">
        <v>600</v>
      </c>
      <c r="G166" s="32"/>
      <c r="H166" s="40">
        <f>H167</f>
        <v>32867.3</v>
      </c>
      <c r="I166" s="214">
        <f t="shared" si="36"/>
        <v>0</v>
      </c>
      <c r="J166" s="40">
        <f aca="true" t="shared" si="37" ref="J166:K169">J167</f>
        <v>0</v>
      </c>
      <c r="K166" s="40">
        <f t="shared" si="37"/>
        <v>0</v>
      </c>
      <c r="L166" s="39" t="e">
        <f t="shared" si="35"/>
        <v>#DIV/0!</v>
      </c>
    </row>
    <row r="167" spans="1:12" ht="15" customHeight="1" hidden="1">
      <c r="A167" s="5" t="s">
        <v>47</v>
      </c>
      <c r="B167" s="37" t="s">
        <v>39</v>
      </c>
      <c r="C167" s="37" t="s">
        <v>43</v>
      </c>
      <c r="D167" s="36" t="s">
        <v>287</v>
      </c>
      <c r="E167" s="156" t="s">
        <v>501</v>
      </c>
      <c r="F167" s="33">
        <v>610</v>
      </c>
      <c r="G167" s="32"/>
      <c r="H167" s="40">
        <f>H168</f>
        <v>32867.3</v>
      </c>
      <c r="I167" s="214">
        <f t="shared" si="36"/>
        <v>0</v>
      </c>
      <c r="J167" s="40">
        <f t="shared" si="37"/>
        <v>0</v>
      </c>
      <c r="K167" s="40">
        <f t="shared" si="37"/>
        <v>0</v>
      </c>
      <c r="L167" s="39" t="e">
        <f t="shared" si="35"/>
        <v>#DIV/0!</v>
      </c>
    </row>
    <row r="168" spans="1:12" ht="15" hidden="1">
      <c r="A168" s="6" t="s">
        <v>9</v>
      </c>
      <c r="B168" s="37" t="s">
        <v>39</v>
      </c>
      <c r="C168" s="37" t="s">
        <v>43</v>
      </c>
      <c r="D168" s="36" t="s">
        <v>287</v>
      </c>
      <c r="E168" s="156" t="s">
        <v>501</v>
      </c>
      <c r="F168" s="33">
        <v>610</v>
      </c>
      <c r="G168" s="33">
        <v>2</v>
      </c>
      <c r="H168" s="40">
        <v>32867.3</v>
      </c>
      <c r="I168" s="214">
        <f t="shared" si="36"/>
        <v>0</v>
      </c>
      <c r="J168" s="40"/>
      <c r="K168" s="40"/>
      <c r="L168" s="39" t="e">
        <f t="shared" si="35"/>
        <v>#DIV/0!</v>
      </c>
    </row>
    <row r="169" spans="1:12" ht="15" hidden="1">
      <c r="A169" s="5" t="s">
        <v>47</v>
      </c>
      <c r="B169" s="37" t="s">
        <v>39</v>
      </c>
      <c r="C169" s="37" t="s">
        <v>43</v>
      </c>
      <c r="D169" s="36" t="s">
        <v>287</v>
      </c>
      <c r="E169" s="156" t="s">
        <v>501</v>
      </c>
      <c r="F169" s="33">
        <v>610</v>
      </c>
      <c r="G169" s="32"/>
      <c r="H169" s="40">
        <f>H170</f>
        <v>32867.3</v>
      </c>
      <c r="I169" s="214">
        <f t="shared" si="36"/>
        <v>0</v>
      </c>
      <c r="J169" s="40">
        <f t="shared" si="37"/>
        <v>0</v>
      </c>
      <c r="K169" s="40">
        <f t="shared" si="37"/>
        <v>0</v>
      </c>
      <c r="L169" s="39" t="e">
        <f t="shared" si="35"/>
        <v>#DIV/0!</v>
      </c>
    </row>
    <row r="170" spans="1:12" ht="15" hidden="1">
      <c r="A170" s="6" t="s">
        <v>8</v>
      </c>
      <c r="B170" s="37" t="s">
        <v>39</v>
      </c>
      <c r="C170" s="37" t="s">
        <v>43</v>
      </c>
      <c r="D170" s="36" t="s">
        <v>287</v>
      </c>
      <c r="E170" s="156" t="s">
        <v>501</v>
      </c>
      <c r="F170" s="33">
        <v>610</v>
      </c>
      <c r="G170" s="33">
        <v>1</v>
      </c>
      <c r="H170" s="40">
        <v>32867.3</v>
      </c>
      <c r="I170" s="214">
        <f t="shared" si="36"/>
        <v>0</v>
      </c>
      <c r="J170" s="40"/>
      <c r="K170" s="40"/>
      <c r="L170" s="39" t="e">
        <f t="shared" si="35"/>
        <v>#DIV/0!</v>
      </c>
    </row>
    <row r="171" spans="1:12" ht="45" customHeight="1" hidden="1">
      <c r="A171" s="22" t="s">
        <v>422</v>
      </c>
      <c r="B171" s="37" t="s">
        <v>39</v>
      </c>
      <c r="C171" s="37" t="s">
        <v>43</v>
      </c>
      <c r="D171" s="36" t="s">
        <v>287</v>
      </c>
      <c r="E171" s="33">
        <v>9000072650</v>
      </c>
      <c r="F171" s="33"/>
      <c r="G171" s="33"/>
      <c r="H171" s="40"/>
      <c r="I171" s="214">
        <f t="shared" si="36"/>
        <v>0</v>
      </c>
      <c r="J171" s="40">
        <f aca="true" t="shared" si="38" ref="J171:K173">J172</f>
        <v>0</v>
      </c>
      <c r="K171" s="40">
        <f t="shared" si="38"/>
        <v>0</v>
      </c>
      <c r="L171" s="39" t="e">
        <f t="shared" si="35"/>
        <v>#DIV/0!</v>
      </c>
    </row>
    <row r="172" spans="1:12" ht="15" customHeight="1" hidden="1">
      <c r="A172" s="5" t="s">
        <v>46</v>
      </c>
      <c r="B172" s="37" t="s">
        <v>39</v>
      </c>
      <c r="C172" s="37" t="s">
        <v>43</v>
      </c>
      <c r="D172" s="36" t="s">
        <v>287</v>
      </c>
      <c r="E172" s="33">
        <v>9000072650</v>
      </c>
      <c r="F172" s="33">
        <v>600</v>
      </c>
      <c r="G172" s="32"/>
      <c r="H172" s="40">
        <f>H173</f>
        <v>32867.3</v>
      </c>
      <c r="I172" s="214">
        <f t="shared" si="36"/>
        <v>0</v>
      </c>
      <c r="J172" s="40">
        <f t="shared" si="38"/>
        <v>0</v>
      </c>
      <c r="K172" s="40">
        <f t="shared" si="38"/>
        <v>0</v>
      </c>
      <c r="L172" s="39" t="e">
        <f t="shared" si="35"/>
        <v>#DIV/0!</v>
      </c>
    </row>
    <row r="173" spans="1:12" ht="15" customHeight="1" hidden="1">
      <c r="A173" s="5" t="s">
        <v>47</v>
      </c>
      <c r="B173" s="37" t="s">
        <v>39</v>
      </c>
      <c r="C173" s="37" t="s">
        <v>43</v>
      </c>
      <c r="D173" s="36" t="s">
        <v>287</v>
      </c>
      <c r="E173" s="33">
        <v>9000072650</v>
      </c>
      <c r="F173" s="33">
        <v>610</v>
      </c>
      <c r="G173" s="32"/>
      <c r="H173" s="40">
        <f>H174</f>
        <v>32867.3</v>
      </c>
      <c r="I173" s="214">
        <f t="shared" si="36"/>
        <v>0</v>
      </c>
      <c r="J173" s="40">
        <f t="shared" si="38"/>
        <v>0</v>
      </c>
      <c r="K173" s="40">
        <f t="shared" si="38"/>
        <v>0</v>
      </c>
      <c r="L173" s="39" t="e">
        <f t="shared" si="35"/>
        <v>#DIV/0!</v>
      </c>
    </row>
    <row r="174" spans="1:12" ht="15" hidden="1">
      <c r="A174" s="6" t="s">
        <v>9</v>
      </c>
      <c r="B174" s="37" t="s">
        <v>39</v>
      </c>
      <c r="C174" s="37" t="s">
        <v>43</v>
      </c>
      <c r="D174" s="36" t="s">
        <v>287</v>
      </c>
      <c r="E174" s="33">
        <v>9000072650</v>
      </c>
      <c r="F174" s="33">
        <v>610</v>
      </c>
      <c r="G174" s="33">
        <v>2</v>
      </c>
      <c r="H174" s="40">
        <v>32867.3</v>
      </c>
      <c r="I174" s="214">
        <f t="shared" si="36"/>
        <v>0</v>
      </c>
      <c r="J174" s="40"/>
      <c r="K174" s="40"/>
      <c r="L174" s="39" t="e">
        <f t="shared" si="35"/>
        <v>#DIV/0!</v>
      </c>
    </row>
    <row r="175" spans="1:12" ht="45">
      <c r="A175" s="27" t="s">
        <v>546</v>
      </c>
      <c r="B175" s="37" t="s">
        <v>39</v>
      </c>
      <c r="C175" s="37" t="s">
        <v>43</v>
      </c>
      <c r="D175" s="36" t="s">
        <v>287</v>
      </c>
      <c r="E175" s="31">
        <v>5800490730</v>
      </c>
      <c r="F175" s="33"/>
      <c r="G175" s="32"/>
      <c r="H175" s="40">
        <f>H176</f>
        <v>14279.9</v>
      </c>
      <c r="I175" s="214">
        <f t="shared" si="36"/>
        <v>199.67181</v>
      </c>
      <c r="J175" s="40">
        <f>J177</f>
        <v>300</v>
      </c>
      <c r="K175" s="40">
        <f>K177</f>
        <v>100.32819</v>
      </c>
      <c r="L175" s="39">
        <f t="shared" si="35"/>
        <v>33.442730000000005</v>
      </c>
    </row>
    <row r="176" spans="1:12" ht="15">
      <c r="A176" s="5" t="s">
        <v>47</v>
      </c>
      <c r="B176" s="37" t="s">
        <v>39</v>
      </c>
      <c r="C176" s="37" t="s">
        <v>43</v>
      </c>
      <c r="D176" s="37" t="s">
        <v>287</v>
      </c>
      <c r="E176" s="31">
        <v>5800490730</v>
      </c>
      <c r="F176" s="33">
        <v>610</v>
      </c>
      <c r="G176" s="32"/>
      <c r="H176" s="40">
        <f>H193</f>
        <v>14279.9</v>
      </c>
      <c r="I176" s="214">
        <f t="shared" si="36"/>
        <v>199.67181</v>
      </c>
      <c r="J176" s="40">
        <f>J177</f>
        <v>300</v>
      </c>
      <c r="K176" s="40">
        <f>K177</f>
        <v>100.32819</v>
      </c>
      <c r="L176" s="39">
        <f t="shared" si="35"/>
        <v>33.442730000000005</v>
      </c>
    </row>
    <row r="177" spans="1:12" ht="15">
      <c r="A177" s="6" t="s">
        <v>8</v>
      </c>
      <c r="B177" s="37" t="s">
        <v>39</v>
      </c>
      <c r="C177" s="37" t="s">
        <v>43</v>
      </c>
      <c r="D177" s="36" t="s">
        <v>287</v>
      </c>
      <c r="E177" s="31">
        <v>5800490730</v>
      </c>
      <c r="F177" s="33">
        <v>610</v>
      </c>
      <c r="G177" s="33">
        <v>1</v>
      </c>
      <c r="H177" s="40">
        <v>14279.9</v>
      </c>
      <c r="I177" s="214">
        <f t="shared" si="36"/>
        <v>199.67181</v>
      </c>
      <c r="J177" s="40">
        <v>300</v>
      </c>
      <c r="K177" s="40">
        <v>100.32819</v>
      </c>
      <c r="L177" s="39">
        <f t="shared" si="35"/>
        <v>33.442730000000005</v>
      </c>
    </row>
    <row r="178" spans="1:12" ht="15">
      <c r="A178" s="4" t="s">
        <v>58</v>
      </c>
      <c r="B178" s="90" t="s">
        <v>39</v>
      </c>
      <c r="C178" s="90" t="s">
        <v>43</v>
      </c>
      <c r="D178" s="90" t="s">
        <v>59</v>
      </c>
      <c r="E178" s="234"/>
      <c r="F178" s="234"/>
      <c r="G178" s="234"/>
      <c r="H178" s="214" t="e">
        <f>#REF!+#REF!+H185</f>
        <v>#REF!</v>
      </c>
      <c r="I178" s="214">
        <f t="shared" si="36"/>
        <v>928.7881</v>
      </c>
      <c r="J178" s="214">
        <f>J191+J185+J195</f>
        <v>1225</v>
      </c>
      <c r="K178" s="214">
        <f>K191+K185+K195</f>
        <v>296.2119</v>
      </c>
      <c r="L178" s="39">
        <f t="shared" si="35"/>
        <v>24.180563265306123</v>
      </c>
    </row>
    <row r="179" spans="1:12" ht="15" hidden="1">
      <c r="A179" s="108" t="s">
        <v>621</v>
      </c>
      <c r="B179" s="37" t="s">
        <v>39</v>
      </c>
      <c r="C179" s="37" t="s">
        <v>43</v>
      </c>
      <c r="D179" s="36" t="s">
        <v>59</v>
      </c>
      <c r="E179" s="31" t="s">
        <v>485</v>
      </c>
      <c r="F179" s="32"/>
      <c r="G179" s="32"/>
      <c r="H179" s="40"/>
      <c r="I179" s="214">
        <f t="shared" si="36"/>
        <v>0</v>
      </c>
      <c r="J179" s="40">
        <f>J180+J184</f>
        <v>0</v>
      </c>
      <c r="K179" s="40">
        <f>K180+K184</f>
        <v>0</v>
      </c>
      <c r="L179" s="39" t="e">
        <f t="shared" si="35"/>
        <v>#DIV/0!</v>
      </c>
    </row>
    <row r="180" spans="1:12" ht="15" hidden="1">
      <c r="A180" s="5" t="s">
        <v>47</v>
      </c>
      <c r="B180" s="37" t="s">
        <v>39</v>
      </c>
      <c r="C180" s="37" t="s">
        <v>43</v>
      </c>
      <c r="D180" s="36" t="s">
        <v>59</v>
      </c>
      <c r="E180" s="31" t="s">
        <v>485</v>
      </c>
      <c r="F180" s="33">
        <v>610</v>
      </c>
      <c r="G180" s="32"/>
      <c r="H180" s="40">
        <f>H181</f>
        <v>14279.9</v>
      </c>
      <c r="I180" s="214">
        <f t="shared" si="36"/>
        <v>0</v>
      </c>
      <c r="J180" s="40">
        <f aca="true" t="shared" si="39" ref="J180:K183">J181</f>
        <v>0</v>
      </c>
      <c r="K180" s="40">
        <f t="shared" si="39"/>
        <v>0</v>
      </c>
      <c r="L180" s="39" t="e">
        <f t="shared" si="35"/>
        <v>#DIV/0!</v>
      </c>
    </row>
    <row r="181" spans="1:12" ht="15" hidden="1">
      <c r="A181" s="6" t="s">
        <v>8</v>
      </c>
      <c r="B181" s="37" t="s">
        <v>39</v>
      </c>
      <c r="C181" s="37" t="s">
        <v>43</v>
      </c>
      <c r="D181" s="36" t="s">
        <v>59</v>
      </c>
      <c r="E181" s="31" t="s">
        <v>485</v>
      </c>
      <c r="F181" s="33">
        <v>610</v>
      </c>
      <c r="G181" s="33">
        <v>1</v>
      </c>
      <c r="H181" s="40">
        <v>14279.9</v>
      </c>
      <c r="I181" s="214">
        <f t="shared" si="36"/>
        <v>0</v>
      </c>
      <c r="J181" s="40"/>
      <c r="K181" s="40"/>
      <c r="L181" s="39" t="e">
        <f t="shared" si="35"/>
        <v>#DIV/0!</v>
      </c>
    </row>
    <row r="182" spans="1:12" ht="45" hidden="1">
      <c r="A182" s="134" t="s">
        <v>622</v>
      </c>
      <c r="B182" s="37" t="s">
        <v>39</v>
      </c>
      <c r="C182" s="37" t="s">
        <v>43</v>
      </c>
      <c r="D182" s="36" t="s">
        <v>59</v>
      </c>
      <c r="E182" s="31" t="s">
        <v>485</v>
      </c>
      <c r="F182" s="32"/>
      <c r="G182" s="32"/>
      <c r="H182" s="40"/>
      <c r="I182" s="214">
        <f t="shared" si="36"/>
        <v>0</v>
      </c>
      <c r="J182" s="40">
        <f t="shared" si="39"/>
        <v>0</v>
      </c>
      <c r="K182" s="40">
        <f t="shared" si="39"/>
        <v>0</v>
      </c>
      <c r="L182" s="39" t="e">
        <f t="shared" si="35"/>
        <v>#DIV/0!</v>
      </c>
    </row>
    <row r="183" spans="1:12" ht="15" hidden="1">
      <c r="A183" s="5" t="s">
        <v>47</v>
      </c>
      <c r="B183" s="37" t="s">
        <v>39</v>
      </c>
      <c r="C183" s="37" t="s">
        <v>43</v>
      </c>
      <c r="D183" s="36" t="s">
        <v>59</v>
      </c>
      <c r="E183" s="31" t="s">
        <v>485</v>
      </c>
      <c r="F183" s="33">
        <v>610</v>
      </c>
      <c r="G183" s="32"/>
      <c r="H183" s="40">
        <f>H184</f>
        <v>14279.9</v>
      </c>
      <c r="I183" s="214">
        <f t="shared" si="36"/>
        <v>0</v>
      </c>
      <c r="J183" s="40">
        <f t="shared" si="39"/>
        <v>0</v>
      </c>
      <c r="K183" s="40">
        <f t="shared" si="39"/>
        <v>0</v>
      </c>
      <c r="L183" s="39" t="e">
        <f t="shared" si="35"/>
        <v>#DIV/0!</v>
      </c>
    </row>
    <row r="184" spans="1:12" ht="15" hidden="1">
      <c r="A184" s="6" t="s">
        <v>9</v>
      </c>
      <c r="B184" s="37" t="s">
        <v>39</v>
      </c>
      <c r="C184" s="37" t="s">
        <v>43</v>
      </c>
      <c r="D184" s="36" t="s">
        <v>59</v>
      </c>
      <c r="E184" s="31" t="s">
        <v>485</v>
      </c>
      <c r="F184" s="33">
        <v>610</v>
      </c>
      <c r="G184" s="33">
        <v>2</v>
      </c>
      <c r="H184" s="40">
        <v>14279.9</v>
      </c>
      <c r="I184" s="214">
        <f t="shared" si="36"/>
        <v>0</v>
      </c>
      <c r="J184" s="40"/>
      <c r="K184" s="40"/>
      <c r="L184" s="39" t="e">
        <f t="shared" si="35"/>
        <v>#DIV/0!</v>
      </c>
    </row>
    <row r="185" spans="1:12" ht="30">
      <c r="A185" s="108" t="s">
        <v>623</v>
      </c>
      <c r="B185" s="37" t="s">
        <v>39</v>
      </c>
      <c r="C185" s="37" t="s">
        <v>43</v>
      </c>
      <c r="D185" s="37" t="s">
        <v>59</v>
      </c>
      <c r="E185" s="33">
        <v>5100000000</v>
      </c>
      <c r="F185" s="32"/>
      <c r="G185" s="32"/>
      <c r="H185" s="40">
        <f aca="true" t="shared" si="40" ref="H185:L189">H186</f>
        <v>12</v>
      </c>
      <c r="I185" s="214">
        <f t="shared" si="36"/>
        <v>10</v>
      </c>
      <c r="J185" s="40">
        <f t="shared" si="40"/>
        <v>10</v>
      </c>
      <c r="K185" s="40">
        <v>0</v>
      </c>
      <c r="L185" s="39">
        <f t="shared" si="35"/>
        <v>0</v>
      </c>
    </row>
    <row r="186" spans="1:12" ht="45">
      <c r="A186" s="27" t="s">
        <v>624</v>
      </c>
      <c r="B186" s="37" t="s">
        <v>39</v>
      </c>
      <c r="C186" s="37" t="s">
        <v>43</v>
      </c>
      <c r="D186" s="37" t="s">
        <v>59</v>
      </c>
      <c r="E186" s="33">
        <v>5110000000</v>
      </c>
      <c r="F186" s="32"/>
      <c r="G186" s="32"/>
      <c r="H186" s="40">
        <f t="shared" si="40"/>
        <v>12</v>
      </c>
      <c r="I186" s="214">
        <f t="shared" si="36"/>
        <v>10</v>
      </c>
      <c r="J186" s="40">
        <f t="shared" si="40"/>
        <v>10</v>
      </c>
      <c r="K186" s="40">
        <f t="shared" si="40"/>
        <v>0</v>
      </c>
      <c r="L186" s="39">
        <f t="shared" si="35"/>
        <v>0</v>
      </c>
    </row>
    <row r="187" spans="1:12" ht="30">
      <c r="A187" s="27" t="s">
        <v>444</v>
      </c>
      <c r="B187" s="37" t="s">
        <v>39</v>
      </c>
      <c r="C187" s="37" t="s">
        <v>43</v>
      </c>
      <c r="D187" s="37" t="s">
        <v>59</v>
      </c>
      <c r="E187" s="31">
        <v>5110191020</v>
      </c>
      <c r="F187" s="32"/>
      <c r="G187" s="32"/>
      <c r="H187" s="40">
        <f t="shared" si="40"/>
        <v>12</v>
      </c>
      <c r="I187" s="214">
        <f t="shared" si="36"/>
        <v>10</v>
      </c>
      <c r="J187" s="40">
        <f t="shared" si="40"/>
        <v>10</v>
      </c>
      <c r="K187" s="40">
        <f t="shared" si="40"/>
        <v>0</v>
      </c>
      <c r="L187" s="39">
        <f t="shared" si="40"/>
        <v>10</v>
      </c>
    </row>
    <row r="188" spans="1:12" ht="30">
      <c r="A188" s="27" t="s">
        <v>210</v>
      </c>
      <c r="B188" s="37" t="s">
        <v>39</v>
      </c>
      <c r="C188" s="37" t="s">
        <v>43</v>
      </c>
      <c r="D188" s="37" t="s">
        <v>59</v>
      </c>
      <c r="E188" s="31">
        <v>5110191020</v>
      </c>
      <c r="F188" s="33">
        <v>200</v>
      </c>
      <c r="G188" s="32"/>
      <c r="H188" s="40">
        <f t="shared" si="40"/>
        <v>12</v>
      </c>
      <c r="I188" s="214">
        <f t="shared" si="36"/>
        <v>10</v>
      </c>
      <c r="J188" s="40">
        <f t="shared" si="40"/>
        <v>10</v>
      </c>
      <c r="K188" s="40">
        <f t="shared" si="40"/>
        <v>0</v>
      </c>
      <c r="L188" s="39">
        <f t="shared" si="40"/>
        <v>10</v>
      </c>
    </row>
    <row r="189" spans="1:12" ht="30">
      <c r="A189" s="5" t="s">
        <v>20</v>
      </c>
      <c r="B189" s="37" t="s">
        <v>39</v>
      </c>
      <c r="C189" s="37" t="s">
        <v>43</v>
      </c>
      <c r="D189" s="37" t="s">
        <v>59</v>
      </c>
      <c r="E189" s="31">
        <v>5110191020</v>
      </c>
      <c r="F189" s="33">
        <v>240</v>
      </c>
      <c r="G189" s="32"/>
      <c r="H189" s="40">
        <f t="shared" si="40"/>
        <v>12</v>
      </c>
      <c r="I189" s="214">
        <f t="shared" si="36"/>
        <v>10</v>
      </c>
      <c r="J189" s="40">
        <f t="shared" si="40"/>
        <v>10</v>
      </c>
      <c r="K189" s="40">
        <f t="shared" si="40"/>
        <v>0</v>
      </c>
      <c r="L189" s="39">
        <f t="shared" si="40"/>
        <v>10</v>
      </c>
    </row>
    <row r="190" spans="1:12" ht="15">
      <c r="A190" s="6" t="s">
        <v>8</v>
      </c>
      <c r="B190" s="37" t="s">
        <v>39</v>
      </c>
      <c r="C190" s="37" t="s">
        <v>43</v>
      </c>
      <c r="D190" s="37" t="s">
        <v>59</v>
      </c>
      <c r="E190" s="31">
        <v>5110191020</v>
      </c>
      <c r="F190" s="33">
        <v>240</v>
      </c>
      <c r="G190" s="33">
        <v>1</v>
      </c>
      <c r="H190" s="40">
        <v>12</v>
      </c>
      <c r="I190" s="214">
        <f t="shared" si="36"/>
        <v>10</v>
      </c>
      <c r="J190" s="40">
        <v>10</v>
      </c>
      <c r="K190" s="40">
        <v>0</v>
      </c>
      <c r="L190" s="39">
        <v>10</v>
      </c>
    </row>
    <row r="191" spans="1:12" ht="30">
      <c r="A191" s="108" t="s">
        <v>614</v>
      </c>
      <c r="B191" s="37" t="s">
        <v>39</v>
      </c>
      <c r="C191" s="37" t="s">
        <v>43</v>
      </c>
      <c r="D191" s="36" t="s">
        <v>59</v>
      </c>
      <c r="E191" s="32">
        <v>5800000000</v>
      </c>
      <c r="F191" s="32"/>
      <c r="G191" s="32"/>
      <c r="H191" s="40" t="e">
        <f>H263+#REF!</f>
        <v>#REF!</v>
      </c>
      <c r="I191" s="214">
        <f t="shared" si="36"/>
        <v>903.7881</v>
      </c>
      <c r="J191" s="40">
        <f>J192+J179</f>
        <v>1200</v>
      </c>
      <c r="K191" s="40">
        <f>K192+K179</f>
        <v>296.2119</v>
      </c>
      <c r="L191" s="39">
        <f>K191/J191*100</f>
        <v>24.684325</v>
      </c>
    </row>
    <row r="192" spans="1:12" ht="30">
      <c r="A192" s="27" t="s">
        <v>625</v>
      </c>
      <c r="B192" s="37" t="s">
        <v>39</v>
      </c>
      <c r="C192" s="37" t="s">
        <v>43</v>
      </c>
      <c r="D192" s="36" t="s">
        <v>59</v>
      </c>
      <c r="E192" s="31">
        <v>5800390740</v>
      </c>
      <c r="F192" s="32"/>
      <c r="G192" s="32"/>
      <c r="H192" s="40"/>
      <c r="I192" s="214">
        <f t="shared" si="36"/>
        <v>903.7881</v>
      </c>
      <c r="J192" s="40">
        <f aca="true" t="shared" si="41" ref="J192:L193">J193</f>
        <v>1200</v>
      </c>
      <c r="K192" s="40">
        <f t="shared" si="41"/>
        <v>296.2119</v>
      </c>
      <c r="L192" s="39">
        <f t="shared" si="41"/>
        <v>24.684325</v>
      </c>
    </row>
    <row r="193" spans="1:12" ht="15">
      <c r="A193" s="5" t="s">
        <v>47</v>
      </c>
      <c r="B193" s="37" t="s">
        <v>39</v>
      </c>
      <c r="C193" s="37" t="s">
        <v>43</v>
      </c>
      <c r="D193" s="36" t="s">
        <v>59</v>
      </c>
      <c r="E193" s="31">
        <v>5800390740</v>
      </c>
      <c r="F193" s="33">
        <v>610</v>
      </c>
      <c r="G193" s="32"/>
      <c r="H193" s="40">
        <f>H194</f>
        <v>14279.9</v>
      </c>
      <c r="I193" s="214">
        <f t="shared" si="36"/>
        <v>903.7881</v>
      </c>
      <c r="J193" s="40">
        <f t="shared" si="41"/>
        <v>1200</v>
      </c>
      <c r="K193" s="40">
        <f t="shared" si="41"/>
        <v>296.2119</v>
      </c>
      <c r="L193" s="39">
        <f t="shared" si="41"/>
        <v>24.684325</v>
      </c>
    </row>
    <row r="194" spans="1:12" ht="15">
      <c r="A194" s="6" t="s">
        <v>8</v>
      </c>
      <c r="B194" s="37" t="s">
        <v>39</v>
      </c>
      <c r="C194" s="37" t="s">
        <v>43</v>
      </c>
      <c r="D194" s="36" t="s">
        <v>59</v>
      </c>
      <c r="E194" s="31">
        <v>5800390740</v>
      </c>
      <c r="F194" s="33">
        <v>610</v>
      </c>
      <c r="G194" s="33">
        <v>1</v>
      </c>
      <c r="H194" s="40">
        <v>14279.9</v>
      </c>
      <c r="I194" s="214">
        <f t="shared" si="36"/>
        <v>903.7881</v>
      </c>
      <c r="J194" s="40">
        <v>1200</v>
      </c>
      <c r="K194" s="40">
        <v>296.2119</v>
      </c>
      <c r="L194" s="39">
        <f>K194/J194*100</f>
        <v>24.684325</v>
      </c>
    </row>
    <row r="195" spans="1:12" ht="45">
      <c r="A195" s="117" t="s">
        <v>626</v>
      </c>
      <c r="B195" s="37" t="s">
        <v>39</v>
      </c>
      <c r="C195" s="37" t="s">
        <v>43</v>
      </c>
      <c r="D195" s="36" t="s">
        <v>59</v>
      </c>
      <c r="E195" s="32">
        <v>6400000000</v>
      </c>
      <c r="F195" s="32"/>
      <c r="G195" s="32"/>
      <c r="H195" s="40" t="e">
        <f>H267+#REF!</f>
        <v>#REF!</v>
      </c>
      <c r="I195" s="214">
        <f t="shared" si="36"/>
        <v>15</v>
      </c>
      <c r="J195" s="40">
        <f>J198+J201+J204+J207+J210+J213+J216</f>
        <v>15</v>
      </c>
      <c r="K195" s="40">
        <v>0</v>
      </c>
      <c r="L195" s="39">
        <f>L198+L201+L204+L207+L210+L213+L216</f>
        <v>0</v>
      </c>
    </row>
    <row r="196" spans="1:12" ht="15">
      <c r="A196" s="118" t="s">
        <v>627</v>
      </c>
      <c r="B196" s="37" t="s">
        <v>39</v>
      </c>
      <c r="C196" s="37" t="s">
        <v>43</v>
      </c>
      <c r="D196" s="36" t="s">
        <v>59</v>
      </c>
      <c r="E196" s="102">
        <v>6400191110</v>
      </c>
      <c r="F196" s="32"/>
      <c r="G196" s="32"/>
      <c r="H196" s="40"/>
      <c r="I196" s="214">
        <f t="shared" si="36"/>
        <v>2</v>
      </c>
      <c r="J196" s="40">
        <f aca="true" t="shared" si="42" ref="J196:L211">J197</f>
        <v>2</v>
      </c>
      <c r="K196" s="40">
        <f t="shared" si="42"/>
        <v>0</v>
      </c>
      <c r="L196" s="39">
        <f t="shared" si="42"/>
        <v>0</v>
      </c>
    </row>
    <row r="197" spans="1:12" ht="15">
      <c r="A197" s="5" t="s">
        <v>47</v>
      </c>
      <c r="B197" s="37" t="s">
        <v>39</v>
      </c>
      <c r="C197" s="37" t="s">
        <v>43</v>
      </c>
      <c r="D197" s="36" t="s">
        <v>59</v>
      </c>
      <c r="E197" s="102">
        <v>6400191110</v>
      </c>
      <c r="F197" s="33">
        <v>610</v>
      </c>
      <c r="G197" s="32"/>
      <c r="H197" s="40">
        <f>H198</f>
        <v>14279.9</v>
      </c>
      <c r="I197" s="214">
        <f t="shared" si="36"/>
        <v>2</v>
      </c>
      <c r="J197" s="40">
        <f t="shared" si="42"/>
        <v>2</v>
      </c>
      <c r="K197" s="40">
        <f t="shared" si="42"/>
        <v>0</v>
      </c>
      <c r="L197" s="39">
        <f t="shared" si="42"/>
        <v>0</v>
      </c>
    </row>
    <row r="198" spans="1:12" ht="15">
      <c r="A198" s="6" t="s">
        <v>8</v>
      </c>
      <c r="B198" s="37" t="s">
        <v>39</v>
      </c>
      <c r="C198" s="37" t="s">
        <v>43</v>
      </c>
      <c r="D198" s="36" t="s">
        <v>59</v>
      </c>
      <c r="E198" s="102">
        <v>6400191110</v>
      </c>
      <c r="F198" s="33">
        <v>610</v>
      </c>
      <c r="G198" s="33">
        <v>1</v>
      </c>
      <c r="H198" s="40">
        <v>14279.9</v>
      </c>
      <c r="I198" s="214">
        <f t="shared" si="36"/>
        <v>2</v>
      </c>
      <c r="J198" s="40">
        <v>2</v>
      </c>
      <c r="K198" s="40">
        <v>0</v>
      </c>
      <c r="L198" s="39">
        <f>K198/J198*100</f>
        <v>0</v>
      </c>
    </row>
    <row r="199" spans="1:12" ht="15">
      <c r="A199" s="118" t="s">
        <v>628</v>
      </c>
      <c r="B199" s="37" t="s">
        <v>39</v>
      </c>
      <c r="C199" s="37" t="s">
        <v>43</v>
      </c>
      <c r="D199" s="36" t="s">
        <v>59</v>
      </c>
      <c r="E199" s="102">
        <v>6400291110</v>
      </c>
      <c r="F199" s="32"/>
      <c r="G199" s="32"/>
      <c r="H199" s="40"/>
      <c r="I199" s="214">
        <f t="shared" si="36"/>
        <v>3</v>
      </c>
      <c r="J199" s="40">
        <f t="shared" si="42"/>
        <v>3</v>
      </c>
      <c r="K199" s="40">
        <f t="shared" si="42"/>
        <v>0</v>
      </c>
      <c r="L199" s="39">
        <f aca="true" t="shared" si="43" ref="L199:L262">K199/J199*100</f>
        <v>0</v>
      </c>
    </row>
    <row r="200" spans="1:12" ht="15">
      <c r="A200" s="5" t="s">
        <v>47</v>
      </c>
      <c r="B200" s="37" t="s">
        <v>39</v>
      </c>
      <c r="C200" s="37" t="s">
        <v>43</v>
      </c>
      <c r="D200" s="36" t="s">
        <v>59</v>
      </c>
      <c r="E200" s="102">
        <v>6400291110</v>
      </c>
      <c r="F200" s="33">
        <v>610</v>
      </c>
      <c r="G200" s="32"/>
      <c r="H200" s="40">
        <f>H201</f>
        <v>14279.9</v>
      </c>
      <c r="I200" s="214">
        <f t="shared" si="36"/>
        <v>3</v>
      </c>
      <c r="J200" s="40">
        <f t="shared" si="42"/>
        <v>3</v>
      </c>
      <c r="K200" s="40">
        <f t="shared" si="42"/>
        <v>0</v>
      </c>
      <c r="L200" s="39">
        <f t="shared" si="43"/>
        <v>0</v>
      </c>
    </row>
    <row r="201" spans="1:12" ht="15">
      <c r="A201" s="6" t="s">
        <v>8</v>
      </c>
      <c r="B201" s="37" t="s">
        <v>39</v>
      </c>
      <c r="C201" s="37" t="s">
        <v>43</v>
      </c>
      <c r="D201" s="36" t="s">
        <v>59</v>
      </c>
      <c r="E201" s="102">
        <v>6400291110</v>
      </c>
      <c r="F201" s="33">
        <v>610</v>
      </c>
      <c r="G201" s="33">
        <v>1</v>
      </c>
      <c r="H201" s="40">
        <v>14279.9</v>
      </c>
      <c r="I201" s="214">
        <f t="shared" si="36"/>
        <v>3</v>
      </c>
      <c r="J201" s="40">
        <v>3</v>
      </c>
      <c r="K201" s="40">
        <v>0</v>
      </c>
      <c r="L201" s="39">
        <f t="shared" si="43"/>
        <v>0</v>
      </c>
    </row>
    <row r="202" spans="1:12" ht="30">
      <c r="A202" s="118" t="s">
        <v>629</v>
      </c>
      <c r="B202" s="37" t="s">
        <v>39</v>
      </c>
      <c r="C202" s="37" t="s">
        <v>43</v>
      </c>
      <c r="D202" s="36" t="s">
        <v>59</v>
      </c>
      <c r="E202" s="102">
        <v>6400391110</v>
      </c>
      <c r="F202" s="32"/>
      <c r="G202" s="32"/>
      <c r="H202" s="40"/>
      <c r="I202" s="214">
        <f t="shared" si="36"/>
        <v>2</v>
      </c>
      <c r="J202" s="40">
        <f t="shared" si="42"/>
        <v>2</v>
      </c>
      <c r="K202" s="40">
        <f t="shared" si="42"/>
        <v>0</v>
      </c>
      <c r="L202" s="39">
        <f t="shared" si="43"/>
        <v>0</v>
      </c>
    </row>
    <row r="203" spans="1:12" ht="15">
      <c r="A203" s="5" t="s">
        <v>47</v>
      </c>
      <c r="B203" s="37" t="s">
        <v>39</v>
      </c>
      <c r="C203" s="37" t="s">
        <v>43</v>
      </c>
      <c r="D203" s="36" t="s">
        <v>59</v>
      </c>
      <c r="E203" s="102">
        <v>6400391110</v>
      </c>
      <c r="F203" s="33">
        <v>610</v>
      </c>
      <c r="G203" s="32"/>
      <c r="H203" s="40">
        <f>H204</f>
        <v>14279.9</v>
      </c>
      <c r="I203" s="214">
        <f t="shared" si="36"/>
        <v>2</v>
      </c>
      <c r="J203" s="40">
        <f t="shared" si="42"/>
        <v>2</v>
      </c>
      <c r="K203" s="40">
        <f t="shared" si="42"/>
        <v>0</v>
      </c>
      <c r="L203" s="39">
        <f t="shared" si="43"/>
        <v>0</v>
      </c>
    </row>
    <row r="204" spans="1:12" ht="15">
      <c r="A204" s="6" t="s">
        <v>8</v>
      </c>
      <c r="B204" s="37" t="s">
        <v>39</v>
      </c>
      <c r="C204" s="37" t="s">
        <v>43</v>
      </c>
      <c r="D204" s="36" t="s">
        <v>59</v>
      </c>
      <c r="E204" s="102">
        <v>6400391110</v>
      </c>
      <c r="F204" s="33">
        <v>610</v>
      </c>
      <c r="G204" s="33">
        <v>1</v>
      </c>
      <c r="H204" s="40">
        <v>14279.9</v>
      </c>
      <c r="I204" s="214">
        <f t="shared" si="36"/>
        <v>2</v>
      </c>
      <c r="J204" s="40">
        <v>2</v>
      </c>
      <c r="K204" s="40">
        <v>0</v>
      </c>
      <c r="L204" s="39">
        <f t="shared" si="43"/>
        <v>0</v>
      </c>
    </row>
    <row r="205" spans="1:12" ht="30">
      <c r="A205" s="118" t="s">
        <v>630</v>
      </c>
      <c r="B205" s="37" t="s">
        <v>39</v>
      </c>
      <c r="C205" s="37" t="s">
        <v>43</v>
      </c>
      <c r="D205" s="36" t="s">
        <v>59</v>
      </c>
      <c r="E205" s="102">
        <v>6400491110</v>
      </c>
      <c r="F205" s="32"/>
      <c r="G205" s="32"/>
      <c r="H205" s="40"/>
      <c r="I205" s="214">
        <f t="shared" si="36"/>
        <v>2</v>
      </c>
      <c r="J205" s="40">
        <f t="shared" si="42"/>
        <v>2</v>
      </c>
      <c r="K205" s="40">
        <f t="shared" si="42"/>
        <v>0</v>
      </c>
      <c r="L205" s="39">
        <f t="shared" si="43"/>
        <v>0</v>
      </c>
    </row>
    <row r="206" spans="1:12" ht="15">
      <c r="A206" s="5" t="s">
        <v>47</v>
      </c>
      <c r="B206" s="37" t="s">
        <v>39</v>
      </c>
      <c r="C206" s="37" t="s">
        <v>43</v>
      </c>
      <c r="D206" s="36" t="s">
        <v>59</v>
      </c>
      <c r="E206" s="102">
        <v>6400491110</v>
      </c>
      <c r="F206" s="33">
        <v>610</v>
      </c>
      <c r="G206" s="32"/>
      <c r="H206" s="40">
        <f>H207</f>
        <v>14279.9</v>
      </c>
      <c r="I206" s="214">
        <f t="shared" si="36"/>
        <v>2</v>
      </c>
      <c r="J206" s="40">
        <f t="shared" si="42"/>
        <v>2</v>
      </c>
      <c r="K206" s="40">
        <f t="shared" si="42"/>
        <v>0</v>
      </c>
      <c r="L206" s="39">
        <f t="shared" si="43"/>
        <v>0</v>
      </c>
    </row>
    <row r="207" spans="1:12" ht="15">
      <c r="A207" s="6" t="s">
        <v>8</v>
      </c>
      <c r="B207" s="37" t="s">
        <v>39</v>
      </c>
      <c r="C207" s="37" t="s">
        <v>43</v>
      </c>
      <c r="D207" s="36" t="s">
        <v>59</v>
      </c>
      <c r="E207" s="102">
        <v>6400491110</v>
      </c>
      <c r="F207" s="33">
        <v>610</v>
      </c>
      <c r="G207" s="33">
        <v>1</v>
      </c>
      <c r="H207" s="40">
        <v>14279.9</v>
      </c>
      <c r="I207" s="214">
        <f t="shared" si="36"/>
        <v>2</v>
      </c>
      <c r="J207" s="40">
        <v>2</v>
      </c>
      <c r="K207" s="40">
        <v>0</v>
      </c>
      <c r="L207" s="39">
        <f t="shared" si="43"/>
        <v>0</v>
      </c>
    </row>
    <row r="208" spans="1:12" ht="18.75" customHeight="1">
      <c r="A208" s="118" t="s">
        <v>631</v>
      </c>
      <c r="B208" s="37" t="s">
        <v>39</v>
      </c>
      <c r="C208" s="37" t="s">
        <v>43</v>
      </c>
      <c r="D208" s="36" t="s">
        <v>59</v>
      </c>
      <c r="E208" s="102">
        <v>6400591110</v>
      </c>
      <c r="F208" s="32"/>
      <c r="G208" s="32"/>
      <c r="H208" s="40"/>
      <c r="I208" s="214">
        <f t="shared" si="36"/>
        <v>2</v>
      </c>
      <c r="J208" s="40">
        <f t="shared" si="42"/>
        <v>2</v>
      </c>
      <c r="K208" s="40">
        <f t="shared" si="42"/>
        <v>0</v>
      </c>
      <c r="L208" s="39">
        <f t="shared" si="43"/>
        <v>0</v>
      </c>
    </row>
    <row r="209" spans="1:12" ht="15" customHeight="1">
      <c r="A209" s="5" t="s">
        <v>47</v>
      </c>
      <c r="B209" s="37" t="s">
        <v>39</v>
      </c>
      <c r="C209" s="37" t="s">
        <v>43</v>
      </c>
      <c r="D209" s="36" t="s">
        <v>59</v>
      </c>
      <c r="E209" s="102">
        <v>6400591110</v>
      </c>
      <c r="F209" s="33">
        <v>610</v>
      </c>
      <c r="G209" s="32"/>
      <c r="H209" s="40">
        <f>H210</f>
        <v>14279.9</v>
      </c>
      <c r="I209" s="214">
        <f t="shared" si="36"/>
        <v>2</v>
      </c>
      <c r="J209" s="40">
        <f t="shared" si="42"/>
        <v>2</v>
      </c>
      <c r="K209" s="40">
        <f t="shared" si="42"/>
        <v>0</v>
      </c>
      <c r="L209" s="39">
        <f t="shared" si="43"/>
        <v>0</v>
      </c>
    </row>
    <row r="210" spans="1:12" ht="15" customHeight="1">
      <c r="A210" s="6" t="s">
        <v>8</v>
      </c>
      <c r="B210" s="37" t="s">
        <v>39</v>
      </c>
      <c r="C210" s="37" t="s">
        <v>43</v>
      </c>
      <c r="D210" s="36" t="s">
        <v>59</v>
      </c>
      <c r="E210" s="102">
        <v>6400591110</v>
      </c>
      <c r="F210" s="33">
        <v>610</v>
      </c>
      <c r="G210" s="33">
        <v>1</v>
      </c>
      <c r="H210" s="40">
        <v>14279.9</v>
      </c>
      <c r="I210" s="214">
        <f t="shared" si="36"/>
        <v>2</v>
      </c>
      <c r="J210" s="40">
        <v>2</v>
      </c>
      <c r="K210" s="40">
        <v>0</v>
      </c>
      <c r="L210" s="39">
        <f t="shared" si="43"/>
        <v>0</v>
      </c>
    </row>
    <row r="211" spans="1:12" ht="30">
      <c r="A211" s="118" t="s">
        <v>632</v>
      </c>
      <c r="B211" s="37" t="s">
        <v>39</v>
      </c>
      <c r="C211" s="37" t="s">
        <v>43</v>
      </c>
      <c r="D211" s="36" t="s">
        <v>59</v>
      </c>
      <c r="E211" s="102">
        <v>6400691110</v>
      </c>
      <c r="F211" s="32"/>
      <c r="G211" s="32"/>
      <c r="H211" s="40"/>
      <c r="I211" s="214">
        <f t="shared" si="36"/>
        <v>3</v>
      </c>
      <c r="J211" s="40">
        <f t="shared" si="42"/>
        <v>3</v>
      </c>
      <c r="K211" s="40">
        <f t="shared" si="42"/>
        <v>0</v>
      </c>
      <c r="L211" s="39">
        <f t="shared" si="43"/>
        <v>0</v>
      </c>
    </row>
    <row r="212" spans="1:12" ht="15">
      <c r="A212" s="5" t="s">
        <v>47</v>
      </c>
      <c r="B212" s="37" t="s">
        <v>39</v>
      </c>
      <c r="C212" s="37" t="s">
        <v>43</v>
      </c>
      <c r="D212" s="36" t="s">
        <v>59</v>
      </c>
      <c r="E212" s="102">
        <v>6400691110</v>
      </c>
      <c r="F212" s="33">
        <v>610</v>
      </c>
      <c r="G212" s="32"/>
      <c r="H212" s="40">
        <f>H213</f>
        <v>14279.9</v>
      </c>
      <c r="I212" s="214">
        <f t="shared" si="36"/>
        <v>3</v>
      </c>
      <c r="J212" s="40">
        <f>J213</f>
        <v>3</v>
      </c>
      <c r="K212" s="40">
        <f>K213</f>
        <v>0</v>
      </c>
      <c r="L212" s="39">
        <f t="shared" si="43"/>
        <v>0</v>
      </c>
    </row>
    <row r="213" spans="1:12" ht="15">
      <c r="A213" s="6" t="s">
        <v>8</v>
      </c>
      <c r="B213" s="37" t="s">
        <v>39</v>
      </c>
      <c r="C213" s="37" t="s">
        <v>43</v>
      </c>
      <c r="D213" s="36" t="s">
        <v>59</v>
      </c>
      <c r="E213" s="102">
        <v>6400691110</v>
      </c>
      <c r="F213" s="33">
        <v>610</v>
      </c>
      <c r="G213" s="33">
        <v>1</v>
      </c>
      <c r="H213" s="40">
        <v>14279.9</v>
      </c>
      <c r="I213" s="214">
        <f t="shared" si="36"/>
        <v>3</v>
      </c>
      <c r="J213" s="40">
        <v>3</v>
      </c>
      <c r="K213" s="40">
        <v>0</v>
      </c>
      <c r="L213" s="39">
        <f t="shared" si="43"/>
        <v>0</v>
      </c>
    </row>
    <row r="214" spans="1:12" ht="30" customHeight="1">
      <c r="A214" s="118" t="s">
        <v>633</v>
      </c>
      <c r="B214" s="37" t="s">
        <v>39</v>
      </c>
      <c r="C214" s="37" t="s">
        <v>43</v>
      </c>
      <c r="D214" s="36" t="s">
        <v>59</v>
      </c>
      <c r="E214" s="102">
        <v>6400791110</v>
      </c>
      <c r="F214" s="32"/>
      <c r="G214" s="32"/>
      <c r="H214" s="40"/>
      <c r="I214" s="214">
        <f t="shared" si="36"/>
        <v>1</v>
      </c>
      <c r="J214" s="40">
        <f>J215</f>
        <v>1</v>
      </c>
      <c r="K214" s="40">
        <f>K215</f>
        <v>0</v>
      </c>
      <c r="L214" s="39">
        <f t="shared" si="43"/>
        <v>0</v>
      </c>
    </row>
    <row r="215" spans="1:12" ht="15" customHeight="1">
      <c r="A215" s="5" t="s">
        <v>47</v>
      </c>
      <c r="B215" s="37" t="s">
        <v>39</v>
      </c>
      <c r="C215" s="37" t="s">
        <v>43</v>
      </c>
      <c r="D215" s="36" t="s">
        <v>59</v>
      </c>
      <c r="E215" s="102">
        <v>6400791110</v>
      </c>
      <c r="F215" s="33">
        <v>610</v>
      </c>
      <c r="G215" s="32"/>
      <c r="H215" s="40">
        <f>H216</f>
        <v>14279.9</v>
      </c>
      <c r="I215" s="214">
        <f t="shared" si="36"/>
        <v>1</v>
      </c>
      <c r="J215" s="40">
        <f>J216</f>
        <v>1</v>
      </c>
      <c r="K215" s="40">
        <f>K216</f>
        <v>0</v>
      </c>
      <c r="L215" s="39">
        <f t="shared" si="43"/>
        <v>0</v>
      </c>
    </row>
    <row r="216" spans="1:12" ht="15" customHeight="1">
      <c r="A216" s="6" t="s">
        <v>8</v>
      </c>
      <c r="B216" s="37" t="s">
        <v>39</v>
      </c>
      <c r="C216" s="37" t="s">
        <v>43</v>
      </c>
      <c r="D216" s="36" t="s">
        <v>59</v>
      </c>
      <c r="E216" s="102">
        <v>6400791110</v>
      </c>
      <c r="F216" s="33">
        <v>610</v>
      </c>
      <c r="G216" s="33">
        <v>1</v>
      </c>
      <c r="H216" s="40">
        <v>14279.9</v>
      </c>
      <c r="I216" s="214">
        <f t="shared" si="36"/>
        <v>1</v>
      </c>
      <c r="J216" s="40">
        <v>1</v>
      </c>
      <c r="K216" s="40">
        <v>0</v>
      </c>
      <c r="L216" s="39">
        <f t="shared" si="43"/>
        <v>0</v>
      </c>
    </row>
    <row r="217" spans="1:12" ht="15" customHeight="1">
      <c r="A217" s="4" t="s">
        <v>60</v>
      </c>
      <c r="B217" s="90" t="s">
        <v>39</v>
      </c>
      <c r="C217" s="90" t="s">
        <v>43</v>
      </c>
      <c r="D217" s="90" t="s">
        <v>61</v>
      </c>
      <c r="E217" s="234"/>
      <c r="F217" s="234"/>
      <c r="G217" s="234"/>
      <c r="H217" s="214">
        <f>H218</f>
        <v>7057.7</v>
      </c>
      <c r="I217" s="214">
        <f t="shared" si="36"/>
        <v>1320.2407399999993</v>
      </c>
      <c r="J217" s="214">
        <f>J218</f>
        <v>10235.29233</v>
      </c>
      <c r="K217" s="214">
        <f>K218</f>
        <v>8915.051590000001</v>
      </c>
      <c r="L217" s="39">
        <f t="shared" si="43"/>
        <v>87.10109396553015</v>
      </c>
    </row>
    <row r="218" spans="1:12" ht="16.5" customHeight="1">
      <c r="A218" s="5" t="s">
        <v>16</v>
      </c>
      <c r="B218" s="37" t="s">
        <v>39</v>
      </c>
      <c r="C218" s="37" t="s">
        <v>43</v>
      </c>
      <c r="D218" s="37" t="s">
        <v>61</v>
      </c>
      <c r="E218" s="33">
        <v>9000000000</v>
      </c>
      <c r="F218" s="32"/>
      <c r="G218" s="32"/>
      <c r="H218" s="40">
        <f>H219+H233+H245</f>
        <v>7057.7</v>
      </c>
      <c r="I218" s="214">
        <f t="shared" si="36"/>
        <v>1320.2407399999993</v>
      </c>
      <c r="J218" s="40">
        <f>J219+J233+J245+J229</f>
        <v>10235.29233</v>
      </c>
      <c r="K218" s="40">
        <f>K219+K233+K245+K229</f>
        <v>8915.051590000001</v>
      </c>
      <c r="L218" s="39">
        <f t="shared" si="43"/>
        <v>87.10109396553015</v>
      </c>
    </row>
    <row r="219" spans="1:12" ht="15" customHeight="1">
      <c r="A219" s="5" t="s">
        <v>406</v>
      </c>
      <c r="B219" s="37" t="s">
        <v>39</v>
      </c>
      <c r="C219" s="37" t="s">
        <v>43</v>
      </c>
      <c r="D219" s="37" t="s">
        <v>61</v>
      </c>
      <c r="E219" s="33">
        <v>9000090020</v>
      </c>
      <c r="F219" s="32"/>
      <c r="G219" s="32"/>
      <c r="H219" s="40">
        <f>H220+H223+H226</f>
        <v>3164.7</v>
      </c>
      <c r="I219" s="214">
        <f t="shared" si="36"/>
        <v>1012.7731800000001</v>
      </c>
      <c r="J219" s="40">
        <f>J220+J223+J226</f>
        <v>4100</v>
      </c>
      <c r="K219" s="40">
        <f>K220+K223+K226</f>
        <v>3087.22682</v>
      </c>
      <c r="L219" s="39">
        <f t="shared" si="43"/>
        <v>75.29821512195122</v>
      </c>
    </row>
    <row r="220" spans="1:12" ht="30" customHeight="1">
      <c r="A220" s="5" t="s">
        <v>17</v>
      </c>
      <c r="B220" s="37" t="s">
        <v>39</v>
      </c>
      <c r="C220" s="37" t="s">
        <v>43</v>
      </c>
      <c r="D220" s="37" t="s">
        <v>61</v>
      </c>
      <c r="E220" s="33">
        <v>9000090020</v>
      </c>
      <c r="F220" s="33">
        <v>100</v>
      </c>
      <c r="G220" s="32"/>
      <c r="H220" s="40">
        <f aca="true" t="shared" si="44" ref="H220:K221">H221</f>
        <v>2804.6</v>
      </c>
      <c r="I220" s="214">
        <f t="shared" si="36"/>
        <v>751.6656800000001</v>
      </c>
      <c r="J220" s="40">
        <f t="shared" si="44"/>
        <v>3500</v>
      </c>
      <c r="K220" s="40">
        <f t="shared" si="44"/>
        <v>2748.33432</v>
      </c>
      <c r="L220" s="39">
        <f t="shared" si="43"/>
        <v>78.52383771428572</v>
      </c>
    </row>
    <row r="221" spans="1:12" ht="15" customHeight="1">
      <c r="A221" s="5" t="s">
        <v>18</v>
      </c>
      <c r="B221" s="37" t="s">
        <v>39</v>
      </c>
      <c r="C221" s="37" t="s">
        <v>43</v>
      </c>
      <c r="D221" s="37" t="s">
        <v>61</v>
      </c>
      <c r="E221" s="33">
        <v>9000090020</v>
      </c>
      <c r="F221" s="33">
        <v>120</v>
      </c>
      <c r="G221" s="32"/>
      <c r="H221" s="40">
        <f t="shared" si="44"/>
        <v>2804.6</v>
      </c>
      <c r="I221" s="214">
        <f t="shared" si="36"/>
        <v>751.6656800000001</v>
      </c>
      <c r="J221" s="40">
        <f t="shared" si="44"/>
        <v>3500</v>
      </c>
      <c r="K221" s="40">
        <f t="shared" si="44"/>
        <v>2748.33432</v>
      </c>
      <c r="L221" s="39">
        <f t="shared" si="43"/>
        <v>78.52383771428572</v>
      </c>
    </row>
    <row r="222" spans="1:12" ht="18.75" customHeight="1">
      <c r="A222" s="6" t="s">
        <v>8</v>
      </c>
      <c r="B222" s="37" t="s">
        <v>39</v>
      </c>
      <c r="C222" s="37" t="s">
        <v>43</v>
      </c>
      <c r="D222" s="37" t="s">
        <v>61</v>
      </c>
      <c r="E222" s="33">
        <v>9000090020</v>
      </c>
      <c r="F222" s="33">
        <v>120</v>
      </c>
      <c r="G222" s="33">
        <v>1</v>
      </c>
      <c r="H222" s="40">
        <v>2804.6</v>
      </c>
      <c r="I222" s="214">
        <f t="shared" si="36"/>
        <v>751.6656800000001</v>
      </c>
      <c r="J222" s="40">
        <v>3500</v>
      </c>
      <c r="K222" s="40">
        <v>2748.33432</v>
      </c>
      <c r="L222" s="39">
        <f t="shared" si="43"/>
        <v>78.52383771428572</v>
      </c>
    </row>
    <row r="223" spans="1:12" ht="15" customHeight="1">
      <c r="A223" s="27" t="s">
        <v>210</v>
      </c>
      <c r="B223" s="37" t="s">
        <v>39</v>
      </c>
      <c r="C223" s="37" t="s">
        <v>43</v>
      </c>
      <c r="D223" s="37" t="s">
        <v>61</v>
      </c>
      <c r="E223" s="33">
        <v>9000090020</v>
      </c>
      <c r="F223" s="33">
        <v>200</v>
      </c>
      <c r="G223" s="32"/>
      <c r="H223" s="40">
        <f aca="true" t="shared" si="45" ref="H223:K224">H224</f>
        <v>359.1</v>
      </c>
      <c r="I223" s="214">
        <f t="shared" si="36"/>
        <v>162.3075</v>
      </c>
      <c r="J223" s="40">
        <f t="shared" si="45"/>
        <v>500</v>
      </c>
      <c r="K223" s="40">
        <f t="shared" si="45"/>
        <v>337.6925</v>
      </c>
      <c r="L223" s="39">
        <f t="shared" si="43"/>
        <v>67.5385</v>
      </c>
    </row>
    <row r="224" spans="1:12" ht="30" customHeight="1">
      <c r="A224" s="5" t="s">
        <v>20</v>
      </c>
      <c r="B224" s="37" t="s">
        <v>39</v>
      </c>
      <c r="C224" s="37" t="s">
        <v>43</v>
      </c>
      <c r="D224" s="37" t="s">
        <v>61</v>
      </c>
      <c r="E224" s="33">
        <v>9000090020</v>
      </c>
      <c r="F224" s="33">
        <v>240</v>
      </c>
      <c r="G224" s="32"/>
      <c r="H224" s="40">
        <f t="shared" si="45"/>
        <v>359.1</v>
      </c>
      <c r="I224" s="214">
        <f t="shared" si="36"/>
        <v>162.3075</v>
      </c>
      <c r="J224" s="40">
        <f t="shared" si="45"/>
        <v>500</v>
      </c>
      <c r="K224" s="40">
        <f t="shared" si="45"/>
        <v>337.6925</v>
      </c>
      <c r="L224" s="39">
        <f t="shared" si="43"/>
        <v>67.5385</v>
      </c>
    </row>
    <row r="225" spans="1:12" ht="15" customHeight="1">
      <c r="A225" s="6" t="s">
        <v>8</v>
      </c>
      <c r="B225" s="37" t="s">
        <v>39</v>
      </c>
      <c r="C225" s="37" t="s">
        <v>43</v>
      </c>
      <c r="D225" s="37" t="s">
        <v>61</v>
      </c>
      <c r="E225" s="33">
        <v>9000090020</v>
      </c>
      <c r="F225" s="33">
        <v>240</v>
      </c>
      <c r="G225" s="33">
        <v>1</v>
      </c>
      <c r="H225" s="40">
        <v>359.1</v>
      </c>
      <c r="I225" s="214">
        <f t="shared" si="36"/>
        <v>162.3075</v>
      </c>
      <c r="J225" s="40">
        <v>500</v>
      </c>
      <c r="K225" s="40">
        <v>337.6925</v>
      </c>
      <c r="L225" s="39">
        <f t="shared" si="43"/>
        <v>67.5385</v>
      </c>
    </row>
    <row r="226" spans="1:12" ht="15">
      <c r="A226" s="5" t="s">
        <v>21</v>
      </c>
      <c r="B226" s="37" t="s">
        <v>39</v>
      </c>
      <c r="C226" s="37" t="s">
        <v>43</v>
      </c>
      <c r="D226" s="37" t="s">
        <v>61</v>
      </c>
      <c r="E226" s="33">
        <v>9000090020</v>
      </c>
      <c r="F226" s="33">
        <v>800</v>
      </c>
      <c r="G226" s="32"/>
      <c r="H226" s="40">
        <f aca="true" t="shared" si="46" ref="H226:K227">H227</f>
        <v>1</v>
      </c>
      <c r="I226" s="214">
        <f t="shared" si="36"/>
        <v>98.8</v>
      </c>
      <c r="J226" s="40">
        <f t="shared" si="46"/>
        <v>100</v>
      </c>
      <c r="K226" s="40">
        <f t="shared" si="46"/>
        <v>1.2</v>
      </c>
      <c r="L226" s="39">
        <f t="shared" si="43"/>
        <v>1.2</v>
      </c>
    </row>
    <row r="227" spans="1:12" ht="15">
      <c r="A227" s="5" t="s">
        <v>22</v>
      </c>
      <c r="B227" s="37" t="s">
        <v>39</v>
      </c>
      <c r="C227" s="37" t="s">
        <v>43</v>
      </c>
      <c r="D227" s="37" t="s">
        <v>61</v>
      </c>
      <c r="E227" s="33">
        <v>9000090020</v>
      </c>
      <c r="F227" s="33">
        <v>850</v>
      </c>
      <c r="G227" s="32"/>
      <c r="H227" s="40">
        <f t="shared" si="46"/>
        <v>1</v>
      </c>
      <c r="I227" s="214">
        <f t="shared" si="36"/>
        <v>98.8</v>
      </c>
      <c r="J227" s="40">
        <f>J228</f>
        <v>100</v>
      </c>
      <c r="K227" s="40">
        <f>K228</f>
        <v>1.2</v>
      </c>
      <c r="L227" s="39">
        <f t="shared" si="43"/>
        <v>1.2</v>
      </c>
    </row>
    <row r="228" spans="1:12" ht="15">
      <c r="A228" s="6" t="s">
        <v>8</v>
      </c>
      <c r="B228" s="37" t="s">
        <v>39</v>
      </c>
      <c r="C228" s="37" t="s">
        <v>43</v>
      </c>
      <c r="D228" s="37" t="s">
        <v>61</v>
      </c>
      <c r="E228" s="33">
        <v>9000090020</v>
      </c>
      <c r="F228" s="33">
        <v>850</v>
      </c>
      <c r="G228" s="33">
        <v>1</v>
      </c>
      <c r="H228" s="40">
        <v>1</v>
      </c>
      <c r="I228" s="214">
        <f aca="true" t="shared" si="47" ref="I228:I291">J228-K228</f>
        <v>98.8</v>
      </c>
      <c r="J228" s="40">
        <v>100</v>
      </c>
      <c r="K228" s="40">
        <v>1.2</v>
      </c>
      <c r="L228" s="39">
        <f t="shared" si="43"/>
        <v>1.2</v>
      </c>
    </row>
    <row r="229" spans="1:12" ht="54.75" customHeight="1">
      <c r="A229" s="5" t="s">
        <v>611</v>
      </c>
      <c r="B229" s="37" t="s">
        <v>39</v>
      </c>
      <c r="C229" s="37" t="s">
        <v>43</v>
      </c>
      <c r="D229" s="37" t="s">
        <v>61</v>
      </c>
      <c r="E229" s="33">
        <v>9000055490</v>
      </c>
      <c r="F229" s="32"/>
      <c r="G229" s="32"/>
      <c r="H229" s="40" t="e">
        <f>H230+#REF!+H235</f>
        <v>#REF!</v>
      </c>
      <c r="I229" s="216">
        <f>J229-K229</f>
        <v>0</v>
      </c>
      <c r="J229" s="40">
        <f>J230</f>
        <v>175.29233</v>
      </c>
      <c r="K229" s="40">
        <f>K230</f>
        <v>175.29233</v>
      </c>
      <c r="L229" s="39">
        <f t="shared" si="43"/>
        <v>100</v>
      </c>
    </row>
    <row r="230" spans="1:12" ht="58.5" customHeight="1">
      <c r="A230" s="5" t="s">
        <v>17</v>
      </c>
      <c r="B230" s="37" t="s">
        <v>39</v>
      </c>
      <c r="C230" s="37" t="s">
        <v>43</v>
      </c>
      <c r="D230" s="37" t="s">
        <v>61</v>
      </c>
      <c r="E230" s="33">
        <v>9000055490</v>
      </c>
      <c r="F230" s="33">
        <v>100</v>
      </c>
      <c r="G230" s="32"/>
      <c r="H230" s="40">
        <f aca="true" t="shared" si="48" ref="H230:K231">H231</f>
        <v>2379</v>
      </c>
      <c r="I230" s="216">
        <f>J230-K230</f>
        <v>0</v>
      </c>
      <c r="J230" s="40">
        <f t="shared" si="48"/>
        <v>175.29233</v>
      </c>
      <c r="K230" s="40">
        <f t="shared" si="48"/>
        <v>175.29233</v>
      </c>
      <c r="L230" s="39">
        <f t="shared" si="43"/>
        <v>100</v>
      </c>
    </row>
    <row r="231" spans="1:12" ht="36.75" customHeight="1">
      <c r="A231" s="5" t="s">
        <v>18</v>
      </c>
      <c r="B231" s="37" t="s">
        <v>39</v>
      </c>
      <c r="C231" s="37" t="s">
        <v>43</v>
      </c>
      <c r="D231" s="37" t="s">
        <v>61</v>
      </c>
      <c r="E231" s="33">
        <v>9000055490</v>
      </c>
      <c r="F231" s="33">
        <v>120</v>
      </c>
      <c r="G231" s="32"/>
      <c r="H231" s="40">
        <f t="shared" si="48"/>
        <v>2379</v>
      </c>
      <c r="I231" s="216">
        <f>J231-K231</f>
        <v>0</v>
      </c>
      <c r="J231" s="40">
        <f t="shared" si="48"/>
        <v>175.29233</v>
      </c>
      <c r="K231" s="40">
        <f t="shared" si="48"/>
        <v>175.29233</v>
      </c>
      <c r="L231" s="39">
        <f t="shared" si="43"/>
        <v>100</v>
      </c>
    </row>
    <row r="232" spans="1:12" ht="30.75" customHeight="1">
      <c r="A232" s="6" t="s">
        <v>9</v>
      </c>
      <c r="B232" s="37" t="s">
        <v>39</v>
      </c>
      <c r="C232" s="37" t="s">
        <v>43</v>
      </c>
      <c r="D232" s="37" t="s">
        <v>61</v>
      </c>
      <c r="E232" s="33">
        <v>9000055490</v>
      </c>
      <c r="F232" s="33">
        <v>120</v>
      </c>
      <c r="G232" s="33">
        <v>2</v>
      </c>
      <c r="H232" s="40">
        <v>2379</v>
      </c>
      <c r="I232" s="216">
        <f>J232-K232</f>
        <v>0</v>
      </c>
      <c r="J232" s="40">
        <v>175.29233</v>
      </c>
      <c r="K232" s="40">
        <v>175.29233</v>
      </c>
      <c r="L232" s="39">
        <f t="shared" si="43"/>
        <v>100</v>
      </c>
    </row>
    <row r="233" spans="1:12" ht="15" customHeight="1">
      <c r="A233" s="5" t="s">
        <v>407</v>
      </c>
      <c r="B233" s="37" t="s">
        <v>39</v>
      </c>
      <c r="C233" s="37" t="s">
        <v>43</v>
      </c>
      <c r="D233" s="37" t="s">
        <v>61</v>
      </c>
      <c r="E233" s="33">
        <v>9000090750</v>
      </c>
      <c r="F233" s="32"/>
      <c r="G233" s="32"/>
      <c r="H233" s="40">
        <f>H234+H237+H244</f>
        <v>3268</v>
      </c>
      <c r="I233" s="214">
        <f t="shared" si="47"/>
        <v>266.83375999999953</v>
      </c>
      <c r="J233" s="40">
        <f>J234+J237+J244+J242</f>
        <v>4740</v>
      </c>
      <c r="K233" s="40">
        <f>K234+K237+K244+K242</f>
        <v>4473.1662400000005</v>
      </c>
      <c r="L233" s="39">
        <f t="shared" si="43"/>
        <v>94.37059578059073</v>
      </c>
    </row>
    <row r="234" spans="1:12" ht="60">
      <c r="A234" s="5" t="s">
        <v>17</v>
      </c>
      <c r="B234" s="37" t="s">
        <v>39</v>
      </c>
      <c r="C234" s="37" t="s">
        <v>43</v>
      </c>
      <c r="D234" s="37" t="s">
        <v>61</v>
      </c>
      <c r="E234" s="33">
        <v>9000090750</v>
      </c>
      <c r="F234" s="33">
        <v>100</v>
      </c>
      <c r="G234" s="32"/>
      <c r="H234" s="40">
        <f aca="true" t="shared" si="49" ref="H234:K235">H235</f>
        <v>3177</v>
      </c>
      <c r="I234" s="214">
        <f t="shared" si="47"/>
        <v>182.4337599999999</v>
      </c>
      <c r="J234" s="40">
        <f t="shared" si="49"/>
        <v>4590</v>
      </c>
      <c r="K234" s="40">
        <f t="shared" si="49"/>
        <v>4407.56624</v>
      </c>
      <c r="L234" s="39">
        <f t="shared" si="43"/>
        <v>96.0254082788671</v>
      </c>
    </row>
    <row r="235" spans="1:12" ht="15">
      <c r="A235" s="5" t="s">
        <v>238</v>
      </c>
      <c r="B235" s="37" t="s">
        <v>39</v>
      </c>
      <c r="C235" s="37" t="s">
        <v>43</v>
      </c>
      <c r="D235" s="37" t="s">
        <v>61</v>
      </c>
      <c r="E235" s="33">
        <v>9000090750</v>
      </c>
      <c r="F235" s="33">
        <v>110</v>
      </c>
      <c r="G235" s="32"/>
      <c r="H235" s="40">
        <f t="shared" si="49"/>
        <v>3177</v>
      </c>
      <c r="I235" s="214">
        <f t="shared" si="47"/>
        <v>182.4337599999999</v>
      </c>
      <c r="J235" s="40">
        <f t="shared" si="49"/>
        <v>4590</v>
      </c>
      <c r="K235" s="40">
        <f t="shared" si="49"/>
        <v>4407.56624</v>
      </c>
      <c r="L235" s="39">
        <f t="shared" si="43"/>
        <v>96.0254082788671</v>
      </c>
    </row>
    <row r="236" spans="1:12" ht="15">
      <c r="A236" s="6" t="s">
        <v>8</v>
      </c>
      <c r="B236" s="37" t="s">
        <v>39</v>
      </c>
      <c r="C236" s="37" t="s">
        <v>43</v>
      </c>
      <c r="D236" s="37" t="s">
        <v>61</v>
      </c>
      <c r="E236" s="33">
        <v>9000090750</v>
      </c>
      <c r="F236" s="33">
        <v>110</v>
      </c>
      <c r="G236" s="33">
        <v>1</v>
      </c>
      <c r="H236" s="40">
        <v>3177</v>
      </c>
      <c r="I236" s="214">
        <f t="shared" si="47"/>
        <v>182.4337599999999</v>
      </c>
      <c r="J236" s="40">
        <v>4590</v>
      </c>
      <c r="K236" s="40">
        <v>4407.56624</v>
      </c>
      <c r="L236" s="39">
        <f t="shared" si="43"/>
        <v>96.0254082788671</v>
      </c>
    </row>
    <row r="237" spans="1:12" ht="30">
      <c r="A237" s="27" t="s">
        <v>210</v>
      </c>
      <c r="B237" s="37" t="s">
        <v>39</v>
      </c>
      <c r="C237" s="37" t="s">
        <v>43</v>
      </c>
      <c r="D237" s="37" t="s">
        <v>61</v>
      </c>
      <c r="E237" s="33">
        <v>9000090750</v>
      </c>
      <c r="F237" s="33">
        <v>200</v>
      </c>
      <c r="G237" s="32"/>
      <c r="H237" s="40">
        <f aca="true" t="shared" si="50" ref="H237:K238">H238</f>
        <v>90</v>
      </c>
      <c r="I237" s="214">
        <f t="shared" si="47"/>
        <v>34.400000000000006</v>
      </c>
      <c r="J237" s="40">
        <f t="shared" si="50"/>
        <v>100</v>
      </c>
      <c r="K237" s="40">
        <f t="shared" si="50"/>
        <v>65.6</v>
      </c>
      <c r="L237" s="39">
        <f t="shared" si="43"/>
        <v>65.6</v>
      </c>
    </row>
    <row r="238" spans="1:12" ht="30">
      <c r="A238" s="5" t="s">
        <v>20</v>
      </c>
      <c r="B238" s="37" t="s">
        <v>39</v>
      </c>
      <c r="C238" s="37" t="s">
        <v>43</v>
      </c>
      <c r="D238" s="37" t="s">
        <v>61</v>
      </c>
      <c r="E238" s="33">
        <v>9000090750</v>
      </c>
      <c r="F238" s="33">
        <v>240</v>
      </c>
      <c r="G238" s="32"/>
      <c r="H238" s="40">
        <f t="shared" si="50"/>
        <v>90</v>
      </c>
      <c r="I238" s="214">
        <f t="shared" si="47"/>
        <v>34.400000000000006</v>
      </c>
      <c r="J238" s="40">
        <f t="shared" si="50"/>
        <v>100</v>
      </c>
      <c r="K238" s="40">
        <f t="shared" si="50"/>
        <v>65.6</v>
      </c>
      <c r="L238" s="39">
        <f t="shared" si="43"/>
        <v>65.6</v>
      </c>
    </row>
    <row r="239" spans="1:12" ht="15">
      <c r="A239" s="6" t="s">
        <v>8</v>
      </c>
      <c r="B239" s="37" t="s">
        <v>39</v>
      </c>
      <c r="C239" s="37" t="s">
        <v>43</v>
      </c>
      <c r="D239" s="37" t="s">
        <v>61</v>
      </c>
      <c r="E239" s="33">
        <v>9000090750</v>
      </c>
      <c r="F239" s="33">
        <v>240</v>
      </c>
      <c r="G239" s="33">
        <v>1</v>
      </c>
      <c r="H239" s="40">
        <v>90</v>
      </c>
      <c r="I239" s="214">
        <f t="shared" si="47"/>
        <v>34.400000000000006</v>
      </c>
      <c r="J239" s="40">
        <v>100</v>
      </c>
      <c r="K239" s="40">
        <v>65.6</v>
      </c>
      <c r="L239" s="39">
        <f t="shared" si="43"/>
        <v>65.6</v>
      </c>
    </row>
    <row r="240" spans="1:12" ht="15" hidden="1">
      <c r="A240" s="5" t="s">
        <v>21</v>
      </c>
      <c r="B240" s="37" t="s">
        <v>39</v>
      </c>
      <c r="C240" s="37" t="s">
        <v>43</v>
      </c>
      <c r="D240" s="37" t="s">
        <v>61</v>
      </c>
      <c r="E240" s="33">
        <v>9000090750</v>
      </c>
      <c r="F240" s="33">
        <v>800</v>
      </c>
      <c r="G240" s="32"/>
      <c r="H240" s="40">
        <f>H243</f>
        <v>1</v>
      </c>
      <c r="I240" s="214">
        <f t="shared" si="47"/>
        <v>0</v>
      </c>
      <c r="J240" s="40">
        <v>0</v>
      </c>
      <c r="K240" s="40">
        <v>0</v>
      </c>
      <c r="L240" s="39" t="e">
        <f t="shared" si="43"/>
        <v>#DIV/0!</v>
      </c>
    </row>
    <row r="241" spans="1:12" ht="16.5" customHeight="1" hidden="1">
      <c r="A241" s="5" t="s">
        <v>211</v>
      </c>
      <c r="B241" s="37" t="s">
        <v>39</v>
      </c>
      <c r="C241" s="37" t="s">
        <v>43</v>
      </c>
      <c r="D241" s="37" t="s">
        <v>61</v>
      </c>
      <c r="E241" s="33">
        <v>9000090750</v>
      </c>
      <c r="F241" s="33">
        <v>830</v>
      </c>
      <c r="G241" s="33"/>
      <c r="H241" s="40">
        <f>H242</f>
        <v>4517</v>
      </c>
      <c r="I241" s="214">
        <f t="shared" si="47"/>
        <v>0</v>
      </c>
      <c r="J241" s="40">
        <v>0</v>
      </c>
      <c r="K241" s="40">
        <f>K242</f>
        <v>0</v>
      </c>
      <c r="L241" s="39" t="e">
        <f t="shared" si="43"/>
        <v>#DIV/0!</v>
      </c>
    </row>
    <row r="242" spans="1:12" ht="15" hidden="1">
      <c r="A242" s="6" t="s">
        <v>8</v>
      </c>
      <c r="B242" s="37" t="s">
        <v>39</v>
      </c>
      <c r="C242" s="37" t="s">
        <v>43</v>
      </c>
      <c r="D242" s="37" t="s">
        <v>61</v>
      </c>
      <c r="E242" s="33">
        <v>9000090750</v>
      </c>
      <c r="F242" s="33">
        <v>830</v>
      </c>
      <c r="G242" s="33">
        <v>1</v>
      </c>
      <c r="H242" s="40">
        <v>4517</v>
      </c>
      <c r="I242" s="214">
        <f t="shared" si="47"/>
        <v>0</v>
      </c>
      <c r="J242" s="40">
        <v>0</v>
      </c>
      <c r="K242" s="40"/>
      <c r="L242" s="39" t="e">
        <f t="shared" si="43"/>
        <v>#DIV/0!</v>
      </c>
    </row>
    <row r="243" spans="1:12" ht="15">
      <c r="A243" s="5" t="s">
        <v>22</v>
      </c>
      <c r="B243" s="37" t="s">
        <v>39</v>
      </c>
      <c r="C243" s="37" t="s">
        <v>43</v>
      </c>
      <c r="D243" s="37" t="s">
        <v>61</v>
      </c>
      <c r="E243" s="33">
        <v>9000090750</v>
      </c>
      <c r="F243" s="33">
        <v>850</v>
      </c>
      <c r="G243" s="32"/>
      <c r="H243" s="40">
        <f>H244</f>
        <v>1</v>
      </c>
      <c r="I243" s="214">
        <f t="shared" si="47"/>
        <v>50</v>
      </c>
      <c r="J243" s="40">
        <f>J244</f>
        <v>50</v>
      </c>
      <c r="K243" s="40">
        <f>K244</f>
        <v>0</v>
      </c>
      <c r="L243" s="39">
        <f t="shared" si="43"/>
        <v>0</v>
      </c>
    </row>
    <row r="244" spans="1:12" ht="15">
      <c r="A244" s="6" t="s">
        <v>8</v>
      </c>
      <c r="B244" s="37" t="s">
        <v>39</v>
      </c>
      <c r="C244" s="37" t="s">
        <v>43</v>
      </c>
      <c r="D244" s="37" t="s">
        <v>61</v>
      </c>
      <c r="E244" s="33">
        <v>9000090750</v>
      </c>
      <c r="F244" s="33">
        <v>850</v>
      </c>
      <c r="G244" s="33">
        <v>1</v>
      </c>
      <c r="H244" s="40">
        <v>1</v>
      </c>
      <c r="I244" s="214">
        <f t="shared" si="47"/>
        <v>50</v>
      </c>
      <c r="J244" s="40">
        <v>50</v>
      </c>
      <c r="K244" s="40">
        <v>0</v>
      </c>
      <c r="L244" s="39">
        <f t="shared" si="43"/>
        <v>0</v>
      </c>
    </row>
    <row r="245" spans="1:12" ht="15">
      <c r="A245" s="5" t="s">
        <v>415</v>
      </c>
      <c r="B245" s="37" t="s">
        <v>39</v>
      </c>
      <c r="C245" s="37" t="s">
        <v>43</v>
      </c>
      <c r="D245" s="37" t="s">
        <v>61</v>
      </c>
      <c r="E245" s="33">
        <v>9000090760</v>
      </c>
      <c r="F245" s="32"/>
      <c r="G245" s="32"/>
      <c r="H245" s="40">
        <f>H246+H249</f>
        <v>625</v>
      </c>
      <c r="I245" s="214">
        <f t="shared" si="47"/>
        <v>40.633800000000065</v>
      </c>
      <c r="J245" s="40">
        <f>J246+J249</f>
        <v>1220</v>
      </c>
      <c r="K245" s="40">
        <f>K246+K249</f>
        <v>1179.3662</v>
      </c>
      <c r="L245" s="39">
        <f t="shared" si="43"/>
        <v>96.6693606557377</v>
      </c>
    </row>
    <row r="246" spans="1:12" ht="60">
      <c r="A246" s="5" t="s">
        <v>17</v>
      </c>
      <c r="B246" s="37" t="s">
        <v>39</v>
      </c>
      <c r="C246" s="37" t="s">
        <v>43</v>
      </c>
      <c r="D246" s="37" t="s">
        <v>61</v>
      </c>
      <c r="E246" s="33">
        <v>9000090760</v>
      </c>
      <c r="F246" s="33">
        <v>100</v>
      </c>
      <c r="G246" s="32"/>
      <c r="H246" s="40">
        <f aca="true" t="shared" si="51" ref="H246:K247">H247</f>
        <v>577</v>
      </c>
      <c r="I246" s="214">
        <f t="shared" si="47"/>
        <v>40.633800000000065</v>
      </c>
      <c r="J246" s="40">
        <f t="shared" si="51"/>
        <v>1220</v>
      </c>
      <c r="K246" s="40">
        <f t="shared" si="51"/>
        <v>1179.3662</v>
      </c>
      <c r="L246" s="39">
        <f t="shared" si="43"/>
        <v>96.6693606557377</v>
      </c>
    </row>
    <row r="247" spans="1:12" ht="15">
      <c r="A247" s="5" t="s">
        <v>238</v>
      </c>
      <c r="B247" s="37" t="s">
        <v>39</v>
      </c>
      <c r="C247" s="37" t="s">
        <v>43</v>
      </c>
      <c r="D247" s="37" t="s">
        <v>61</v>
      </c>
      <c r="E247" s="33">
        <v>9000090760</v>
      </c>
      <c r="F247" s="33">
        <v>110</v>
      </c>
      <c r="G247" s="32"/>
      <c r="H247" s="40">
        <f t="shared" si="51"/>
        <v>577</v>
      </c>
      <c r="I247" s="214">
        <f t="shared" si="47"/>
        <v>40.633800000000065</v>
      </c>
      <c r="J247" s="40">
        <f t="shared" si="51"/>
        <v>1220</v>
      </c>
      <c r="K247" s="40">
        <f t="shared" si="51"/>
        <v>1179.3662</v>
      </c>
      <c r="L247" s="39">
        <f t="shared" si="43"/>
        <v>96.6693606557377</v>
      </c>
    </row>
    <row r="248" spans="1:12" ht="15">
      <c r="A248" s="6" t="s">
        <v>8</v>
      </c>
      <c r="B248" s="37" t="s">
        <v>39</v>
      </c>
      <c r="C248" s="37" t="s">
        <v>43</v>
      </c>
      <c r="D248" s="37" t="s">
        <v>61</v>
      </c>
      <c r="E248" s="33">
        <v>9000090760</v>
      </c>
      <c r="F248" s="33">
        <v>110</v>
      </c>
      <c r="G248" s="33">
        <v>1</v>
      </c>
      <c r="H248" s="40">
        <v>577</v>
      </c>
      <c r="I248" s="214">
        <f t="shared" si="47"/>
        <v>40.633800000000065</v>
      </c>
      <c r="J248" s="40">
        <v>1220</v>
      </c>
      <c r="K248" s="40">
        <v>1179.3662</v>
      </c>
      <c r="L248" s="39">
        <f t="shared" si="43"/>
        <v>96.6693606557377</v>
      </c>
    </row>
    <row r="249" spans="1:12" ht="30" hidden="1">
      <c r="A249" s="27" t="s">
        <v>210</v>
      </c>
      <c r="B249" s="37" t="s">
        <v>39</v>
      </c>
      <c r="C249" s="37" t="s">
        <v>43</v>
      </c>
      <c r="D249" s="37" t="s">
        <v>61</v>
      </c>
      <c r="E249" s="33">
        <v>9000090760</v>
      </c>
      <c r="F249" s="33">
        <v>200</v>
      </c>
      <c r="G249" s="32"/>
      <c r="H249" s="40">
        <f aca="true" t="shared" si="52" ref="H249:K250">H250</f>
        <v>48</v>
      </c>
      <c r="I249" s="214">
        <f t="shared" si="47"/>
        <v>0</v>
      </c>
      <c r="J249" s="40">
        <f t="shared" si="52"/>
        <v>0</v>
      </c>
      <c r="K249" s="40">
        <f t="shared" si="52"/>
        <v>0</v>
      </c>
      <c r="L249" s="39" t="e">
        <f t="shared" si="43"/>
        <v>#DIV/0!</v>
      </c>
    </row>
    <row r="250" spans="1:12" ht="30" hidden="1">
      <c r="A250" s="5" t="s">
        <v>20</v>
      </c>
      <c r="B250" s="37" t="s">
        <v>39</v>
      </c>
      <c r="C250" s="37" t="s">
        <v>43</v>
      </c>
      <c r="D250" s="37" t="s">
        <v>61</v>
      </c>
      <c r="E250" s="33">
        <v>9000090760</v>
      </c>
      <c r="F250" s="33">
        <v>240</v>
      </c>
      <c r="G250" s="32"/>
      <c r="H250" s="40">
        <f t="shared" si="52"/>
        <v>48</v>
      </c>
      <c r="I250" s="214">
        <f t="shared" si="47"/>
        <v>0</v>
      </c>
      <c r="J250" s="40">
        <f t="shared" si="52"/>
        <v>0</v>
      </c>
      <c r="K250" s="40">
        <f t="shared" si="52"/>
        <v>0</v>
      </c>
      <c r="L250" s="39" t="e">
        <f t="shared" si="43"/>
        <v>#DIV/0!</v>
      </c>
    </row>
    <row r="251" spans="1:12" ht="15" hidden="1">
      <c r="A251" s="6" t="s">
        <v>8</v>
      </c>
      <c r="B251" s="37" t="s">
        <v>39</v>
      </c>
      <c r="C251" s="37" t="s">
        <v>43</v>
      </c>
      <c r="D251" s="37" t="s">
        <v>61</v>
      </c>
      <c r="E251" s="33">
        <v>9000090760</v>
      </c>
      <c r="F251" s="33">
        <v>240</v>
      </c>
      <c r="G251" s="33">
        <v>1</v>
      </c>
      <c r="H251" s="40">
        <v>48</v>
      </c>
      <c r="I251" s="214">
        <f t="shared" si="47"/>
        <v>0</v>
      </c>
      <c r="J251" s="40"/>
      <c r="K251" s="40"/>
      <c r="L251" s="39" t="e">
        <f t="shared" si="43"/>
        <v>#DIV/0!</v>
      </c>
    </row>
    <row r="252" spans="1:12" ht="15">
      <c r="A252" s="4" t="s">
        <v>62</v>
      </c>
      <c r="B252" s="90" t="s">
        <v>39</v>
      </c>
      <c r="C252" s="90">
        <v>1000</v>
      </c>
      <c r="D252" s="36"/>
      <c r="E252" s="32"/>
      <c r="F252" s="32"/>
      <c r="G252" s="32"/>
      <c r="H252" s="214" t="e">
        <f>H253+H283</f>
        <v>#REF!</v>
      </c>
      <c r="I252" s="214">
        <f t="shared" si="47"/>
        <v>2830.2389699999994</v>
      </c>
      <c r="J252" s="214">
        <f>J253+J283</f>
        <v>8864.4</v>
      </c>
      <c r="K252" s="214">
        <f>K253+K283</f>
        <v>6034.16103</v>
      </c>
      <c r="L252" s="39">
        <f t="shared" si="43"/>
        <v>68.07184953296333</v>
      </c>
    </row>
    <row r="253" spans="1:15" ht="15">
      <c r="A253" s="4" t="s">
        <v>63</v>
      </c>
      <c r="B253" s="90" t="s">
        <v>39</v>
      </c>
      <c r="C253" s="90">
        <v>1000</v>
      </c>
      <c r="D253" s="90">
        <v>1004</v>
      </c>
      <c r="E253" s="234"/>
      <c r="F253" s="234"/>
      <c r="G253" s="234"/>
      <c r="H253" s="214" t="e">
        <f>H254+#REF!</f>
        <v>#REF!</v>
      </c>
      <c r="I253" s="214">
        <f t="shared" si="47"/>
        <v>2439.499639999999</v>
      </c>
      <c r="J253" s="214">
        <f>J254</f>
        <v>7488.799999999999</v>
      </c>
      <c r="K253" s="214">
        <f>K254</f>
        <v>5049.30036</v>
      </c>
      <c r="L253" s="39">
        <f t="shared" si="43"/>
        <v>67.42469234056192</v>
      </c>
      <c r="O253" s="42"/>
    </row>
    <row r="254" spans="1:15" ht="15">
      <c r="A254" s="5" t="s">
        <v>16</v>
      </c>
      <c r="B254" s="37" t="s">
        <v>39</v>
      </c>
      <c r="C254" s="37">
        <v>1000</v>
      </c>
      <c r="D254" s="37">
        <v>1004</v>
      </c>
      <c r="E254" s="33">
        <v>9000000000</v>
      </c>
      <c r="F254" s="32"/>
      <c r="G254" s="32"/>
      <c r="H254" s="40" t="e">
        <f>#REF!</f>
        <v>#REF!</v>
      </c>
      <c r="I254" s="214">
        <f t="shared" si="47"/>
        <v>2439.499639999999</v>
      </c>
      <c r="J254" s="40">
        <f>J255+J259+J263+J267+J275+J271+J282</f>
        <v>7488.799999999999</v>
      </c>
      <c r="K254" s="40">
        <f>K255+K259+K263+K267+K275+K271+K282</f>
        <v>5049.30036</v>
      </c>
      <c r="L254" s="39">
        <f t="shared" si="43"/>
        <v>67.42469234056192</v>
      </c>
      <c r="O254" s="42"/>
    </row>
    <row r="255" spans="1:12" ht="30" hidden="1">
      <c r="A255" s="27" t="s">
        <v>433</v>
      </c>
      <c r="B255" s="37" t="s">
        <v>39</v>
      </c>
      <c r="C255" s="37">
        <v>1000</v>
      </c>
      <c r="D255" s="37">
        <v>1004</v>
      </c>
      <c r="E255" s="31">
        <v>9000052600</v>
      </c>
      <c r="F255" s="32"/>
      <c r="G255" s="32"/>
      <c r="H255" s="40">
        <f aca="true" t="shared" si="53" ref="H255:K257">H256</f>
        <v>269.904</v>
      </c>
      <c r="I255" s="214">
        <f t="shared" si="47"/>
        <v>0</v>
      </c>
      <c r="J255" s="40">
        <f t="shared" si="53"/>
        <v>0</v>
      </c>
      <c r="K255" s="40">
        <f t="shared" si="53"/>
        <v>0</v>
      </c>
      <c r="L255" s="39" t="e">
        <f t="shared" si="43"/>
        <v>#DIV/0!</v>
      </c>
    </row>
    <row r="256" spans="1:12" ht="15" hidden="1">
      <c r="A256" s="5" t="s">
        <v>49</v>
      </c>
      <c r="B256" s="37" t="s">
        <v>39</v>
      </c>
      <c r="C256" s="37">
        <v>1000</v>
      </c>
      <c r="D256" s="37">
        <v>1004</v>
      </c>
      <c r="E256" s="31">
        <v>9000052600</v>
      </c>
      <c r="F256" s="33">
        <v>300</v>
      </c>
      <c r="G256" s="32"/>
      <c r="H256" s="40">
        <f t="shared" si="53"/>
        <v>269.904</v>
      </c>
      <c r="I256" s="214">
        <f t="shared" si="47"/>
        <v>0</v>
      </c>
      <c r="J256" s="40">
        <f t="shared" si="53"/>
        <v>0</v>
      </c>
      <c r="K256" s="40">
        <f t="shared" si="53"/>
        <v>0</v>
      </c>
      <c r="L256" s="39" t="e">
        <f t="shared" si="43"/>
        <v>#DIV/0!</v>
      </c>
    </row>
    <row r="257" spans="1:12" ht="15" hidden="1">
      <c r="A257" s="5" t="s">
        <v>64</v>
      </c>
      <c r="B257" s="37" t="s">
        <v>39</v>
      </c>
      <c r="C257" s="37">
        <v>1000</v>
      </c>
      <c r="D257" s="37">
        <v>1004</v>
      </c>
      <c r="E257" s="31">
        <v>9000052600</v>
      </c>
      <c r="F257" s="33">
        <v>310</v>
      </c>
      <c r="G257" s="32"/>
      <c r="H257" s="40">
        <f t="shared" si="53"/>
        <v>269.904</v>
      </c>
      <c r="I257" s="214">
        <f t="shared" si="47"/>
        <v>0</v>
      </c>
      <c r="J257" s="40">
        <f t="shared" si="53"/>
        <v>0</v>
      </c>
      <c r="K257" s="40">
        <f t="shared" si="53"/>
        <v>0</v>
      </c>
      <c r="L257" s="39" t="e">
        <f t="shared" si="43"/>
        <v>#DIV/0!</v>
      </c>
    </row>
    <row r="258" spans="1:12" ht="15" hidden="1">
      <c r="A258" s="6" t="s">
        <v>9</v>
      </c>
      <c r="B258" s="37" t="s">
        <v>39</v>
      </c>
      <c r="C258" s="37">
        <v>1000</v>
      </c>
      <c r="D258" s="37">
        <v>1004</v>
      </c>
      <c r="E258" s="31">
        <v>9000052600</v>
      </c>
      <c r="F258" s="33">
        <v>310</v>
      </c>
      <c r="G258" s="33">
        <v>2</v>
      </c>
      <c r="H258" s="40">
        <v>269.904</v>
      </c>
      <c r="I258" s="214">
        <f t="shared" si="47"/>
        <v>0</v>
      </c>
      <c r="J258" s="40"/>
      <c r="K258" s="40"/>
      <c r="L258" s="39" t="e">
        <f t="shared" si="43"/>
        <v>#DIV/0!</v>
      </c>
    </row>
    <row r="259" spans="1:12" ht="75" hidden="1">
      <c r="A259" s="27" t="s">
        <v>209</v>
      </c>
      <c r="B259" s="37" t="s">
        <v>39</v>
      </c>
      <c r="C259" s="37" t="s">
        <v>65</v>
      </c>
      <c r="D259" s="37" t="s">
        <v>66</v>
      </c>
      <c r="E259" s="31">
        <v>9000072460</v>
      </c>
      <c r="F259" s="33"/>
      <c r="G259" s="33"/>
      <c r="H259" s="40">
        <f aca="true" t="shared" si="54" ref="H259:K261">H260</f>
        <v>70</v>
      </c>
      <c r="I259" s="214">
        <f t="shared" si="47"/>
        <v>0</v>
      </c>
      <c r="J259" s="40">
        <f t="shared" si="54"/>
        <v>0</v>
      </c>
      <c r="K259" s="40">
        <f t="shared" si="54"/>
        <v>0</v>
      </c>
      <c r="L259" s="39" t="e">
        <f t="shared" si="43"/>
        <v>#DIV/0!</v>
      </c>
    </row>
    <row r="260" spans="1:12" ht="15" hidden="1">
      <c r="A260" s="5" t="s">
        <v>49</v>
      </c>
      <c r="B260" s="37" t="s">
        <v>39</v>
      </c>
      <c r="C260" s="37">
        <v>1000</v>
      </c>
      <c r="D260" s="37">
        <v>1004</v>
      </c>
      <c r="E260" s="33">
        <v>9000072460</v>
      </c>
      <c r="F260" s="33">
        <v>300</v>
      </c>
      <c r="G260" s="32"/>
      <c r="H260" s="40">
        <f t="shared" si="54"/>
        <v>70</v>
      </c>
      <c r="I260" s="214">
        <f t="shared" si="47"/>
        <v>0</v>
      </c>
      <c r="J260" s="40">
        <f t="shared" si="54"/>
        <v>0</v>
      </c>
      <c r="K260" s="40">
        <f t="shared" si="54"/>
        <v>0</v>
      </c>
      <c r="L260" s="39" t="e">
        <f t="shared" si="43"/>
        <v>#DIV/0!</v>
      </c>
    </row>
    <row r="261" spans="1:12" ht="30" hidden="1">
      <c r="A261" s="5" t="s">
        <v>50</v>
      </c>
      <c r="B261" s="37" t="s">
        <v>39</v>
      </c>
      <c r="C261" s="37">
        <v>1000</v>
      </c>
      <c r="D261" s="37">
        <v>1004</v>
      </c>
      <c r="E261" s="33">
        <v>9000072460</v>
      </c>
      <c r="F261" s="33">
        <v>320</v>
      </c>
      <c r="G261" s="32"/>
      <c r="H261" s="40">
        <f t="shared" si="54"/>
        <v>70</v>
      </c>
      <c r="I261" s="214">
        <f t="shared" si="47"/>
        <v>0</v>
      </c>
      <c r="J261" s="40">
        <f t="shared" si="54"/>
        <v>0</v>
      </c>
      <c r="K261" s="40">
        <f>K262</f>
        <v>0</v>
      </c>
      <c r="L261" s="39" t="e">
        <f t="shared" si="43"/>
        <v>#DIV/0!</v>
      </c>
    </row>
    <row r="262" spans="1:12" ht="15" hidden="1">
      <c r="A262" s="6" t="s">
        <v>9</v>
      </c>
      <c r="B262" s="37" t="s">
        <v>39</v>
      </c>
      <c r="C262" s="37">
        <v>1000</v>
      </c>
      <c r="D262" s="37">
        <v>1004</v>
      </c>
      <c r="E262" s="33">
        <v>9000072460</v>
      </c>
      <c r="F262" s="33">
        <v>320</v>
      </c>
      <c r="G262" s="33">
        <v>2</v>
      </c>
      <c r="H262" s="40">
        <v>70</v>
      </c>
      <c r="I262" s="214">
        <f t="shared" si="47"/>
        <v>0</v>
      </c>
      <c r="J262" s="40"/>
      <c r="K262" s="40"/>
      <c r="L262" s="39" t="e">
        <f t="shared" si="43"/>
        <v>#DIV/0!</v>
      </c>
    </row>
    <row r="263" spans="1:12" ht="105" hidden="1">
      <c r="A263" s="27" t="s">
        <v>434</v>
      </c>
      <c r="B263" s="37" t="s">
        <v>39</v>
      </c>
      <c r="C263" s="37">
        <v>1000</v>
      </c>
      <c r="D263" s="37">
        <v>1004</v>
      </c>
      <c r="E263" s="31">
        <v>9000072470</v>
      </c>
      <c r="F263" s="32"/>
      <c r="G263" s="32"/>
      <c r="H263" s="40">
        <f aca="true" t="shared" si="55" ref="H263:K265">H264</f>
        <v>3.6</v>
      </c>
      <c r="I263" s="214">
        <f t="shared" si="47"/>
        <v>0</v>
      </c>
      <c r="J263" s="40">
        <f t="shared" si="55"/>
        <v>0</v>
      </c>
      <c r="K263" s="40">
        <f t="shared" si="55"/>
        <v>0</v>
      </c>
      <c r="L263" s="39" t="e">
        <f aca="true" t="shared" si="56" ref="L263:L326">K263/J263*100</f>
        <v>#DIV/0!</v>
      </c>
    </row>
    <row r="264" spans="1:12" ht="15" hidden="1">
      <c r="A264" s="5" t="s">
        <v>49</v>
      </c>
      <c r="B264" s="37" t="s">
        <v>39</v>
      </c>
      <c r="C264" s="37">
        <v>1000</v>
      </c>
      <c r="D264" s="37">
        <v>1004</v>
      </c>
      <c r="E264" s="33">
        <v>9000072470</v>
      </c>
      <c r="F264" s="33">
        <v>300</v>
      </c>
      <c r="G264" s="32"/>
      <c r="H264" s="40">
        <f t="shared" si="55"/>
        <v>3.6</v>
      </c>
      <c r="I264" s="214">
        <f t="shared" si="47"/>
        <v>0</v>
      </c>
      <c r="J264" s="40">
        <f t="shared" si="55"/>
        <v>0</v>
      </c>
      <c r="K264" s="40">
        <f t="shared" si="55"/>
        <v>0</v>
      </c>
      <c r="L264" s="39" t="e">
        <f t="shared" si="56"/>
        <v>#DIV/0!</v>
      </c>
    </row>
    <row r="265" spans="1:12" ht="48" customHeight="1" hidden="1">
      <c r="A265" s="5" t="s">
        <v>50</v>
      </c>
      <c r="B265" s="37" t="s">
        <v>39</v>
      </c>
      <c r="C265" s="37">
        <v>1000</v>
      </c>
      <c r="D265" s="37">
        <v>1004</v>
      </c>
      <c r="E265" s="33">
        <v>9000072470</v>
      </c>
      <c r="F265" s="33">
        <v>320</v>
      </c>
      <c r="G265" s="32"/>
      <c r="H265" s="40">
        <f t="shared" si="55"/>
        <v>3.6</v>
      </c>
      <c r="I265" s="214">
        <f t="shared" si="47"/>
        <v>0</v>
      </c>
      <c r="J265" s="40">
        <f t="shared" si="55"/>
        <v>0</v>
      </c>
      <c r="K265" s="40">
        <f t="shared" si="55"/>
        <v>0</v>
      </c>
      <c r="L265" s="39" t="e">
        <f t="shared" si="56"/>
        <v>#DIV/0!</v>
      </c>
    </row>
    <row r="266" spans="1:12" ht="15" hidden="1">
      <c r="A266" s="6" t="s">
        <v>9</v>
      </c>
      <c r="B266" s="37" t="s">
        <v>39</v>
      </c>
      <c r="C266" s="37">
        <v>1000</v>
      </c>
      <c r="D266" s="37">
        <v>1004</v>
      </c>
      <c r="E266" s="33">
        <v>9000072470</v>
      </c>
      <c r="F266" s="33">
        <v>320</v>
      </c>
      <c r="G266" s="33">
        <v>2</v>
      </c>
      <c r="H266" s="40">
        <v>3.6</v>
      </c>
      <c r="I266" s="214">
        <f t="shared" si="47"/>
        <v>0</v>
      </c>
      <c r="J266" s="40"/>
      <c r="K266" s="40"/>
      <c r="L266" s="39" t="e">
        <f t="shared" si="56"/>
        <v>#DIV/0!</v>
      </c>
    </row>
    <row r="267" spans="1:12" ht="45">
      <c r="A267" s="27" t="s">
        <v>435</v>
      </c>
      <c r="B267" s="37" t="s">
        <v>39</v>
      </c>
      <c r="C267" s="37">
        <v>1000</v>
      </c>
      <c r="D267" s="37">
        <v>1004</v>
      </c>
      <c r="E267" s="31">
        <v>9000072480</v>
      </c>
      <c r="F267" s="32"/>
      <c r="G267" s="32"/>
      <c r="H267" s="40">
        <f aca="true" t="shared" si="57" ref="H267:K269">H268</f>
        <v>3863.4</v>
      </c>
      <c r="I267" s="214">
        <f t="shared" si="47"/>
        <v>1536.2641599999997</v>
      </c>
      <c r="J267" s="40">
        <f t="shared" si="57"/>
        <v>5737.2</v>
      </c>
      <c r="K267" s="40">
        <f t="shared" si="57"/>
        <v>4200.93584</v>
      </c>
      <c r="L267" s="39">
        <f t="shared" si="56"/>
        <v>73.2227539566339</v>
      </c>
    </row>
    <row r="268" spans="1:12" ht="15">
      <c r="A268" s="5" t="s">
        <v>49</v>
      </c>
      <c r="B268" s="37" t="s">
        <v>39</v>
      </c>
      <c r="C268" s="37">
        <v>1000</v>
      </c>
      <c r="D268" s="37">
        <v>1004</v>
      </c>
      <c r="E268" s="31">
        <v>9000072480</v>
      </c>
      <c r="F268" s="33">
        <v>300</v>
      </c>
      <c r="G268" s="32"/>
      <c r="H268" s="40">
        <f t="shared" si="57"/>
        <v>3863.4</v>
      </c>
      <c r="I268" s="214">
        <f t="shared" si="47"/>
        <v>1536.2641599999997</v>
      </c>
      <c r="J268" s="40">
        <f t="shared" si="57"/>
        <v>5737.2</v>
      </c>
      <c r="K268" s="40">
        <f t="shared" si="57"/>
        <v>4200.93584</v>
      </c>
      <c r="L268" s="39">
        <f t="shared" si="56"/>
        <v>73.2227539566339</v>
      </c>
    </row>
    <row r="269" spans="1:12" ht="30">
      <c r="A269" s="5" t="s">
        <v>50</v>
      </c>
      <c r="B269" s="37" t="s">
        <v>39</v>
      </c>
      <c r="C269" s="37">
        <v>1000</v>
      </c>
      <c r="D269" s="37">
        <v>1004</v>
      </c>
      <c r="E269" s="31">
        <v>9000072480</v>
      </c>
      <c r="F269" s="33">
        <v>320</v>
      </c>
      <c r="G269" s="32"/>
      <c r="H269" s="40">
        <f t="shared" si="57"/>
        <v>3863.4</v>
      </c>
      <c r="I269" s="214">
        <f t="shared" si="47"/>
        <v>1536.2641599999997</v>
      </c>
      <c r="J269" s="40">
        <f>J270</f>
        <v>5737.2</v>
      </c>
      <c r="K269" s="40">
        <f>K270</f>
        <v>4200.93584</v>
      </c>
      <c r="L269" s="39">
        <f t="shared" si="56"/>
        <v>73.2227539566339</v>
      </c>
    </row>
    <row r="270" spans="1:12" ht="15">
      <c r="A270" s="6" t="s">
        <v>9</v>
      </c>
      <c r="B270" s="37" t="s">
        <v>39</v>
      </c>
      <c r="C270" s="37">
        <v>1000</v>
      </c>
      <c r="D270" s="37">
        <v>1004</v>
      </c>
      <c r="E270" s="31">
        <v>9000072480</v>
      </c>
      <c r="F270" s="33">
        <v>320</v>
      </c>
      <c r="G270" s="33">
        <v>2</v>
      </c>
      <c r="H270" s="40">
        <v>3863.4</v>
      </c>
      <c r="I270" s="214">
        <f t="shared" si="47"/>
        <v>1536.2641599999997</v>
      </c>
      <c r="J270" s="40">
        <v>5737.2</v>
      </c>
      <c r="K270" s="40">
        <v>4200.93584</v>
      </c>
      <c r="L270" s="39">
        <f t="shared" si="56"/>
        <v>73.2227539566339</v>
      </c>
    </row>
    <row r="271" spans="1:12" ht="61.5" customHeight="1">
      <c r="A271" s="23" t="s">
        <v>229</v>
      </c>
      <c r="B271" s="37" t="s">
        <v>39</v>
      </c>
      <c r="C271" s="37">
        <v>1000</v>
      </c>
      <c r="D271" s="37">
        <v>1004</v>
      </c>
      <c r="E271" s="31">
        <v>9000072490</v>
      </c>
      <c r="F271" s="32"/>
      <c r="G271" s="32"/>
      <c r="H271" s="40">
        <f aca="true" t="shared" si="58" ref="H271:K273">H272</f>
        <v>3863.4</v>
      </c>
      <c r="I271" s="214">
        <f t="shared" si="47"/>
        <v>50</v>
      </c>
      <c r="J271" s="40">
        <f t="shared" si="58"/>
        <v>50</v>
      </c>
      <c r="K271" s="40">
        <f t="shared" si="58"/>
        <v>0</v>
      </c>
      <c r="L271" s="39">
        <f t="shared" si="56"/>
        <v>0</v>
      </c>
    </row>
    <row r="272" spans="1:12" ht="15">
      <c r="A272" s="5" t="s">
        <v>49</v>
      </c>
      <c r="B272" s="37" t="s">
        <v>39</v>
      </c>
      <c r="C272" s="37">
        <v>1000</v>
      </c>
      <c r="D272" s="37">
        <v>1004</v>
      </c>
      <c r="E272" s="31">
        <v>9000072490</v>
      </c>
      <c r="F272" s="33">
        <v>300</v>
      </c>
      <c r="G272" s="32"/>
      <c r="H272" s="40">
        <f t="shared" si="58"/>
        <v>3863.4</v>
      </c>
      <c r="I272" s="214">
        <f t="shared" si="47"/>
        <v>50</v>
      </c>
      <c r="J272" s="40">
        <f t="shared" si="58"/>
        <v>50</v>
      </c>
      <c r="K272" s="40">
        <f t="shared" si="58"/>
        <v>0</v>
      </c>
      <c r="L272" s="39">
        <f t="shared" si="56"/>
        <v>0</v>
      </c>
    </row>
    <row r="273" spans="1:12" ht="30">
      <c r="A273" s="5" t="s">
        <v>50</v>
      </c>
      <c r="B273" s="37" t="s">
        <v>39</v>
      </c>
      <c r="C273" s="37">
        <v>1000</v>
      </c>
      <c r="D273" s="37">
        <v>1004</v>
      </c>
      <c r="E273" s="31">
        <v>9000072490</v>
      </c>
      <c r="F273" s="33">
        <v>320</v>
      </c>
      <c r="G273" s="32"/>
      <c r="H273" s="40">
        <f t="shared" si="58"/>
        <v>3863.4</v>
      </c>
      <c r="I273" s="214">
        <f t="shared" si="47"/>
        <v>50</v>
      </c>
      <c r="J273" s="40">
        <f t="shared" si="58"/>
        <v>50</v>
      </c>
      <c r="K273" s="40">
        <f t="shared" si="58"/>
        <v>0</v>
      </c>
      <c r="L273" s="39">
        <f t="shared" si="56"/>
        <v>0</v>
      </c>
    </row>
    <row r="274" spans="1:12" ht="15">
      <c r="A274" s="6" t="s">
        <v>9</v>
      </c>
      <c r="B274" s="37" t="s">
        <v>39</v>
      </c>
      <c r="C274" s="37">
        <v>1000</v>
      </c>
      <c r="D274" s="37">
        <v>1004</v>
      </c>
      <c r="E274" s="31">
        <v>9000072490</v>
      </c>
      <c r="F274" s="33">
        <v>320</v>
      </c>
      <c r="G274" s="33">
        <v>2</v>
      </c>
      <c r="H274" s="40">
        <v>3863.4</v>
      </c>
      <c r="I274" s="214">
        <f t="shared" si="47"/>
        <v>50</v>
      </c>
      <c r="J274" s="40">
        <v>50</v>
      </c>
      <c r="K274" s="40">
        <v>0</v>
      </c>
      <c r="L274" s="39">
        <f t="shared" si="56"/>
        <v>0</v>
      </c>
    </row>
    <row r="275" spans="1:12" ht="30">
      <c r="A275" s="27" t="s">
        <v>436</v>
      </c>
      <c r="B275" s="37" t="s">
        <v>39</v>
      </c>
      <c r="C275" s="37">
        <v>1000</v>
      </c>
      <c r="D275" s="37">
        <v>1004</v>
      </c>
      <c r="E275" s="31">
        <v>9000072500</v>
      </c>
      <c r="F275" s="32"/>
      <c r="G275" s="32"/>
      <c r="H275" s="40">
        <f>H276</f>
        <v>3863.4</v>
      </c>
      <c r="I275" s="214">
        <f>J275-K275</f>
        <v>50</v>
      </c>
      <c r="J275" s="40">
        <f aca="true" t="shared" si="59" ref="J275:K277">J276</f>
        <v>50</v>
      </c>
      <c r="K275" s="40">
        <f t="shared" si="59"/>
        <v>0</v>
      </c>
      <c r="L275" s="39">
        <f t="shared" si="56"/>
        <v>0</v>
      </c>
    </row>
    <row r="276" spans="1:12" ht="15">
      <c r="A276" s="5" t="s">
        <v>49</v>
      </c>
      <c r="B276" s="37" t="s">
        <v>39</v>
      </c>
      <c r="C276" s="37">
        <v>1000</v>
      </c>
      <c r="D276" s="37">
        <v>1004</v>
      </c>
      <c r="E276" s="31">
        <v>9000072500</v>
      </c>
      <c r="F276" s="33">
        <v>300</v>
      </c>
      <c r="G276" s="32"/>
      <c r="H276" s="40">
        <f>H277</f>
        <v>3863.4</v>
      </c>
      <c r="I276" s="214">
        <f>J276-K276</f>
        <v>50</v>
      </c>
      <c r="J276" s="40">
        <f t="shared" si="59"/>
        <v>50</v>
      </c>
      <c r="K276" s="40">
        <f t="shared" si="59"/>
        <v>0</v>
      </c>
      <c r="L276" s="39">
        <f t="shared" si="56"/>
        <v>0</v>
      </c>
    </row>
    <row r="277" spans="1:12" ht="30">
      <c r="A277" s="5" t="s">
        <v>50</v>
      </c>
      <c r="B277" s="37" t="s">
        <v>39</v>
      </c>
      <c r="C277" s="37">
        <v>1000</v>
      </c>
      <c r="D277" s="37">
        <v>1004</v>
      </c>
      <c r="E277" s="31">
        <v>9000072500</v>
      </c>
      <c r="F277" s="33">
        <v>320</v>
      </c>
      <c r="G277" s="32"/>
      <c r="H277" s="40">
        <f>H278</f>
        <v>3863.4</v>
      </c>
      <c r="I277" s="214">
        <f>J277-K277</f>
        <v>50</v>
      </c>
      <c r="J277" s="40">
        <f t="shared" si="59"/>
        <v>50</v>
      </c>
      <c r="K277" s="40">
        <f t="shared" si="59"/>
        <v>0</v>
      </c>
      <c r="L277" s="39">
        <f t="shared" si="56"/>
        <v>0</v>
      </c>
    </row>
    <row r="278" spans="1:12" ht="15">
      <c r="A278" s="6" t="s">
        <v>9</v>
      </c>
      <c r="B278" s="37" t="s">
        <v>39</v>
      </c>
      <c r="C278" s="37">
        <v>1000</v>
      </c>
      <c r="D278" s="37">
        <v>1004</v>
      </c>
      <c r="E278" s="31">
        <v>9000072500</v>
      </c>
      <c r="F278" s="33">
        <v>320</v>
      </c>
      <c r="G278" s="33">
        <v>2</v>
      </c>
      <c r="H278" s="40">
        <v>3863.4</v>
      </c>
      <c r="I278" s="214">
        <f>J278-K278</f>
        <v>50</v>
      </c>
      <c r="J278" s="40">
        <v>50</v>
      </c>
      <c r="K278" s="40">
        <v>0</v>
      </c>
      <c r="L278" s="39">
        <f t="shared" si="56"/>
        <v>0</v>
      </c>
    </row>
    <row r="279" spans="1:12" ht="45">
      <c r="A279" s="27" t="s">
        <v>357</v>
      </c>
      <c r="B279" s="37" t="s">
        <v>39</v>
      </c>
      <c r="C279" s="37">
        <v>1000</v>
      </c>
      <c r="D279" s="37">
        <v>1004</v>
      </c>
      <c r="E279" s="31">
        <v>9000071510</v>
      </c>
      <c r="F279" s="32"/>
      <c r="G279" s="32"/>
      <c r="H279" s="40">
        <f aca="true" t="shared" si="60" ref="H279:K281">H280</f>
        <v>1378.4</v>
      </c>
      <c r="I279" s="214">
        <f t="shared" si="47"/>
        <v>803.2354799999999</v>
      </c>
      <c r="J279" s="40">
        <f t="shared" si="60"/>
        <v>1651.6</v>
      </c>
      <c r="K279" s="40">
        <f t="shared" si="60"/>
        <v>848.36452</v>
      </c>
      <c r="L279" s="39">
        <f t="shared" si="56"/>
        <v>51.366221845483174</v>
      </c>
    </row>
    <row r="280" spans="1:12" ht="15">
      <c r="A280" s="5" t="s">
        <v>49</v>
      </c>
      <c r="B280" s="37" t="s">
        <v>39</v>
      </c>
      <c r="C280" s="37">
        <v>1000</v>
      </c>
      <c r="D280" s="37">
        <v>1004</v>
      </c>
      <c r="E280" s="31">
        <v>9000071510</v>
      </c>
      <c r="F280" s="33">
        <v>300</v>
      </c>
      <c r="G280" s="32"/>
      <c r="H280" s="40">
        <f t="shared" si="60"/>
        <v>1378.4</v>
      </c>
      <c r="I280" s="214">
        <f t="shared" si="47"/>
        <v>803.2354799999999</v>
      </c>
      <c r="J280" s="40">
        <f t="shared" si="60"/>
        <v>1651.6</v>
      </c>
      <c r="K280" s="40">
        <f t="shared" si="60"/>
        <v>848.36452</v>
      </c>
      <c r="L280" s="39">
        <f t="shared" si="56"/>
        <v>51.366221845483174</v>
      </c>
    </row>
    <row r="281" spans="1:12" ht="30">
      <c r="A281" s="5" t="s">
        <v>50</v>
      </c>
      <c r="B281" s="37" t="s">
        <v>39</v>
      </c>
      <c r="C281" s="37">
        <v>1000</v>
      </c>
      <c r="D281" s="37">
        <v>1004</v>
      </c>
      <c r="E281" s="31">
        <v>9000071510</v>
      </c>
      <c r="F281" s="33">
        <v>320</v>
      </c>
      <c r="G281" s="32"/>
      <c r="H281" s="40">
        <f t="shared" si="60"/>
        <v>1378.4</v>
      </c>
      <c r="I281" s="214">
        <f t="shared" si="47"/>
        <v>803.2354799999999</v>
      </c>
      <c r="J281" s="40">
        <f t="shared" si="60"/>
        <v>1651.6</v>
      </c>
      <c r="K281" s="40">
        <f t="shared" si="60"/>
        <v>848.36452</v>
      </c>
      <c r="L281" s="39">
        <f t="shared" si="56"/>
        <v>51.366221845483174</v>
      </c>
    </row>
    <row r="282" spans="1:12" ht="15">
      <c r="A282" s="6" t="s">
        <v>9</v>
      </c>
      <c r="B282" s="37" t="s">
        <v>39</v>
      </c>
      <c r="C282" s="37">
        <v>1000</v>
      </c>
      <c r="D282" s="37">
        <v>1004</v>
      </c>
      <c r="E282" s="31">
        <v>9000071510</v>
      </c>
      <c r="F282" s="33">
        <v>320</v>
      </c>
      <c r="G282" s="33">
        <v>2</v>
      </c>
      <c r="H282" s="40">
        <v>1378.4</v>
      </c>
      <c r="I282" s="214">
        <f t="shared" si="47"/>
        <v>803.2354799999999</v>
      </c>
      <c r="J282" s="40">
        <v>1651.6</v>
      </c>
      <c r="K282" s="40">
        <v>848.36452</v>
      </c>
      <c r="L282" s="39">
        <f t="shared" si="56"/>
        <v>51.366221845483174</v>
      </c>
    </row>
    <row r="283" spans="1:12" ht="15">
      <c r="A283" s="4" t="s">
        <v>67</v>
      </c>
      <c r="B283" s="90" t="s">
        <v>39</v>
      </c>
      <c r="C283" s="90">
        <v>1000</v>
      </c>
      <c r="D283" s="90">
        <v>1006</v>
      </c>
      <c r="E283" s="234"/>
      <c r="F283" s="234"/>
      <c r="G283" s="234"/>
      <c r="H283" s="214" t="e">
        <f aca="true" t="shared" si="61" ref="H283:K284">H284</f>
        <v>#REF!</v>
      </c>
      <c r="I283" s="214">
        <f t="shared" si="47"/>
        <v>390.7393299999999</v>
      </c>
      <c r="J283" s="214">
        <f t="shared" si="61"/>
        <v>1375.6</v>
      </c>
      <c r="K283" s="214">
        <f t="shared" si="61"/>
        <v>984.86067</v>
      </c>
      <c r="L283" s="39">
        <f t="shared" si="56"/>
        <v>71.59498909566734</v>
      </c>
    </row>
    <row r="284" spans="1:12" ht="15">
      <c r="A284" s="5" t="s">
        <v>16</v>
      </c>
      <c r="B284" s="37" t="s">
        <v>39</v>
      </c>
      <c r="C284" s="37">
        <v>1000</v>
      </c>
      <c r="D284" s="37">
        <v>1006</v>
      </c>
      <c r="E284" s="33">
        <v>9000000000</v>
      </c>
      <c r="F284" s="32"/>
      <c r="G284" s="32"/>
      <c r="H284" s="40" t="e">
        <f t="shared" si="61"/>
        <v>#REF!</v>
      </c>
      <c r="I284" s="214">
        <f t="shared" si="47"/>
        <v>390.7393299999999</v>
      </c>
      <c r="J284" s="40">
        <f t="shared" si="61"/>
        <v>1375.6</v>
      </c>
      <c r="K284" s="40">
        <f t="shared" si="61"/>
        <v>984.86067</v>
      </c>
      <c r="L284" s="39">
        <f t="shared" si="56"/>
        <v>71.59498909566734</v>
      </c>
    </row>
    <row r="285" spans="1:12" ht="15">
      <c r="A285" s="27" t="s">
        <v>440</v>
      </c>
      <c r="B285" s="37" t="s">
        <v>39</v>
      </c>
      <c r="C285" s="37">
        <v>1000</v>
      </c>
      <c r="D285" s="37">
        <v>1006</v>
      </c>
      <c r="E285" s="31">
        <v>9000071600</v>
      </c>
      <c r="F285" s="32"/>
      <c r="G285" s="32"/>
      <c r="H285" s="40" t="e">
        <f>#REF!</f>
        <v>#REF!</v>
      </c>
      <c r="I285" s="214">
        <f t="shared" si="47"/>
        <v>390.7393299999999</v>
      </c>
      <c r="J285" s="40">
        <f>J286+J289</f>
        <v>1375.6</v>
      </c>
      <c r="K285" s="40">
        <f>K286+K289</f>
        <v>984.86067</v>
      </c>
      <c r="L285" s="39">
        <f t="shared" si="56"/>
        <v>71.59498909566734</v>
      </c>
    </row>
    <row r="286" spans="1:12" ht="60">
      <c r="A286" s="5" t="s">
        <v>17</v>
      </c>
      <c r="B286" s="37" t="s">
        <v>39</v>
      </c>
      <c r="C286" s="37">
        <v>1000</v>
      </c>
      <c r="D286" s="37">
        <v>1006</v>
      </c>
      <c r="E286" s="31">
        <v>9000071600</v>
      </c>
      <c r="F286" s="33">
        <v>100</v>
      </c>
      <c r="G286" s="32"/>
      <c r="H286" s="40">
        <f aca="true" t="shared" si="62" ref="H286:K287">H287</f>
        <v>795</v>
      </c>
      <c r="I286" s="214">
        <f t="shared" si="47"/>
        <v>338.7423299999999</v>
      </c>
      <c r="J286" s="40">
        <f t="shared" si="62"/>
        <v>1295.6</v>
      </c>
      <c r="K286" s="40">
        <f t="shared" si="62"/>
        <v>956.85767</v>
      </c>
      <c r="L286" s="39">
        <f t="shared" si="56"/>
        <v>73.8544049089225</v>
      </c>
    </row>
    <row r="287" spans="1:12" ht="30">
      <c r="A287" s="5" t="s">
        <v>18</v>
      </c>
      <c r="B287" s="37" t="s">
        <v>39</v>
      </c>
      <c r="C287" s="37">
        <v>1000</v>
      </c>
      <c r="D287" s="37">
        <v>1006</v>
      </c>
      <c r="E287" s="31">
        <v>9000071600</v>
      </c>
      <c r="F287" s="33">
        <v>120</v>
      </c>
      <c r="G287" s="32"/>
      <c r="H287" s="40">
        <f t="shared" si="62"/>
        <v>795</v>
      </c>
      <c r="I287" s="214">
        <f t="shared" si="47"/>
        <v>338.7423299999999</v>
      </c>
      <c r="J287" s="40">
        <f t="shared" si="62"/>
        <v>1295.6</v>
      </c>
      <c r="K287" s="40">
        <f t="shared" si="62"/>
        <v>956.85767</v>
      </c>
      <c r="L287" s="39">
        <f t="shared" si="56"/>
        <v>73.8544049089225</v>
      </c>
    </row>
    <row r="288" spans="1:12" ht="15">
      <c r="A288" s="6" t="s">
        <v>9</v>
      </c>
      <c r="B288" s="37" t="s">
        <v>39</v>
      </c>
      <c r="C288" s="37">
        <v>1000</v>
      </c>
      <c r="D288" s="37">
        <v>1006</v>
      </c>
      <c r="E288" s="31">
        <v>9000071600</v>
      </c>
      <c r="F288" s="33">
        <v>120</v>
      </c>
      <c r="G288" s="33">
        <v>2</v>
      </c>
      <c r="H288" s="40">
        <v>795</v>
      </c>
      <c r="I288" s="214">
        <f t="shared" si="47"/>
        <v>338.7423299999999</v>
      </c>
      <c r="J288" s="40">
        <v>1295.6</v>
      </c>
      <c r="K288" s="40">
        <v>956.85767</v>
      </c>
      <c r="L288" s="39">
        <f t="shared" si="56"/>
        <v>73.8544049089225</v>
      </c>
    </row>
    <row r="289" spans="1:12" ht="30">
      <c r="A289" s="27" t="s">
        <v>210</v>
      </c>
      <c r="B289" s="37" t="s">
        <v>39</v>
      </c>
      <c r="C289" s="37">
        <v>1000</v>
      </c>
      <c r="D289" s="37">
        <v>1006</v>
      </c>
      <c r="E289" s="31">
        <v>9000071600</v>
      </c>
      <c r="F289" s="33">
        <v>200</v>
      </c>
      <c r="G289" s="32"/>
      <c r="H289" s="40">
        <f aca="true" t="shared" si="63" ref="H289:K290">H290</f>
        <v>15.7</v>
      </c>
      <c r="I289" s="214">
        <f t="shared" si="47"/>
        <v>51.997</v>
      </c>
      <c r="J289" s="40">
        <f t="shared" si="63"/>
        <v>80</v>
      </c>
      <c r="K289" s="40">
        <f t="shared" si="63"/>
        <v>28.003</v>
      </c>
      <c r="L289" s="39">
        <f t="shared" si="56"/>
        <v>35.00375</v>
      </c>
    </row>
    <row r="290" spans="1:12" ht="30">
      <c r="A290" s="5" t="s">
        <v>20</v>
      </c>
      <c r="B290" s="37" t="s">
        <v>39</v>
      </c>
      <c r="C290" s="37">
        <v>1000</v>
      </c>
      <c r="D290" s="37">
        <v>1006</v>
      </c>
      <c r="E290" s="31">
        <v>9000071600</v>
      </c>
      <c r="F290" s="33">
        <v>240</v>
      </c>
      <c r="G290" s="32"/>
      <c r="H290" s="40">
        <f t="shared" si="63"/>
        <v>15.7</v>
      </c>
      <c r="I290" s="214">
        <f t="shared" si="47"/>
        <v>51.997</v>
      </c>
      <c r="J290" s="40">
        <f t="shared" si="63"/>
        <v>80</v>
      </c>
      <c r="K290" s="40">
        <f t="shared" si="63"/>
        <v>28.003</v>
      </c>
      <c r="L290" s="39">
        <f t="shared" si="56"/>
        <v>35.00375</v>
      </c>
    </row>
    <row r="291" spans="1:12" ht="15">
      <c r="A291" s="6" t="s">
        <v>9</v>
      </c>
      <c r="B291" s="37" t="s">
        <v>39</v>
      </c>
      <c r="C291" s="37">
        <v>1000</v>
      </c>
      <c r="D291" s="37">
        <v>1006</v>
      </c>
      <c r="E291" s="31">
        <v>9000071600</v>
      </c>
      <c r="F291" s="33">
        <v>240</v>
      </c>
      <c r="G291" s="33">
        <v>2</v>
      </c>
      <c r="H291" s="40">
        <v>15.7</v>
      </c>
      <c r="I291" s="214">
        <f t="shared" si="47"/>
        <v>51.997</v>
      </c>
      <c r="J291" s="40">
        <v>80</v>
      </c>
      <c r="K291" s="40">
        <v>28.003</v>
      </c>
      <c r="L291" s="39">
        <f t="shared" si="56"/>
        <v>35.00375</v>
      </c>
    </row>
    <row r="292" spans="1:12" ht="15">
      <c r="A292" s="4" t="s">
        <v>68</v>
      </c>
      <c r="B292" s="90" t="s">
        <v>69</v>
      </c>
      <c r="C292" s="36"/>
      <c r="D292" s="36"/>
      <c r="E292" s="32"/>
      <c r="F292" s="32"/>
      <c r="G292" s="32"/>
      <c r="H292" s="214" t="e">
        <f>H296+H451+H658+H514+#REF!</f>
        <v>#REF!</v>
      </c>
      <c r="I292" s="214">
        <f aca="true" t="shared" si="64" ref="I292:I319">J292-K292</f>
        <v>28611.808030000007</v>
      </c>
      <c r="J292" s="214">
        <f>J295+J713</f>
        <v>83893.88782</v>
      </c>
      <c r="K292" s="214">
        <f>K295+K713</f>
        <v>55282.079789999996</v>
      </c>
      <c r="L292" s="39">
        <f t="shared" si="56"/>
        <v>65.8952412702716</v>
      </c>
    </row>
    <row r="293" spans="1:12" ht="15">
      <c r="A293" s="4" t="s">
        <v>8</v>
      </c>
      <c r="B293" s="90">
        <v>1</v>
      </c>
      <c r="C293" s="36"/>
      <c r="D293" s="36"/>
      <c r="E293" s="32"/>
      <c r="F293" s="32"/>
      <c r="G293" s="32"/>
      <c r="H293" s="214" t="e">
        <f>H311+H314+#REF!+H335+H384+H365+H377+H466+H472+H664+H408+H413+#REF!+H513+#REF!+H693+H373+H526+#REF!+#REF!+H520+#REF!</f>
        <v>#REF!</v>
      </c>
      <c r="I293" s="214">
        <f t="shared" si="64"/>
        <v>19583.849190000008</v>
      </c>
      <c r="J293" s="214">
        <f>J302+J305+J311+J314+J317+J319+J335+J338+J365+J368+J371+J373+J377+J380+J384++J389+J393+J397+J402+J408+J413+J418+J422+J429+J434+J438+J442+J446+J450+J463+J466+J472+J495+J499+J513+J520+J526+J532+J534+J544+J563+J570+J578+J602+J605+J614+J621+J636+J645+J652+J657+J664+J668+J693+J719+J722+J725+J727+J549+J553</f>
        <v>58629.8</v>
      </c>
      <c r="K293" s="214">
        <f>K302+K305+K311+K314+K317+K319+K335+K338+K365+K368+K371+K373+K377+K380+K384++K389+K393+K397+K402+K408+K413+K418+K422+K429+K434+K438+K442+K446+K450+K463+K466+K472+K495+K499+K513+K520+K526+K532+K534+K544+K563+K570+K578+K602+K605+K614+K621+K636+K645+K652+K657+K664+K668+K693+K719+K722+K725+K727+K553</f>
        <v>39045.950809999995</v>
      </c>
      <c r="L293" s="39">
        <f t="shared" si="56"/>
        <v>66.59744841360535</v>
      </c>
    </row>
    <row r="294" spans="1:12" ht="15">
      <c r="A294" s="4" t="s">
        <v>9</v>
      </c>
      <c r="B294" s="90">
        <v>2</v>
      </c>
      <c r="C294" s="36"/>
      <c r="D294" s="36"/>
      <c r="E294" s="32"/>
      <c r="F294" s="32"/>
      <c r="G294" s="32"/>
      <c r="H294" s="214" t="e">
        <f>H358+H361+H344+H347+H698+#REF!+#REF!+#REF!+#REF!+#REF!+#REF!+H348+#REF!+#REF!+#REF!</f>
        <v>#REF!</v>
      </c>
      <c r="I294" s="214">
        <f t="shared" si="64"/>
        <v>9027.958840000001</v>
      </c>
      <c r="J294" s="214">
        <f>J358+J344+J351+J674+J706+J347+J361+J354+J491+J698+J329+J678+J503+J689+J574+J641+J682+J611+J618+J457+J702+J633+J629+J649+J625+J323+J582</f>
        <v>25264.08782</v>
      </c>
      <c r="K294" s="214">
        <f>K358+K344+K351+K674+K706+K347+K361+K354+K491+K698+K329+K678+K503+K689+K574+K641+K682+K611+K618+K457+K702+K633+K629+K649+K625+K323+K582</f>
        <v>16236.12898</v>
      </c>
      <c r="L294" s="39">
        <f t="shared" si="56"/>
        <v>64.26564495689755</v>
      </c>
    </row>
    <row r="295" spans="1:12" ht="15">
      <c r="A295" s="4" t="s">
        <v>68</v>
      </c>
      <c r="B295" s="90" t="s">
        <v>69</v>
      </c>
      <c r="C295" s="36"/>
      <c r="D295" s="36"/>
      <c r="E295" s="32"/>
      <c r="F295" s="32"/>
      <c r="G295" s="32"/>
      <c r="H295" s="214"/>
      <c r="I295" s="214">
        <f t="shared" si="64"/>
        <v>26963.058260000005</v>
      </c>
      <c r="J295" s="214">
        <f>J296+J423+J451+J514+J658+J564+J707+J558</f>
        <v>74532.88782</v>
      </c>
      <c r="K295" s="214">
        <f>K296+K423+K451+K514+K658+K564+K707+K558</f>
        <v>47569.82956</v>
      </c>
      <c r="L295" s="39">
        <f t="shared" si="56"/>
        <v>63.82394530973106</v>
      </c>
    </row>
    <row r="296" spans="1:12" ht="15">
      <c r="A296" s="4" t="s">
        <v>12</v>
      </c>
      <c r="B296" s="90" t="s">
        <v>69</v>
      </c>
      <c r="C296" s="90" t="s">
        <v>13</v>
      </c>
      <c r="D296" s="36"/>
      <c r="E296" s="32"/>
      <c r="F296" s="32"/>
      <c r="G296" s="32"/>
      <c r="H296" s="214" t="e">
        <f>H306+H330+H339</f>
        <v>#REF!</v>
      </c>
      <c r="I296" s="214">
        <f t="shared" si="64"/>
        <v>3800.0306200000014</v>
      </c>
      <c r="J296" s="214">
        <f>J306+J330+J339+J297+J324</f>
        <v>20372.004530000002</v>
      </c>
      <c r="K296" s="214">
        <f>K306+K330+K339+K297+K324</f>
        <v>16571.97391</v>
      </c>
      <c r="L296" s="39">
        <f t="shared" si="56"/>
        <v>81.34680063317265</v>
      </c>
    </row>
    <row r="297" spans="1:12" ht="28.5">
      <c r="A297" s="86" t="s">
        <v>243</v>
      </c>
      <c r="B297" s="90" t="s">
        <v>69</v>
      </c>
      <c r="C297" s="90" t="s">
        <v>13</v>
      </c>
      <c r="D297" s="90" t="s">
        <v>245</v>
      </c>
      <c r="E297" s="234"/>
      <c r="F297" s="234"/>
      <c r="G297" s="234"/>
      <c r="H297" s="214" t="e">
        <f aca="true" t="shared" si="65" ref="H297:K298">H298</f>
        <v>#REF!</v>
      </c>
      <c r="I297" s="214">
        <f t="shared" si="64"/>
        <v>196.27179</v>
      </c>
      <c r="J297" s="214">
        <f t="shared" si="65"/>
        <v>1660</v>
      </c>
      <c r="K297" s="214">
        <f t="shared" si="65"/>
        <v>1463.72821</v>
      </c>
      <c r="L297" s="39">
        <f t="shared" si="56"/>
        <v>88.17639819277109</v>
      </c>
    </row>
    <row r="298" spans="1:12" ht="15">
      <c r="A298" s="87" t="s">
        <v>244</v>
      </c>
      <c r="B298" s="37" t="s">
        <v>69</v>
      </c>
      <c r="C298" s="37" t="s">
        <v>13</v>
      </c>
      <c r="D298" s="37" t="s">
        <v>245</v>
      </c>
      <c r="E298" s="33">
        <v>9000000000</v>
      </c>
      <c r="F298" s="32"/>
      <c r="G298" s="32"/>
      <c r="H298" s="40" t="e">
        <f t="shared" si="65"/>
        <v>#REF!</v>
      </c>
      <c r="I298" s="214">
        <f t="shared" si="64"/>
        <v>196.27179</v>
      </c>
      <c r="J298" s="40">
        <f t="shared" si="65"/>
        <v>1660</v>
      </c>
      <c r="K298" s="40">
        <f t="shared" si="65"/>
        <v>1463.72821</v>
      </c>
      <c r="L298" s="39">
        <f t="shared" si="56"/>
        <v>88.17639819277109</v>
      </c>
    </row>
    <row r="299" spans="1:12" ht="15">
      <c r="A299" s="87" t="s">
        <v>417</v>
      </c>
      <c r="B299" s="37" t="s">
        <v>69</v>
      </c>
      <c r="C299" s="37" t="s">
        <v>13</v>
      </c>
      <c r="D299" s="37" t="s">
        <v>245</v>
      </c>
      <c r="E299" s="33">
        <v>9000090100</v>
      </c>
      <c r="F299" s="32"/>
      <c r="G299" s="32"/>
      <c r="H299" s="40" t="e">
        <f>H300+H308+#REF!+#REF!</f>
        <v>#REF!</v>
      </c>
      <c r="I299" s="214">
        <f t="shared" si="64"/>
        <v>196.27179</v>
      </c>
      <c r="J299" s="40">
        <f>J300+J303</f>
        <v>1660</v>
      </c>
      <c r="K299" s="40">
        <f>K300+K303</f>
        <v>1463.72821</v>
      </c>
      <c r="L299" s="39">
        <f t="shared" si="56"/>
        <v>88.17639819277109</v>
      </c>
    </row>
    <row r="300" spans="1:12" ht="60">
      <c r="A300" s="5" t="s">
        <v>17</v>
      </c>
      <c r="B300" s="37" t="s">
        <v>69</v>
      </c>
      <c r="C300" s="37" t="s">
        <v>13</v>
      </c>
      <c r="D300" s="37" t="s">
        <v>245</v>
      </c>
      <c r="E300" s="33">
        <v>9000090100</v>
      </c>
      <c r="F300" s="33">
        <v>100</v>
      </c>
      <c r="G300" s="32"/>
      <c r="H300" s="40">
        <f>H301</f>
        <v>8404</v>
      </c>
      <c r="I300" s="214">
        <f t="shared" si="64"/>
        <v>96.27179000000001</v>
      </c>
      <c r="J300" s="40">
        <f>J301</f>
        <v>1560</v>
      </c>
      <c r="K300" s="40">
        <f>K301</f>
        <v>1463.72821</v>
      </c>
      <c r="L300" s="39">
        <f t="shared" si="56"/>
        <v>93.82873141025641</v>
      </c>
    </row>
    <row r="301" spans="1:12" ht="30">
      <c r="A301" s="5" t="s">
        <v>18</v>
      </c>
      <c r="B301" s="37" t="s">
        <v>69</v>
      </c>
      <c r="C301" s="37" t="s">
        <v>13</v>
      </c>
      <c r="D301" s="37" t="s">
        <v>245</v>
      </c>
      <c r="E301" s="33">
        <v>9000090100</v>
      </c>
      <c r="F301" s="33">
        <v>120</v>
      </c>
      <c r="G301" s="32"/>
      <c r="H301" s="40">
        <f>H302</f>
        <v>8404</v>
      </c>
      <c r="I301" s="214">
        <f t="shared" si="64"/>
        <v>96.27179000000001</v>
      </c>
      <c r="J301" s="40">
        <f>J302</f>
        <v>1560</v>
      </c>
      <c r="K301" s="40">
        <f>K302</f>
        <v>1463.72821</v>
      </c>
      <c r="L301" s="39">
        <f t="shared" si="56"/>
        <v>93.82873141025641</v>
      </c>
    </row>
    <row r="302" spans="1:12" ht="15">
      <c r="A302" s="6" t="s">
        <v>8</v>
      </c>
      <c r="B302" s="37" t="s">
        <v>69</v>
      </c>
      <c r="C302" s="37" t="s">
        <v>13</v>
      </c>
      <c r="D302" s="37" t="s">
        <v>245</v>
      </c>
      <c r="E302" s="33">
        <v>9000090100</v>
      </c>
      <c r="F302" s="33">
        <v>120</v>
      </c>
      <c r="G302" s="33">
        <v>1</v>
      </c>
      <c r="H302" s="40">
        <v>8404</v>
      </c>
      <c r="I302" s="214">
        <f t="shared" si="64"/>
        <v>96.27179000000001</v>
      </c>
      <c r="J302" s="40">
        <v>1560</v>
      </c>
      <c r="K302" s="40">
        <v>1463.72821</v>
      </c>
      <c r="L302" s="39">
        <f t="shared" si="56"/>
        <v>93.82873141025641</v>
      </c>
    </row>
    <row r="303" spans="1:12" ht="15">
      <c r="A303" s="5" t="s">
        <v>49</v>
      </c>
      <c r="B303" s="37" t="s">
        <v>69</v>
      </c>
      <c r="C303" s="37" t="s">
        <v>13</v>
      </c>
      <c r="D303" s="37" t="s">
        <v>245</v>
      </c>
      <c r="E303" s="33">
        <v>9000090100</v>
      </c>
      <c r="F303" s="33">
        <v>300</v>
      </c>
      <c r="G303" s="32"/>
      <c r="H303" s="40">
        <f aca="true" t="shared" si="66" ref="H303:K304">H304</f>
        <v>3863.4</v>
      </c>
      <c r="I303" s="214">
        <f>J303-K303</f>
        <v>100</v>
      </c>
      <c r="J303" s="40">
        <f t="shared" si="66"/>
        <v>100</v>
      </c>
      <c r="K303" s="40">
        <f t="shared" si="66"/>
        <v>0</v>
      </c>
      <c r="L303" s="39">
        <f t="shared" si="56"/>
        <v>0</v>
      </c>
    </row>
    <row r="304" spans="1:12" ht="30">
      <c r="A304" s="5" t="s">
        <v>50</v>
      </c>
      <c r="B304" s="37" t="s">
        <v>69</v>
      </c>
      <c r="C304" s="37" t="s">
        <v>13</v>
      </c>
      <c r="D304" s="37" t="s">
        <v>245</v>
      </c>
      <c r="E304" s="33">
        <v>9000090100</v>
      </c>
      <c r="F304" s="33">
        <v>320</v>
      </c>
      <c r="G304" s="32"/>
      <c r="H304" s="40">
        <f t="shared" si="66"/>
        <v>3863.4</v>
      </c>
      <c r="I304" s="214">
        <f>J304-K304</f>
        <v>100</v>
      </c>
      <c r="J304" s="40">
        <f t="shared" si="66"/>
        <v>100</v>
      </c>
      <c r="K304" s="40">
        <f t="shared" si="66"/>
        <v>0</v>
      </c>
      <c r="L304" s="39">
        <f t="shared" si="56"/>
        <v>0</v>
      </c>
    </row>
    <row r="305" spans="1:12" ht="15">
      <c r="A305" s="6" t="s">
        <v>8</v>
      </c>
      <c r="B305" s="37" t="s">
        <v>69</v>
      </c>
      <c r="C305" s="37" t="s">
        <v>13</v>
      </c>
      <c r="D305" s="37" t="s">
        <v>245</v>
      </c>
      <c r="E305" s="33">
        <v>9000090100</v>
      </c>
      <c r="F305" s="33">
        <v>320</v>
      </c>
      <c r="G305" s="33">
        <v>1</v>
      </c>
      <c r="H305" s="40">
        <v>3863.4</v>
      </c>
      <c r="I305" s="214">
        <f>J305-K305</f>
        <v>100</v>
      </c>
      <c r="J305" s="40">
        <v>100</v>
      </c>
      <c r="K305" s="40">
        <v>0</v>
      </c>
      <c r="L305" s="39">
        <f t="shared" si="56"/>
        <v>0</v>
      </c>
    </row>
    <row r="306" spans="1:12" ht="57">
      <c r="A306" s="4" t="s">
        <v>70</v>
      </c>
      <c r="B306" s="90" t="s">
        <v>69</v>
      </c>
      <c r="C306" s="90" t="s">
        <v>13</v>
      </c>
      <c r="D306" s="90" t="s">
        <v>71</v>
      </c>
      <c r="E306" s="234"/>
      <c r="F306" s="234"/>
      <c r="G306" s="234"/>
      <c r="H306" s="214" t="e">
        <f>H307</f>
        <v>#REF!</v>
      </c>
      <c r="I306" s="214">
        <f t="shared" si="64"/>
        <v>2661.6365399999995</v>
      </c>
      <c r="J306" s="214">
        <f>J307</f>
        <v>16448.60453</v>
      </c>
      <c r="K306" s="214">
        <f>K307</f>
        <v>13786.967990000001</v>
      </c>
      <c r="L306" s="39">
        <f t="shared" si="56"/>
        <v>83.81846596685124</v>
      </c>
    </row>
    <row r="307" spans="1:12" ht="15">
      <c r="A307" s="5" t="s">
        <v>16</v>
      </c>
      <c r="B307" s="37" t="s">
        <v>69</v>
      </c>
      <c r="C307" s="37" t="s">
        <v>13</v>
      </c>
      <c r="D307" s="37" t="s">
        <v>71</v>
      </c>
      <c r="E307" s="33">
        <v>9000000000</v>
      </c>
      <c r="F307" s="32"/>
      <c r="G307" s="32"/>
      <c r="H307" s="40" t="e">
        <f>H308</f>
        <v>#REF!</v>
      </c>
      <c r="I307" s="214">
        <f t="shared" si="64"/>
        <v>2661.6365399999995</v>
      </c>
      <c r="J307" s="40">
        <f>J308+J320</f>
        <v>16448.60453</v>
      </c>
      <c r="K307" s="40">
        <f>K308+K320</f>
        <v>13786.967990000001</v>
      </c>
      <c r="L307" s="39">
        <f t="shared" si="56"/>
        <v>83.81846596685124</v>
      </c>
    </row>
    <row r="308" spans="1:12" ht="15">
      <c r="A308" s="5" t="s">
        <v>406</v>
      </c>
      <c r="B308" s="37" t="s">
        <v>69</v>
      </c>
      <c r="C308" s="37" t="s">
        <v>13</v>
      </c>
      <c r="D308" s="37" t="s">
        <v>71</v>
      </c>
      <c r="E308" s="33">
        <v>9000090020</v>
      </c>
      <c r="F308" s="32"/>
      <c r="G308" s="32"/>
      <c r="H308" s="40" t="e">
        <f>H309+H312+H315+#REF!</f>
        <v>#REF!</v>
      </c>
      <c r="I308" s="214">
        <f t="shared" si="64"/>
        <v>2457.84347</v>
      </c>
      <c r="J308" s="40">
        <f>J309+J312+J315</f>
        <v>15570</v>
      </c>
      <c r="K308" s="40">
        <f>K309+K312+K315</f>
        <v>13112.15653</v>
      </c>
      <c r="L308" s="39">
        <f t="shared" si="56"/>
        <v>84.21423590237637</v>
      </c>
    </row>
    <row r="309" spans="1:12" ht="60">
      <c r="A309" s="5" t="s">
        <v>17</v>
      </c>
      <c r="B309" s="37" t="s">
        <v>69</v>
      </c>
      <c r="C309" s="37" t="s">
        <v>13</v>
      </c>
      <c r="D309" s="37" t="s">
        <v>71</v>
      </c>
      <c r="E309" s="33">
        <v>9000090020</v>
      </c>
      <c r="F309" s="33">
        <v>100</v>
      </c>
      <c r="G309" s="32"/>
      <c r="H309" s="40">
        <f>H310</f>
        <v>8404</v>
      </c>
      <c r="I309" s="214">
        <f t="shared" si="64"/>
        <v>873.6174499999997</v>
      </c>
      <c r="J309" s="40">
        <f>J310</f>
        <v>13300</v>
      </c>
      <c r="K309" s="40">
        <f>K310</f>
        <v>12426.38255</v>
      </c>
      <c r="L309" s="39">
        <f t="shared" si="56"/>
        <v>93.43144774436091</v>
      </c>
    </row>
    <row r="310" spans="1:12" ht="30">
      <c r="A310" s="5" t="s">
        <v>18</v>
      </c>
      <c r="B310" s="37" t="s">
        <v>69</v>
      </c>
      <c r="C310" s="37" t="s">
        <v>13</v>
      </c>
      <c r="D310" s="37" t="s">
        <v>71</v>
      </c>
      <c r="E310" s="33">
        <v>9000090020</v>
      </c>
      <c r="F310" s="33">
        <v>120</v>
      </c>
      <c r="G310" s="32"/>
      <c r="H310" s="40">
        <f>H311</f>
        <v>8404</v>
      </c>
      <c r="I310" s="214">
        <f t="shared" si="64"/>
        <v>873.6174499999997</v>
      </c>
      <c r="J310" s="40">
        <f>J311</f>
        <v>13300</v>
      </c>
      <c r="K310" s="40">
        <f>K311</f>
        <v>12426.38255</v>
      </c>
      <c r="L310" s="39">
        <f t="shared" si="56"/>
        <v>93.43144774436091</v>
      </c>
    </row>
    <row r="311" spans="1:12" ht="15">
      <c r="A311" s="6" t="s">
        <v>8</v>
      </c>
      <c r="B311" s="37" t="s">
        <v>69</v>
      </c>
      <c r="C311" s="37" t="s">
        <v>13</v>
      </c>
      <c r="D311" s="37" t="s">
        <v>71</v>
      </c>
      <c r="E311" s="33">
        <v>9000090020</v>
      </c>
      <c r="F311" s="33">
        <v>120</v>
      </c>
      <c r="G311" s="33">
        <v>1</v>
      </c>
      <c r="H311" s="40">
        <v>8404</v>
      </c>
      <c r="I311" s="214">
        <f t="shared" si="64"/>
        <v>873.6174499999997</v>
      </c>
      <c r="J311" s="40">
        <v>13300</v>
      </c>
      <c r="K311" s="40">
        <v>12426.38255</v>
      </c>
      <c r="L311" s="39">
        <f t="shared" si="56"/>
        <v>93.43144774436091</v>
      </c>
    </row>
    <row r="312" spans="1:12" ht="30">
      <c r="A312" s="27" t="s">
        <v>210</v>
      </c>
      <c r="B312" s="37" t="s">
        <v>69</v>
      </c>
      <c r="C312" s="37" t="s">
        <v>13</v>
      </c>
      <c r="D312" s="37" t="s">
        <v>71</v>
      </c>
      <c r="E312" s="33">
        <v>9000090020</v>
      </c>
      <c r="F312" s="33">
        <v>200</v>
      </c>
      <c r="G312" s="32"/>
      <c r="H312" s="40">
        <f aca="true" t="shared" si="67" ref="H312:K313">H313</f>
        <v>4860</v>
      </c>
      <c r="I312" s="214">
        <f t="shared" si="64"/>
        <v>1384.47611</v>
      </c>
      <c r="J312" s="40">
        <f t="shared" si="67"/>
        <v>2000</v>
      </c>
      <c r="K312" s="40">
        <f t="shared" si="67"/>
        <v>615.52389</v>
      </c>
      <c r="L312" s="39">
        <f t="shared" si="56"/>
        <v>30.776194500000003</v>
      </c>
    </row>
    <row r="313" spans="1:12" ht="30">
      <c r="A313" s="5" t="s">
        <v>20</v>
      </c>
      <c r="B313" s="37" t="s">
        <v>69</v>
      </c>
      <c r="C313" s="37" t="s">
        <v>13</v>
      </c>
      <c r="D313" s="37" t="s">
        <v>71</v>
      </c>
      <c r="E313" s="33">
        <v>9000090020</v>
      </c>
      <c r="F313" s="33">
        <v>240</v>
      </c>
      <c r="G313" s="32"/>
      <c r="H313" s="40">
        <f t="shared" si="67"/>
        <v>4860</v>
      </c>
      <c r="I313" s="214">
        <f t="shared" si="64"/>
        <v>1384.47611</v>
      </c>
      <c r="J313" s="40">
        <f t="shared" si="67"/>
        <v>2000</v>
      </c>
      <c r="K313" s="40">
        <f t="shared" si="67"/>
        <v>615.52389</v>
      </c>
      <c r="L313" s="39">
        <f t="shared" si="56"/>
        <v>30.776194500000003</v>
      </c>
    </row>
    <row r="314" spans="1:12" ht="15">
      <c r="A314" s="6" t="s">
        <v>8</v>
      </c>
      <c r="B314" s="37" t="s">
        <v>69</v>
      </c>
      <c r="C314" s="37" t="s">
        <v>13</v>
      </c>
      <c r="D314" s="37" t="s">
        <v>71</v>
      </c>
      <c r="E314" s="33">
        <v>9000090020</v>
      </c>
      <c r="F314" s="33">
        <v>240</v>
      </c>
      <c r="G314" s="33">
        <v>1</v>
      </c>
      <c r="H314" s="40">
        <v>4860</v>
      </c>
      <c r="I314" s="214">
        <f t="shared" si="64"/>
        <v>1384.47611</v>
      </c>
      <c r="J314" s="40">
        <v>2000</v>
      </c>
      <c r="K314" s="40">
        <v>615.52389</v>
      </c>
      <c r="L314" s="39">
        <f t="shared" si="56"/>
        <v>30.776194500000003</v>
      </c>
    </row>
    <row r="315" spans="1:12" ht="15">
      <c r="A315" s="5" t="s">
        <v>21</v>
      </c>
      <c r="B315" s="37" t="s">
        <v>69</v>
      </c>
      <c r="C315" s="37" t="s">
        <v>13</v>
      </c>
      <c r="D315" s="37" t="s">
        <v>71</v>
      </c>
      <c r="E315" s="33">
        <v>9000090020</v>
      </c>
      <c r="F315" s="33">
        <v>800</v>
      </c>
      <c r="G315" s="32"/>
      <c r="H315" s="40" t="e">
        <f>H318</f>
        <v>#REF!</v>
      </c>
      <c r="I315" s="214">
        <f t="shared" si="64"/>
        <v>199.74991</v>
      </c>
      <c r="J315" s="40">
        <f>J316+J318</f>
        <v>270</v>
      </c>
      <c r="K315" s="40">
        <f>K316+K318</f>
        <v>70.25009</v>
      </c>
      <c r="L315" s="39">
        <f t="shared" si="56"/>
        <v>26.01855185185185</v>
      </c>
    </row>
    <row r="316" spans="1:12" ht="15">
      <c r="A316" s="5" t="s">
        <v>211</v>
      </c>
      <c r="B316" s="37" t="s">
        <v>69</v>
      </c>
      <c r="C316" s="37" t="s">
        <v>13</v>
      </c>
      <c r="D316" s="37" t="s">
        <v>71</v>
      </c>
      <c r="E316" s="33">
        <v>9000090020</v>
      </c>
      <c r="F316" s="33">
        <v>830</v>
      </c>
      <c r="G316" s="33"/>
      <c r="H316" s="40">
        <f>H317</f>
        <v>4517</v>
      </c>
      <c r="I316" s="214">
        <f t="shared" si="64"/>
        <v>20</v>
      </c>
      <c r="J316" s="40">
        <f>J317</f>
        <v>20</v>
      </c>
      <c r="K316" s="40">
        <f>K317</f>
        <v>0</v>
      </c>
      <c r="L316" s="39">
        <f t="shared" si="56"/>
        <v>0</v>
      </c>
    </row>
    <row r="317" spans="1:12" ht="15">
      <c r="A317" s="6" t="s">
        <v>8</v>
      </c>
      <c r="B317" s="37" t="s">
        <v>69</v>
      </c>
      <c r="C317" s="37" t="s">
        <v>13</v>
      </c>
      <c r="D317" s="37" t="s">
        <v>71</v>
      </c>
      <c r="E317" s="33">
        <v>9000090020</v>
      </c>
      <c r="F317" s="33">
        <v>830</v>
      </c>
      <c r="G317" s="33">
        <v>1</v>
      </c>
      <c r="H317" s="40">
        <v>4517</v>
      </c>
      <c r="I317" s="214">
        <f t="shared" si="64"/>
        <v>20</v>
      </c>
      <c r="J317" s="40">
        <v>20</v>
      </c>
      <c r="K317" s="40">
        <v>0</v>
      </c>
      <c r="L317" s="39">
        <f t="shared" si="56"/>
        <v>0</v>
      </c>
    </row>
    <row r="318" spans="1:12" ht="15">
      <c r="A318" s="5" t="s">
        <v>22</v>
      </c>
      <c r="B318" s="37" t="s">
        <v>69</v>
      </c>
      <c r="C318" s="37" t="s">
        <v>13</v>
      </c>
      <c r="D318" s="37" t="s">
        <v>71</v>
      </c>
      <c r="E318" s="33">
        <v>9000090020</v>
      </c>
      <c r="F318" s="33">
        <v>850</v>
      </c>
      <c r="G318" s="32"/>
      <c r="H318" s="40" t="e">
        <f>#REF!</f>
        <v>#REF!</v>
      </c>
      <c r="I318" s="214">
        <f t="shared" si="64"/>
        <v>179.74991</v>
      </c>
      <c r="J318" s="40">
        <f>J319</f>
        <v>250</v>
      </c>
      <c r="K318" s="40">
        <f>K319</f>
        <v>70.25009</v>
      </c>
      <c r="L318" s="39">
        <f t="shared" si="56"/>
        <v>28.100036</v>
      </c>
    </row>
    <row r="319" spans="1:12" ht="18" customHeight="1">
      <c r="A319" s="6" t="s">
        <v>8</v>
      </c>
      <c r="B319" s="37" t="s">
        <v>69</v>
      </c>
      <c r="C319" s="37" t="s">
        <v>13</v>
      </c>
      <c r="D319" s="37" t="s">
        <v>71</v>
      </c>
      <c r="E319" s="33">
        <v>9000090020</v>
      </c>
      <c r="F319" s="33">
        <v>850</v>
      </c>
      <c r="G319" s="33">
        <v>1</v>
      </c>
      <c r="H319" s="40">
        <v>4517</v>
      </c>
      <c r="I319" s="214">
        <f t="shared" si="64"/>
        <v>179.74991</v>
      </c>
      <c r="J319" s="40">
        <v>250</v>
      </c>
      <c r="K319" s="40">
        <v>70.25009</v>
      </c>
      <c r="L319" s="39">
        <f t="shared" si="56"/>
        <v>28.100036</v>
      </c>
    </row>
    <row r="320" spans="1:12" ht="52.5" customHeight="1">
      <c r="A320" s="5" t="s">
        <v>611</v>
      </c>
      <c r="B320" s="37" t="s">
        <v>69</v>
      </c>
      <c r="C320" s="37" t="s">
        <v>13</v>
      </c>
      <c r="D320" s="37" t="s">
        <v>71</v>
      </c>
      <c r="E320" s="33">
        <v>9000055490</v>
      </c>
      <c r="F320" s="32"/>
      <c r="G320" s="32"/>
      <c r="H320" s="40">
        <f>H321+H324+H327</f>
        <v>7389</v>
      </c>
      <c r="I320" s="216">
        <f>J320-K320</f>
        <v>203.79306999999994</v>
      </c>
      <c r="J320" s="40">
        <f>J321</f>
        <v>878.60453</v>
      </c>
      <c r="K320" s="40">
        <f>K321</f>
        <v>674.81146</v>
      </c>
      <c r="L320" s="39">
        <f t="shared" si="56"/>
        <v>76.80491472084717</v>
      </c>
    </row>
    <row r="321" spans="1:12" ht="59.25" customHeight="1">
      <c r="A321" s="5" t="s">
        <v>17</v>
      </c>
      <c r="B321" s="37" t="s">
        <v>69</v>
      </c>
      <c r="C321" s="37" t="s">
        <v>13</v>
      </c>
      <c r="D321" s="37" t="s">
        <v>71</v>
      </c>
      <c r="E321" s="33">
        <v>9000055490</v>
      </c>
      <c r="F321" s="33">
        <v>100</v>
      </c>
      <c r="G321" s="32"/>
      <c r="H321" s="40">
        <f aca="true" t="shared" si="68" ref="H321:K322">H322</f>
        <v>2379</v>
      </c>
      <c r="I321" s="216">
        <f>J321-K321</f>
        <v>203.79306999999994</v>
      </c>
      <c r="J321" s="40">
        <f t="shared" si="68"/>
        <v>878.60453</v>
      </c>
      <c r="K321" s="40">
        <f t="shared" si="68"/>
        <v>674.81146</v>
      </c>
      <c r="L321" s="39">
        <f t="shared" si="56"/>
        <v>76.80491472084717</v>
      </c>
    </row>
    <row r="322" spans="1:12" ht="33.75" customHeight="1">
      <c r="A322" s="5" t="s">
        <v>18</v>
      </c>
      <c r="B322" s="37" t="s">
        <v>69</v>
      </c>
      <c r="C322" s="37" t="s">
        <v>13</v>
      </c>
      <c r="D322" s="37" t="s">
        <v>71</v>
      </c>
      <c r="E322" s="33">
        <v>9000055490</v>
      </c>
      <c r="F322" s="33">
        <v>120</v>
      </c>
      <c r="G322" s="32"/>
      <c r="H322" s="40">
        <f t="shared" si="68"/>
        <v>2379</v>
      </c>
      <c r="I322" s="216">
        <f>J322-K322</f>
        <v>203.79306999999994</v>
      </c>
      <c r="J322" s="40">
        <f t="shared" si="68"/>
        <v>878.60453</v>
      </c>
      <c r="K322" s="40">
        <f t="shared" si="68"/>
        <v>674.81146</v>
      </c>
      <c r="L322" s="39">
        <f t="shared" si="56"/>
        <v>76.80491472084717</v>
      </c>
    </row>
    <row r="323" spans="1:12" ht="19.5" customHeight="1">
      <c r="A323" s="6" t="s">
        <v>9</v>
      </c>
      <c r="B323" s="37" t="s">
        <v>69</v>
      </c>
      <c r="C323" s="37" t="s">
        <v>13</v>
      </c>
      <c r="D323" s="37" t="s">
        <v>71</v>
      </c>
      <c r="E323" s="33">
        <v>9000055490</v>
      </c>
      <c r="F323" s="33">
        <v>120</v>
      </c>
      <c r="G323" s="33">
        <v>2</v>
      </c>
      <c r="H323" s="40">
        <v>2379</v>
      </c>
      <c r="I323" s="216">
        <f>J323-K323</f>
        <v>203.79306999999994</v>
      </c>
      <c r="J323" s="40">
        <v>878.60453</v>
      </c>
      <c r="K323" s="40">
        <v>674.81146</v>
      </c>
      <c r="L323" s="39">
        <f t="shared" si="56"/>
        <v>76.80491472084717</v>
      </c>
    </row>
    <row r="324" spans="1:12" ht="15">
      <c r="A324" s="4" t="s">
        <v>119</v>
      </c>
      <c r="B324" s="90" t="s">
        <v>69</v>
      </c>
      <c r="C324" s="90" t="s">
        <v>13</v>
      </c>
      <c r="D324" s="90" t="s">
        <v>120</v>
      </c>
      <c r="E324" s="234"/>
      <c r="F324" s="234"/>
      <c r="G324" s="234"/>
      <c r="H324" s="214">
        <f>H325</f>
        <v>150</v>
      </c>
      <c r="I324" s="214">
        <f aca="true" t="shared" si="69" ref="I324:I387">J324-K324</f>
        <v>0</v>
      </c>
      <c r="J324" s="214">
        <f aca="true" t="shared" si="70" ref="J324:K326">J325</f>
        <v>17.5</v>
      </c>
      <c r="K324" s="214">
        <f t="shared" si="70"/>
        <v>17.5</v>
      </c>
      <c r="L324" s="39">
        <f t="shared" si="56"/>
        <v>100</v>
      </c>
    </row>
    <row r="325" spans="1:12" ht="15">
      <c r="A325" s="5" t="s">
        <v>16</v>
      </c>
      <c r="B325" s="37" t="s">
        <v>69</v>
      </c>
      <c r="C325" s="37" t="s">
        <v>13</v>
      </c>
      <c r="D325" s="37" t="s">
        <v>120</v>
      </c>
      <c r="E325" s="33">
        <v>9000000000</v>
      </c>
      <c r="F325" s="32"/>
      <c r="G325" s="32"/>
      <c r="H325" s="40">
        <f>H330</f>
        <v>150</v>
      </c>
      <c r="I325" s="214">
        <f t="shared" si="69"/>
        <v>0</v>
      </c>
      <c r="J325" s="40">
        <f t="shared" si="70"/>
        <v>17.5</v>
      </c>
      <c r="K325" s="40">
        <f t="shared" si="70"/>
        <v>17.5</v>
      </c>
      <c r="L325" s="39">
        <f t="shared" si="56"/>
        <v>100</v>
      </c>
    </row>
    <row r="326" spans="1:12" ht="45">
      <c r="A326" s="232" t="s">
        <v>322</v>
      </c>
      <c r="B326" s="37" t="s">
        <v>69</v>
      </c>
      <c r="C326" s="37" t="s">
        <v>13</v>
      </c>
      <c r="D326" s="37" t="s">
        <v>120</v>
      </c>
      <c r="E326" s="33">
        <v>9000051200</v>
      </c>
      <c r="F326" s="32"/>
      <c r="G326" s="32"/>
      <c r="H326" s="40">
        <f>H330</f>
        <v>150</v>
      </c>
      <c r="I326" s="214">
        <f t="shared" si="69"/>
        <v>0</v>
      </c>
      <c r="J326" s="40">
        <f t="shared" si="70"/>
        <v>17.5</v>
      </c>
      <c r="K326" s="40">
        <f t="shared" si="70"/>
        <v>17.5</v>
      </c>
      <c r="L326" s="39">
        <f t="shared" si="56"/>
        <v>100</v>
      </c>
    </row>
    <row r="327" spans="1:12" ht="30">
      <c r="A327" s="27" t="s">
        <v>210</v>
      </c>
      <c r="B327" s="37" t="s">
        <v>69</v>
      </c>
      <c r="C327" s="37" t="s">
        <v>13</v>
      </c>
      <c r="D327" s="37" t="s">
        <v>120</v>
      </c>
      <c r="E327" s="33">
        <v>9000051200</v>
      </c>
      <c r="F327" s="33">
        <v>200</v>
      </c>
      <c r="G327" s="32"/>
      <c r="H327" s="40">
        <f aca="true" t="shared" si="71" ref="H327:K328">H328</f>
        <v>4860</v>
      </c>
      <c r="I327" s="214">
        <f t="shared" si="69"/>
        <v>0</v>
      </c>
      <c r="J327" s="40">
        <f t="shared" si="71"/>
        <v>17.5</v>
      </c>
      <c r="K327" s="40">
        <f t="shared" si="71"/>
        <v>17.5</v>
      </c>
      <c r="L327" s="39">
        <f aca="true" t="shared" si="72" ref="L327:L390">K327/J327*100</f>
        <v>100</v>
      </c>
    </row>
    <row r="328" spans="1:12" ht="30">
      <c r="A328" s="5" t="s">
        <v>20</v>
      </c>
      <c r="B328" s="37" t="s">
        <v>69</v>
      </c>
      <c r="C328" s="37" t="s">
        <v>13</v>
      </c>
      <c r="D328" s="37" t="s">
        <v>120</v>
      </c>
      <c r="E328" s="33">
        <v>9000051200</v>
      </c>
      <c r="F328" s="33">
        <v>240</v>
      </c>
      <c r="G328" s="32"/>
      <c r="H328" s="40">
        <f t="shared" si="71"/>
        <v>4860</v>
      </c>
      <c r="I328" s="214">
        <f t="shared" si="69"/>
        <v>0</v>
      </c>
      <c r="J328" s="40">
        <f t="shared" si="71"/>
        <v>17.5</v>
      </c>
      <c r="K328" s="40">
        <f t="shared" si="71"/>
        <v>17.5</v>
      </c>
      <c r="L328" s="39">
        <f t="shared" si="72"/>
        <v>100</v>
      </c>
    </row>
    <row r="329" spans="1:13" ht="15">
      <c r="A329" s="6" t="s">
        <v>9</v>
      </c>
      <c r="B329" s="37" t="s">
        <v>69</v>
      </c>
      <c r="C329" s="37" t="s">
        <v>13</v>
      </c>
      <c r="D329" s="37" t="s">
        <v>120</v>
      </c>
      <c r="E329" s="33">
        <v>9000051200</v>
      </c>
      <c r="F329" s="33">
        <v>240</v>
      </c>
      <c r="G329" s="33">
        <v>2</v>
      </c>
      <c r="H329" s="40">
        <v>4860</v>
      </c>
      <c r="I329" s="214">
        <f t="shared" si="69"/>
        <v>0</v>
      </c>
      <c r="J329" s="40">
        <v>17.5</v>
      </c>
      <c r="K329" s="40">
        <v>17.5</v>
      </c>
      <c r="L329" s="39">
        <f t="shared" si="72"/>
        <v>100</v>
      </c>
      <c r="M329" s="226"/>
    </row>
    <row r="330" spans="1:12" ht="15">
      <c r="A330" s="4" t="s">
        <v>72</v>
      </c>
      <c r="B330" s="90" t="s">
        <v>69</v>
      </c>
      <c r="C330" s="90" t="s">
        <v>13</v>
      </c>
      <c r="D330" s="90" t="s">
        <v>73</v>
      </c>
      <c r="E330" s="234"/>
      <c r="F330" s="234"/>
      <c r="G330" s="234"/>
      <c r="H330" s="214">
        <f>H331</f>
        <v>150</v>
      </c>
      <c r="I330" s="214">
        <f t="shared" si="69"/>
        <v>300</v>
      </c>
      <c r="J330" s="214">
        <f>J331+J336</f>
        <v>350</v>
      </c>
      <c r="K330" s="214">
        <f>K331+K336</f>
        <v>50</v>
      </c>
      <c r="L330" s="39">
        <f t="shared" si="72"/>
        <v>14.285714285714285</v>
      </c>
    </row>
    <row r="331" spans="1:12" ht="15">
      <c r="A331" s="5" t="s">
        <v>16</v>
      </c>
      <c r="B331" s="37" t="s">
        <v>69</v>
      </c>
      <c r="C331" s="37" t="s">
        <v>13</v>
      </c>
      <c r="D331" s="37" t="s">
        <v>73</v>
      </c>
      <c r="E331" s="33">
        <v>9000000000</v>
      </c>
      <c r="F331" s="32"/>
      <c r="G331" s="32"/>
      <c r="H331" s="40">
        <f>H332</f>
        <v>150</v>
      </c>
      <c r="I331" s="214">
        <f t="shared" si="69"/>
        <v>50</v>
      </c>
      <c r="J331" s="40">
        <f aca="true" t="shared" si="73" ref="J331:K337">J332</f>
        <v>50</v>
      </c>
      <c r="K331" s="40">
        <f t="shared" si="73"/>
        <v>0</v>
      </c>
      <c r="L331" s="39">
        <f t="shared" si="72"/>
        <v>0</v>
      </c>
    </row>
    <row r="332" spans="1:12" ht="30">
      <c r="A332" s="5" t="s">
        <v>408</v>
      </c>
      <c r="B332" s="37" t="s">
        <v>69</v>
      </c>
      <c r="C332" s="37" t="s">
        <v>13</v>
      </c>
      <c r="D332" s="37" t="s">
        <v>73</v>
      </c>
      <c r="E332" s="33">
        <v>9000090030</v>
      </c>
      <c r="F332" s="32"/>
      <c r="G332" s="32"/>
      <c r="H332" s="40">
        <f>H333</f>
        <v>150</v>
      </c>
      <c r="I332" s="214">
        <f t="shared" si="69"/>
        <v>50</v>
      </c>
      <c r="J332" s="40">
        <f t="shared" si="73"/>
        <v>50</v>
      </c>
      <c r="K332" s="40">
        <f t="shared" si="73"/>
        <v>0</v>
      </c>
      <c r="L332" s="39">
        <f t="shared" si="72"/>
        <v>0</v>
      </c>
    </row>
    <row r="333" spans="1:12" ht="15">
      <c r="A333" s="5" t="s">
        <v>21</v>
      </c>
      <c r="B333" s="37" t="s">
        <v>69</v>
      </c>
      <c r="C333" s="37" t="s">
        <v>13</v>
      </c>
      <c r="D333" s="37" t="s">
        <v>73</v>
      </c>
      <c r="E333" s="33">
        <v>9000090030</v>
      </c>
      <c r="F333" s="33">
        <v>800</v>
      </c>
      <c r="G333" s="32"/>
      <c r="H333" s="40">
        <f>H334</f>
        <v>150</v>
      </c>
      <c r="I333" s="214">
        <f t="shared" si="69"/>
        <v>50</v>
      </c>
      <c r="J333" s="40">
        <f t="shared" si="73"/>
        <v>50</v>
      </c>
      <c r="K333" s="40">
        <f t="shared" si="73"/>
        <v>0</v>
      </c>
      <c r="L333" s="39">
        <f t="shared" si="72"/>
        <v>0</v>
      </c>
    </row>
    <row r="334" spans="1:12" ht="15">
      <c r="A334" s="5" t="s">
        <v>74</v>
      </c>
      <c r="B334" s="37" t="s">
        <v>69</v>
      </c>
      <c r="C334" s="37" t="s">
        <v>13</v>
      </c>
      <c r="D334" s="37" t="s">
        <v>73</v>
      </c>
      <c r="E334" s="33">
        <v>9000090030</v>
      </c>
      <c r="F334" s="33">
        <v>870</v>
      </c>
      <c r="G334" s="32"/>
      <c r="H334" s="40">
        <f>H335</f>
        <v>150</v>
      </c>
      <c r="I334" s="214">
        <f t="shared" si="69"/>
        <v>50</v>
      </c>
      <c r="J334" s="40">
        <f t="shared" si="73"/>
        <v>50</v>
      </c>
      <c r="K334" s="40">
        <f t="shared" si="73"/>
        <v>0</v>
      </c>
      <c r="L334" s="39">
        <f t="shared" si="72"/>
        <v>0</v>
      </c>
    </row>
    <row r="335" spans="1:12" ht="15">
      <c r="A335" s="6" t="s">
        <v>8</v>
      </c>
      <c r="B335" s="37" t="s">
        <v>69</v>
      </c>
      <c r="C335" s="37" t="s">
        <v>13</v>
      </c>
      <c r="D335" s="37" t="s">
        <v>73</v>
      </c>
      <c r="E335" s="33">
        <v>9000090030</v>
      </c>
      <c r="F335" s="33">
        <v>870</v>
      </c>
      <c r="G335" s="33">
        <v>1</v>
      </c>
      <c r="H335" s="40">
        <v>150</v>
      </c>
      <c r="I335" s="214">
        <f t="shared" si="69"/>
        <v>50</v>
      </c>
      <c r="J335" s="40">
        <v>50</v>
      </c>
      <c r="K335" s="40">
        <v>0</v>
      </c>
      <c r="L335" s="39">
        <f t="shared" si="72"/>
        <v>0</v>
      </c>
    </row>
    <row r="336" spans="1:12" ht="15">
      <c r="A336" s="5" t="s">
        <v>49</v>
      </c>
      <c r="B336" s="37" t="s">
        <v>69</v>
      </c>
      <c r="C336" s="37" t="s">
        <v>13</v>
      </c>
      <c r="D336" s="37" t="s">
        <v>73</v>
      </c>
      <c r="E336" s="33">
        <v>9000090030</v>
      </c>
      <c r="F336" s="33">
        <v>300</v>
      </c>
      <c r="G336" s="32"/>
      <c r="H336" s="40">
        <f>H337</f>
        <v>150</v>
      </c>
      <c r="I336" s="214">
        <f>J336-K336</f>
        <v>250</v>
      </c>
      <c r="J336" s="40">
        <f t="shared" si="73"/>
        <v>300</v>
      </c>
      <c r="K336" s="40">
        <f t="shared" si="73"/>
        <v>50</v>
      </c>
      <c r="L336" s="39">
        <f t="shared" si="72"/>
        <v>16.666666666666664</v>
      </c>
    </row>
    <row r="337" spans="1:12" ht="15">
      <c r="A337" s="5" t="s">
        <v>64</v>
      </c>
      <c r="B337" s="37" t="s">
        <v>69</v>
      </c>
      <c r="C337" s="37" t="s">
        <v>13</v>
      </c>
      <c r="D337" s="37" t="s">
        <v>73</v>
      </c>
      <c r="E337" s="33">
        <v>9000090030</v>
      </c>
      <c r="F337" s="33">
        <v>310</v>
      </c>
      <c r="G337" s="32"/>
      <c r="H337" s="40">
        <f>H338</f>
        <v>150</v>
      </c>
      <c r="I337" s="214">
        <f>J337-K337</f>
        <v>250</v>
      </c>
      <c r="J337" s="40">
        <f t="shared" si="73"/>
        <v>300</v>
      </c>
      <c r="K337" s="40">
        <f t="shared" si="73"/>
        <v>50</v>
      </c>
      <c r="L337" s="39">
        <f t="shared" si="72"/>
        <v>16.666666666666664</v>
      </c>
    </row>
    <row r="338" spans="1:12" ht="15">
      <c r="A338" s="6" t="s">
        <v>8</v>
      </c>
      <c r="B338" s="37" t="s">
        <v>69</v>
      </c>
      <c r="C338" s="37" t="s">
        <v>13</v>
      </c>
      <c r="D338" s="37" t="s">
        <v>73</v>
      </c>
      <c r="E338" s="33">
        <v>9000090030</v>
      </c>
      <c r="F338" s="33">
        <v>310</v>
      </c>
      <c r="G338" s="33">
        <v>1</v>
      </c>
      <c r="H338" s="40">
        <v>150</v>
      </c>
      <c r="I338" s="214">
        <f>J338-K338</f>
        <v>250</v>
      </c>
      <c r="J338" s="40">
        <v>300</v>
      </c>
      <c r="K338" s="40">
        <v>50</v>
      </c>
      <c r="L338" s="39">
        <f t="shared" si="72"/>
        <v>16.666666666666664</v>
      </c>
    </row>
    <row r="339" spans="1:12" ht="15">
      <c r="A339" s="4" t="s">
        <v>40</v>
      </c>
      <c r="B339" s="90" t="s">
        <v>69</v>
      </c>
      <c r="C339" s="90" t="s">
        <v>13</v>
      </c>
      <c r="D339" s="90" t="s">
        <v>41</v>
      </c>
      <c r="E339" s="234"/>
      <c r="F339" s="234"/>
      <c r="G339" s="234"/>
      <c r="H339" s="214" t="e">
        <f>H340+H403+#REF!</f>
        <v>#REF!</v>
      </c>
      <c r="I339" s="214">
        <f t="shared" si="69"/>
        <v>642.1222900000002</v>
      </c>
      <c r="J339" s="214">
        <f>J340+J403+J385+J398+J414</f>
        <v>1895.9</v>
      </c>
      <c r="K339" s="214">
        <f>K340+K403+K385+K398+K414</f>
        <v>1253.7777099999998</v>
      </c>
      <c r="L339" s="39">
        <f t="shared" si="72"/>
        <v>66.13100427237723</v>
      </c>
    </row>
    <row r="340" spans="1:12" ht="15">
      <c r="A340" s="5" t="s">
        <v>16</v>
      </c>
      <c r="B340" s="37" t="s">
        <v>69</v>
      </c>
      <c r="C340" s="37" t="s">
        <v>13</v>
      </c>
      <c r="D340" s="37" t="s">
        <v>41</v>
      </c>
      <c r="E340" s="33">
        <v>9000000000</v>
      </c>
      <c r="F340" s="32"/>
      <c r="G340" s="32"/>
      <c r="H340" s="40">
        <f>H355+H341+H381+H362+H374+H348</f>
        <v>997.55923</v>
      </c>
      <c r="I340" s="214">
        <f t="shared" si="69"/>
        <v>611.1222900000002</v>
      </c>
      <c r="J340" s="40">
        <f>J355+J341+J381+J362+J374+J348</f>
        <v>1864.9</v>
      </c>
      <c r="K340" s="40">
        <f>K355+K341+K381+K362+K374+K348</f>
        <v>1253.7777099999998</v>
      </c>
      <c r="L340" s="39">
        <f t="shared" si="72"/>
        <v>67.23029170464902</v>
      </c>
    </row>
    <row r="341" spans="1:12" ht="60">
      <c r="A341" s="27" t="s">
        <v>425</v>
      </c>
      <c r="B341" s="37" t="s">
        <v>69</v>
      </c>
      <c r="C341" s="37" t="s">
        <v>13</v>
      </c>
      <c r="D341" s="37" t="s">
        <v>41</v>
      </c>
      <c r="E341" s="33">
        <v>9000071580</v>
      </c>
      <c r="F341" s="32"/>
      <c r="G341" s="32"/>
      <c r="H341" s="40">
        <f>H342+H345</f>
        <v>193.9</v>
      </c>
      <c r="I341" s="214">
        <f t="shared" si="69"/>
        <v>92.06691999999998</v>
      </c>
      <c r="J341" s="40">
        <f>J342+J345</f>
        <v>327.4</v>
      </c>
      <c r="K341" s="40">
        <f>K342+K345</f>
        <v>235.33308</v>
      </c>
      <c r="L341" s="39">
        <f t="shared" si="72"/>
        <v>71.87937690897984</v>
      </c>
    </row>
    <row r="342" spans="1:12" ht="94.5" customHeight="1">
      <c r="A342" s="5" t="s">
        <v>17</v>
      </c>
      <c r="B342" s="37" t="s">
        <v>69</v>
      </c>
      <c r="C342" s="37" t="s">
        <v>13</v>
      </c>
      <c r="D342" s="37" t="s">
        <v>41</v>
      </c>
      <c r="E342" s="33">
        <v>9000071580</v>
      </c>
      <c r="F342" s="32">
        <v>100</v>
      </c>
      <c r="G342" s="32"/>
      <c r="H342" s="40">
        <f aca="true" t="shared" si="74" ref="H342:K343">H343</f>
        <v>184.1</v>
      </c>
      <c r="I342" s="214">
        <f t="shared" si="69"/>
        <v>51.06691999999998</v>
      </c>
      <c r="J342" s="40">
        <f t="shared" si="74"/>
        <v>286.4</v>
      </c>
      <c r="K342" s="40">
        <f t="shared" si="74"/>
        <v>235.33308</v>
      </c>
      <c r="L342" s="39">
        <f t="shared" si="72"/>
        <v>82.1693715083799</v>
      </c>
    </row>
    <row r="343" spans="1:12" ht="30">
      <c r="A343" s="5" t="s">
        <v>18</v>
      </c>
      <c r="B343" s="37" t="s">
        <v>69</v>
      </c>
      <c r="C343" s="37" t="s">
        <v>13</v>
      </c>
      <c r="D343" s="37" t="s">
        <v>41</v>
      </c>
      <c r="E343" s="33">
        <v>9000071580</v>
      </c>
      <c r="F343" s="32">
        <v>120</v>
      </c>
      <c r="G343" s="32"/>
      <c r="H343" s="40">
        <f t="shared" si="74"/>
        <v>184.1</v>
      </c>
      <c r="I343" s="214">
        <f t="shared" si="69"/>
        <v>51.06691999999998</v>
      </c>
      <c r="J343" s="40">
        <f t="shared" si="74"/>
        <v>286.4</v>
      </c>
      <c r="K343" s="40">
        <f t="shared" si="74"/>
        <v>235.33308</v>
      </c>
      <c r="L343" s="39">
        <f t="shared" si="72"/>
        <v>82.1693715083799</v>
      </c>
    </row>
    <row r="344" spans="1:12" ht="15">
      <c r="A344" s="6" t="s">
        <v>9</v>
      </c>
      <c r="B344" s="37" t="s">
        <v>69</v>
      </c>
      <c r="C344" s="37" t="s">
        <v>13</v>
      </c>
      <c r="D344" s="37" t="s">
        <v>41</v>
      </c>
      <c r="E344" s="33">
        <v>9000071580</v>
      </c>
      <c r="F344" s="33">
        <v>120</v>
      </c>
      <c r="G344" s="33">
        <v>2</v>
      </c>
      <c r="H344" s="40">
        <v>184.1</v>
      </c>
      <c r="I344" s="214">
        <f t="shared" si="69"/>
        <v>51.06691999999998</v>
      </c>
      <c r="J344" s="40">
        <v>286.4</v>
      </c>
      <c r="K344" s="40">
        <v>235.33308</v>
      </c>
      <c r="L344" s="39">
        <f t="shared" si="72"/>
        <v>82.1693715083799</v>
      </c>
    </row>
    <row r="345" spans="1:12" ht="15.75" customHeight="1">
      <c r="A345" s="27" t="s">
        <v>210</v>
      </c>
      <c r="B345" s="37" t="s">
        <v>69</v>
      </c>
      <c r="C345" s="37" t="s">
        <v>13</v>
      </c>
      <c r="D345" s="37" t="s">
        <v>41</v>
      </c>
      <c r="E345" s="33">
        <v>9000071580</v>
      </c>
      <c r="F345" s="33">
        <v>200</v>
      </c>
      <c r="G345" s="32"/>
      <c r="H345" s="40">
        <f aca="true" t="shared" si="75" ref="H345:K346">H346</f>
        <v>9.8</v>
      </c>
      <c r="I345" s="214">
        <f t="shared" si="69"/>
        <v>41</v>
      </c>
      <c r="J345" s="40">
        <f t="shared" si="75"/>
        <v>41</v>
      </c>
      <c r="K345" s="40">
        <f t="shared" si="75"/>
        <v>0</v>
      </c>
      <c r="L345" s="39">
        <f t="shared" si="72"/>
        <v>0</v>
      </c>
    </row>
    <row r="346" spans="1:12" ht="30">
      <c r="A346" s="5" t="s">
        <v>20</v>
      </c>
      <c r="B346" s="37" t="s">
        <v>69</v>
      </c>
      <c r="C346" s="37" t="s">
        <v>13</v>
      </c>
      <c r="D346" s="37" t="s">
        <v>41</v>
      </c>
      <c r="E346" s="33">
        <v>9000071580</v>
      </c>
      <c r="F346" s="33">
        <v>240</v>
      </c>
      <c r="G346" s="32"/>
      <c r="H346" s="40">
        <f t="shared" si="75"/>
        <v>9.8</v>
      </c>
      <c r="I346" s="214">
        <f t="shared" si="69"/>
        <v>41</v>
      </c>
      <c r="J346" s="40">
        <f t="shared" si="75"/>
        <v>41</v>
      </c>
      <c r="K346" s="40">
        <f t="shared" si="75"/>
        <v>0</v>
      </c>
      <c r="L346" s="39">
        <f t="shared" si="72"/>
        <v>0</v>
      </c>
    </row>
    <row r="347" spans="1:12" ht="15">
      <c r="A347" s="6" t="s">
        <v>9</v>
      </c>
      <c r="B347" s="37" t="s">
        <v>69</v>
      </c>
      <c r="C347" s="37" t="s">
        <v>13</v>
      </c>
      <c r="D347" s="37" t="s">
        <v>41</v>
      </c>
      <c r="E347" s="33">
        <v>9000071580</v>
      </c>
      <c r="F347" s="33">
        <v>240</v>
      </c>
      <c r="G347" s="33">
        <v>2</v>
      </c>
      <c r="H347" s="40">
        <v>9.8</v>
      </c>
      <c r="I347" s="214">
        <f t="shared" si="69"/>
        <v>41</v>
      </c>
      <c r="J347" s="40">
        <v>41</v>
      </c>
      <c r="K347" s="40">
        <v>0</v>
      </c>
      <c r="L347" s="39">
        <f t="shared" si="72"/>
        <v>0</v>
      </c>
    </row>
    <row r="348" spans="1:12" ht="45">
      <c r="A348" s="27" t="s">
        <v>426</v>
      </c>
      <c r="B348" s="37" t="s">
        <v>69</v>
      </c>
      <c r="C348" s="37" t="s">
        <v>13</v>
      </c>
      <c r="D348" s="37" t="s">
        <v>41</v>
      </c>
      <c r="E348" s="33">
        <v>9000071590</v>
      </c>
      <c r="F348" s="32"/>
      <c r="G348" s="32"/>
      <c r="H348" s="40">
        <f>H349+H352</f>
        <v>75.05923</v>
      </c>
      <c r="I348" s="214">
        <f t="shared" si="69"/>
        <v>144.54214000000002</v>
      </c>
      <c r="J348" s="40">
        <f>J349+J352</f>
        <v>412.6</v>
      </c>
      <c r="K348" s="40">
        <f>K349+K352</f>
        <v>268.05786</v>
      </c>
      <c r="L348" s="39">
        <f t="shared" si="72"/>
        <v>64.96797382452738</v>
      </c>
    </row>
    <row r="349" spans="1:12" ht="29.25" customHeight="1">
      <c r="A349" s="5" t="s">
        <v>17</v>
      </c>
      <c r="B349" s="37" t="s">
        <v>69</v>
      </c>
      <c r="C349" s="37" t="s">
        <v>13</v>
      </c>
      <c r="D349" s="37" t="s">
        <v>41</v>
      </c>
      <c r="E349" s="33">
        <v>9000071590</v>
      </c>
      <c r="F349" s="32">
        <v>100</v>
      </c>
      <c r="G349" s="32"/>
      <c r="H349" s="40">
        <f aca="true" t="shared" si="76" ref="H349:K350">H350</f>
        <v>63.24968</v>
      </c>
      <c r="I349" s="214">
        <f t="shared" si="69"/>
        <v>112.66514000000001</v>
      </c>
      <c r="J349" s="40">
        <f t="shared" si="76"/>
        <v>370.6</v>
      </c>
      <c r="K349" s="40">
        <f t="shared" si="76"/>
        <v>257.93486</v>
      </c>
      <c r="L349" s="39">
        <f t="shared" si="72"/>
        <v>69.5992606583918</v>
      </c>
    </row>
    <row r="350" spans="1:12" ht="30">
      <c r="A350" s="5" t="s">
        <v>18</v>
      </c>
      <c r="B350" s="37" t="s">
        <v>69</v>
      </c>
      <c r="C350" s="37" t="s">
        <v>13</v>
      </c>
      <c r="D350" s="37" t="s">
        <v>41</v>
      </c>
      <c r="E350" s="33">
        <v>9000071590</v>
      </c>
      <c r="F350" s="32">
        <v>120</v>
      </c>
      <c r="G350" s="32"/>
      <c r="H350" s="40">
        <f t="shared" si="76"/>
        <v>63.24968</v>
      </c>
      <c r="I350" s="214">
        <f t="shared" si="69"/>
        <v>112.66514000000001</v>
      </c>
      <c r="J350" s="40">
        <f t="shared" si="76"/>
        <v>370.6</v>
      </c>
      <c r="K350" s="40">
        <f t="shared" si="76"/>
        <v>257.93486</v>
      </c>
      <c r="L350" s="39">
        <f t="shared" si="72"/>
        <v>69.5992606583918</v>
      </c>
    </row>
    <row r="351" spans="1:12" ht="15">
      <c r="A351" s="6" t="s">
        <v>9</v>
      </c>
      <c r="B351" s="37" t="s">
        <v>69</v>
      </c>
      <c r="C351" s="37" t="s">
        <v>13</v>
      </c>
      <c r="D351" s="37" t="s">
        <v>41</v>
      </c>
      <c r="E351" s="33">
        <v>9000071590</v>
      </c>
      <c r="F351" s="33">
        <v>120</v>
      </c>
      <c r="G351" s="33">
        <v>2</v>
      </c>
      <c r="H351" s="40">
        <v>63.24968</v>
      </c>
      <c r="I351" s="214">
        <f t="shared" si="69"/>
        <v>112.66514000000001</v>
      </c>
      <c r="J351" s="40">
        <v>370.6</v>
      </c>
      <c r="K351" s="40">
        <v>257.93486</v>
      </c>
      <c r="L351" s="39">
        <f t="shared" si="72"/>
        <v>69.5992606583918</v>
      </c>
    </row>
    <row r="352" spans="1:12" ht="30">
      <c r="A352" s="27" t="s">
        <v>210</v>
      </c>
      <c r="B352" s="37" t="s">
        <v>69</v>
      </c>
      <c r="C352" s="37" t="s">
        <v>13</v>
      </c>
      <c r="D352" s="37" t="s">
        <v>41</v>
      </c>
      <c r="E352" s="33">
        <v>9000071590</v>
      </c>
      <c r="F352" s="33">
        <v>200</v>
      </c>
      <c r="G352" s="32"/>
      <c r="H352" s="40">
        <f aca="true" t="shared" si="77" ref="H352:K353">H353</f>
        <v>11.80955</v>
      </c>
      <c r="I352" s="214">
        <f t="shared" si="69"/>
        <v>31.877000000000002</v>
      </c>
      <c r="J352" s="40">
        <f t="shared" si="77"/>
        <v>42</v>
      </c>
      <c r="K352" s="40">
        <f t="shared" si="77"/>
        <v>10.123</v>
      </c>
      <c r="L352" s="39">
        <f t="shared" si="72"/>
        <v>24.10238095238095</v>
      </c>
    </row>
    <row r="353" spans="1:12" ht="30">
      <c r="A353" s="5" t="s">
        <v>20</v>
      </c>
      <c r="B353" s="37" t="s">
        <v>69</v>
      </c>
      <c r="C353" s="37" t="s">
        <v>13</v>
      </c>
      <c r="D353" s="37" t="s">
        <v>41</v>
      </c>
      <c r="E353" s="33">
        <v>9000071590</v>
      </c>
      <c r="F353" s="33">
        <v>240</v>
      </c>
      <c r="G353" s="32"/>
      <c r="H353" s="40">
        <f t="shared" si="77"/>
        <v>11.80955</v>
      </c>
      <c r="I353" s="214">
        <f t="shared" si="69"/>
        <v>31.877000000000002</v>
      </c>
      <c r="J353" s="40">
        <f t="shared" si="77"/>
        <v>42</v>
      </c>
      <c r="K353" s="40">
        <f t="shared" si="77"/>
        <v>10.123</v>
      </c>
      <c r="L353" s="39">
        <f t="shared" si="72"/>
        <v>24.10238095238095</v>
      </c>
    </row>
    <row r="354" spans="1:12" ht="15">
      <c r="A354" s="6" t="s">
        <v>9</v>
      </c>
      <c r="B354" s="37" t="s">
        <v>69</v>
      </c>
      <c r="C354" s="37" t="s">
        <v>13</v>
      </c>
      <c r="D354" s="37" t="s">
        <v>41</v>
      </c>
      <c r="E354" s="33">
        <v>9000071590</v>
      </c>
      <c r="F354" s="33">
        <v>240</v>
      </c>
      <c r="G354" s="33">
        <v>2</v>
      </c>
      <c r="H354" s="40">
        <v>11.80955</v>
      </c>
      <c r="I354" s="214">
        <f t="shared" si="69"/>
        <v>31.877000000000002</v>
      </c>
      <c r="J354" s="40">
        <v>42</v>
      </c>
      <c r="K354" s="40">
        <v>10.123</v>
      </c>
      <c r="L354" s="39">
        <f t="shared" si="72"/>
        <v>24.10238095238095</v>
      </c>
    </row>
    <row r="355" spans="1:12" ht="15">
      <c r="A355" s="27" t="s">
        <v>427</v>
      </c>
      <c r="B355" s="37" t="s">
        <v>69</v>
      </c>
      <c r="C355" s="37" t="s">
        <v>13</v>
      </c>
      <c r="D355" s="37" t="s">
        <v>41</v>
      </c>
      <c r="E355" s="33">
        <v>9000071610</v>
      </c>
      <c r="F355" s="32"/>
      <c r="G355" s="32"/>
      <c r="H355" s="40">
        <f>H356+H359</f>
        <v>193.6</v>
      </c>
      <c r="I355" s="214">
        <f t="shared" si="69"/>
        <v>88.08247999999998</v>
      </c>
      <c r="J355" s="40">
        <f>J356+J359</f>
        <v>344.9</v>
      </c>
      <c r="K355" s="40">
        <f>K356+K359</f>
        <v>256.81752</v>
      </c>
      <c r="L355" s="39">
        <f t="shared" si="72"/>
        <v>74.46144389678167</v>
      </c>
    </row>
    <row r="356" spans="1:12" ht="60">
      <c r="A356" s="5" t="s">
        <v>17</v>
      </c>
      <c r="B356" s="37" t="s">
        <v>69</v>
      </c>
      <c r="C356" s="37" t="s">
        <v>13</v>
      </c>
      <c r="D356" s="37" t="s">
        <v>41</v>
      </c>
      <c r="E356" s="33">
        <v>9000071610</v>
      </c>
      <c r="F356" s="32">
        <v>100</v>
      </c>
      <c r="G356" s="32"/>
      <c r="H356" s="40">
        <f aca="true" t="shared" si="78" ref="H356:K357">H357</f>
        <v>184.1</v>
      </c>
      <c r="I356" s="214">
        <f t="shared" si="69"/>
        <v>45.88247999999999</v>
      </c>
      <c r="J356" s="40">
        <f t="shared" si="78"/>
        <v>301.9</v>
      </c>
      <c r="K356" s="40">
        <f t="shared" si="78"/>
        <v>256.01752</v>
      </c>
      <c r="L356" s="39">
        <f t="shared" si="72"/>
        <v>84.80209340841338</v>
      </c>
    </row>
    <row r="357" spans="1:12" ht="30">
      <c r="A357" s="5" t="s">
        <v>18</v>
      </c>
      <c r="B357" s="37" t="s">
        <v>69</v>
      </c>
      <c r="C357" s="37" t="s">
        <v>13</v>
      </c>
      <c r="D357" s="37" t="s">
        <v>41</v>
      </c>
      <c r="E357" s="33">
        <v>9000071610</v>
      </c>
      <c r="F357" s="32">
        <v>120</v>
      </c>
      <c r="G357" s="32"/>
      <c r="H357" s="40">
        <f t="shared" si="78"/>
        <v>184.1</v>
      </c>
      <c r="I357" s="214">
        <f t="shared" si="69"/>
        <v>45.88247999999999</v>
      </c>
      <c r="J357" s="40">
        <f t="shared" si="78"/>
        <v>301.9</v>
      </c>
      <c r="K357" s="40">
        <f t="shared" si="78"/>
        <v>256.01752</v>
      </c>
      <c r="L357" s="39">
        <f t="shared" si="72"/>
        <v>84.80209340841338</v>
      </c>
    </row>
    <row r="358" spans="1:12" ht="15">
      <c r="A358" s="6" t="s">
        <v>9</v>
      </c>
      <c r="B358" s="37" t="s">
        <v>69</v>
      </c>
      <c r="C358" s="37" t="s">
        <v>13</v>
      </c>
      <c r="D358" s="37" t="s">
        <v>41</v>
      </c>
      <c r="E358" s="33">
        <v>9000071610</v>
      </c>
      <c r="F358" s="33">
        <v>120</v>
      </c>
      <c r="G358" s="33">
        <v>2</v>
      </c>
      <c r="H358" s="40">
        <v>184.1</v>
      </c>
      <c r="I358" s="214">
        <f t="shared" si="69"/>
        <v>45.88247999999999</v>
      </c>
      <c r="J358" s="40">
        <v>301.9</v>
      </c>
      <c r="K358" s="40">
        <v>256.01752</v>
      </c>
      <c r="L358" s="39">
        <f t="shared" si="72"/>
        <v>84.80209340841338</v>
      </c>
    </row>
    <row r="359" spans="1:12" ht="30">
      <c r="A359" s="27" t="s">
        <v>210</v>
      </c>
      <c r="B359" s="37" t="s">
        <v>69</v>
      </c>
      <c r="C359" s="37" t="s">
        <v>13</v>
      </c>
      <c r="D359" s="37" t="s">
        <v>41</v>
      </c>
      <c r="E359" s="33">
        <v>9000071610</v>
      </c>
      <c r="F359" s="33">
        <v>200</v>
      </c>
      <c r="G359" s="32"/>
      <c r="H359" s="40">
        <f aca="true" t="shared" si="79" ref="H359:K360">H360</f>
        <v>9.5</v>
      </c>
      <c r="I359" s="214">
        <f t="shared" si="69"/>
        <v>42.2</v>
      </c>
      <c r="J359" s="40">
        <f t="shared" si="79"/>
        <v>43</v>
      </c>
      <c r="K359" s="40">
        <f t="shared" si="79"/>
        <v>0.8</v>
      </c>
      <c r="L359" s="39">
        <f t="shared" si="72"/>
        <v>1.8604651162790697</v>
      </c>
    </row>
    <row r="360" spans="1:12" ht="30">
      <c r="A360" s="5" t="s">
        <v>20</v>
      </c>
      <c r="B360" s="37" t="s">
        <v>69</v>
      </c>
      <c r="C360" s="37" t="s">
        <v>13</v>
      </c>
      <c r="D360" s="37" t="s">
        <v>41</v>
      </c>
      <c r="E360" s="33">
        <v>9000071610</v>
      </c>
      <c r="F360" s="33">
        <v>240</v>
      </c>
      <c r="G360" s="32"/>
      <c r="H360" s="40">
        <f t="shared" si="79"/>
        <v>9.5</v>
      </c>
      <c r="I360" s="214">
        <f t="shared" si="69"/>
        <v>42.2</v>
      </c>
      <c r="J360" s="40">
        <f t="shared" si="79"/>
        <v>43</v>
      </c>
      <c r="K360" s="40">
        <f t="shared" si="79"/>
        <v>0.8</v>
      </c>
      <c r="L360" s="39">
        <f t="shared" si="72"/>
        <v>1.8604651162790697</v>
      </c>
    </row>
    <row r="361" spans="1:12" ht="15">
      <c r="A361" s="6" t="s">
        <v>9</v>
      </c>
      <c r="B361" s="37" t="s">
        <v>69</v>
      </c>
      <c r="C361" s="37" t="s">
        <v>13</v>
      </c>
      <c r="D361" s="37" t="s">
        <v>41</v>
      </c>
      <c r="E361" s="33">
        <v>9000071610</v>
      </c>
      <c r="F361" s="33">
        <v>240</v>
      </c>
      <c r="G361" s="33">
        <v>2</v>
      </c>
      <c r="H361" s="40">
        <v>9.5</v>
      </c>
      <c r="I361" s="214">
        <f t="shared" si="69"/>
        <v>42.2</v>
      </c>
      <c r="J361" s="40">
        <v>43</v>
      </c>
      <c r="K361" s="40">
        <v>0.8</v>
      </c>
      <c r="L361" s="39">
        <f t="shared" si="72"/>
        <v>1.8604651162790697</v>
      </c>
    </row>
    <row r="362" spans="1:12" ht="30">
      <c r="A362" s="5" t="s">
        <v>409</v>
      </c>
      <c r="B362" s="37" t="s">
        <v>69</v>
      </c>
      <c r="C362" s="37" t="s">
        <v>13</v>
      </c>
      <c r="D362" s="37" t="s">
        <v>41</v>
      </c>
      <c r="E362" s="33">
        <v>9000090040</v>
      </c>
      <c r="F362" s="32"/>
      <c r="G362" s="32"/>
      <c r="H362" s="40">
        <f>H363+H369</f>
        <v>295</v>
      </c>
      <c r="I362" s="214">
        <f t="shared" si="69"/>
        <v>117.30700000000002</v>
      </c>
      <c r="J362" s="40">
        <f>J363+J369+J367</f>
        <v>500</v>
      </c>
      <c r="K362" s="40">
        <f>K363+K369+K367</f>
        <v>382.693</v>
      </c>
      <c r="L362" s="39">
        <f t="shared" si="72"/>
        <v>76.5386</v>
      </c>
    </row>
    <row r="363" spans="1:12" ht="30">
      <c r="A363" s="27" t="s">
        <v>210</v>
      </c>
      <c r="B363" s="37" t="s">
        <v>69</v>
      </c>
      <c r="C363" s="37" t="s">
        <v>13</v>
      </c>
      <c r="D363" s="37" t="s">
        <v>41</v>
      </c>
      <c r="E363" s="33">
        <v>9000090040</v>
      </c>
      <c r="F363" s="33">
        <v>200</v>
      </c>
      <c r="G363" s="32"/>
      <c r="H363" s="40">
        <f aca="true" t="shared" si="80" ref="H363:K364">H364</f>
        <v>185</v>
      </c>
      <c r="I363" s="214">
        <f t="shared" si="69"/>
        <v>58.74799999999999</v>
      </c>
      <c r="J363" s="40">
        <f t="shared" si="80"/>
        <v>400</v>
      </c>
      <c r="K363" s="40">
        <f t="shared" si="80"/>
        <v>341.252</v>
      </c>
      <c r="L363" s="39">
        <f t="shared" si="72"/>
        <v>85.313</v>
      </c>
    </row>
    <row r="364" spans="1:12" ht="30">
      <c r="A364" s="5" t="s">
        <v>20</v>
      </c>
      <c r="B364" s="37" t="s">
        <v>69</v>
      </c>
      <c r="C364" s="37" t="s">
        <v>13</v>
      </c>
      <c r="D364" s="37" t="s">
        <v>41</v>
      </c>
      <c r="E364" s="33">
        <v>9000090040</v>
      </c>
      <c r="F364" s="33">
        <v>240</v>
      </c>
      <c r="G364" s="32"/>
      <c r="H364" s="40">
        <f t="shared" si="80"/>
        <v>185</v>
      </c>
      <c r="I364" s="214">
        <f t="shared" si="69"/>
        <v>58.74799999999999</v>
      </c>
      <c r="J364" s="40">
        <f t="shared" si="80"/>
        <v>400</v>
      </c>
      <c r="K364" s="40">
        <f t="shared" si="80"/>
        <v>341.252</v>
      </c>
      <c r="L364" s="39">
        <f t="shared" si="72"/>
        <v>85.313</v>
      </c>
    </row>
    <row r="365" spans="1:12" ht="12.75" customHeight="1">
      <c r="A365" s="6" t="s">
        <v>8</v>
      </c>
      <c r="B365" s="37" t="s">
        <v>69</v>
      </c>
      <c r="C365" s="37" t="s">
        <v>13</v>
      </c>
      <c r="D365" s="37" t="s">
        <v>41</v>
      </c>
      <c r="E365" s="33">
        <v>9000090040</v>
      </c>
      <c r="F365" s="33">
        <v>240</v>
      </c>
      <c r="G365" s="33">
        <v>1</v>
      </c>
      <c r="H365" s="40">
        <v>185</v>
      </c>
      <c r="I365" s="214">
        <f t="shared" si="69"/>
        <v>58.74799999999999</v>
      </c>
      <c r="J365" s="40">
        <v>400</v>
      </c>
      <c r="K365" s="40">
        <v>341.252</v>
      </c>
      <c r="L365" s="39">
        <f t="shared" si="72"/>
        <v>85.313</v>
      </c>
    </row>
    <row r="366" spans="1:12" ht="12.75" customHeight="1">
      <c r="A366" s="5" t="s">
        <v>49</v>
      </c>
      <c r="B366" s="37" t="s">
        <v>69</v>
      </c>
      <c r="C366" s="37" t="s">
        <v>13</v>
      </c>
      <c r="D366" s="37" t="s">
        <v>41</v>
      </c>
      <c r="E366" s="33">
        <v>9000090040</v>
      </c>
      <c r="F366" s="33">
        <v>300</v>
      </c>
      <c r="G366" s="33"/>
      <c r="H366" s="40"/>
      <c r="I366" s="214"/>
      <c r="J366" s="40">
        <f>J367</f>
        <v>50</v>
      </c>
      <c r="K366" s="40">
        <f>K367</f>
        <v>41.441</v>
      </c>
      <c r="L366" s="39">
        <f t="shared" si="72"/>
        <v>82.882</v>
      </c>
    </row>
    <row r="367" spans="1:12" ht="12.75" customHeight="1">
      <c r="A367" s="5" t="s">
        <v>50</v>
      </c>
      <c r="B367" s="37" t="s">
        <v>69</v>
      </c>
      <c r="C367" s="37" t="s">
        <v>13</v>
      </c>
      <c r="D367" s="37" t="s">
        <v>41</v>
      </c>
      <c r="E367" s="33">
        <v>9000090040</v>
      </c>
      <c r="F367" s="33">
        <v>320</v>
      </c>
      <c r="G367" s="32"/>
      <c r="H367" s="40">
        <f>H368</f>
        <v>3863.4</v>
      </c>
      <c r="I367" s="214">
        <f t="shared" si="69"/>
        <v>8.558999999999997</v>
      </c>
      <c r="J367" s="40">
        <f>J368</f>
        <v>50</v>
      </c>
      <c r="K367" s="40">
        <f>K368</f>
        <v>41.441</v>
      </c>
      <c r="L367" s="39">
        <f t="shared" si="72"/>
        <v>82.882</v>
      </c>
    </row>
    <row r="368" spans="1:12" ht="12.75" customHeight="1">
      <c r="A368" s="6" t="s">
        <v>8</v>
      </c>
      <c r="B368" s="37" t="s">
        <v>69</v>
      </c>
      <c r="C368" s="37" t="s">
        <v>13</v>
      </c>
      <c r="D368" s="37" t="s">
        <v>41</v>
      </c>
      <c r="E368" s="33">
        <v>9000090040</v>
      </c>
      <c r="F368" s="33">
        <v>320</v>
      </c>
      <c r="G368" s="33">
        <v>1</v>
      </c>
      <c r="H368" s="40">
        <v>3863.4</v>
      </c>
      <c r="I368" s="214">
        <f t="shared" si="69"/>
        <v>8.558999999999997</v>
      </c>
      <c r="J368" s="40">
        <v>50</v>
      </c>
      <c r="K368" s="40">
        <v>41.441</v>
      </c>
      <c r="L368" s="39">
        <f t="shared" si="72"/>
        <v>82.882</v>
      </c>
    </row>
    <row r="369" spans="1:12" ht="12.75" customHeight="1">
      <c r="A369" s="5" t="s">
        <v>21</v>
      </c>
      <c r="B369" s="37" t="s">
        <v>69</v>
      </c>
      <c r="C369" s="37" t="s">
        <v>13</v>
      </c>
      <c r="D369" s="37" t="s">
        <v>41</v>
      </c>
      <c r="E369" s="33">
        <v>9000090040</v>
      </c>
      <c r="F369" s="33">
        <v>800</v>
      </c>
      <c r="G369" s="32"/>
      <c r="H369" s="40">
        <f>H372</f>
        <v>110</v>
      </c>
      <c r="I369" s="214">
        <f t="shared" si="69"/>
        <v>50</v>
      </c>
      <c r="J369" s="40">
        <f>J371+J373</f>
        <v>50</v>
      </c>
      <c r="K369" s="40">
        <f>K371+K373</f>
        <v>0</v>
      </c>
      <c r="L369" s="39">
        <f t="shared" si="72"/>
        <v>0</v>
      </c>
    </row>
    <row r="370" spans="1:12" ht="12.75" customHeight="1">
      <c r="A370" s="5" t="s">
        <v>22</v>
      </c>
      <c r="B370" s="37" t="s">
        <v>69</v>
      </c>
      <c r="C370" s="37" t="s">
        <v>13</v>
      </c>
      <c r="D370" s="37" t="s">
        <v>41</v>
      </c>
      <c r="E370" s="33">
        <v>9000090040</v>
      </c>
      <c r="F370" s="33">
        <v>850</v>
      </c>
      <c r="G370" s="32"/>
      <c r="H370" s="40" t="e">
        <f>#REF!</f>
        <v>#REF!</v>
      </c>
      <c r="I370" s="214">
        <f t="shared" si="69"/>
        <v>50</v>
      </c>
      <c r="J370" s="40">
        <f>J371</f>
        <v>50</v>
      </c>
      <c r="K370" s="40">
        <f>K371</f>
        <v>0</v>
      </c>
      <c r="L370" s="39">
        <f t="shared" si="72"/>
        <v>0</v>
      </c>
    </row>
    <row r="371" spans="1:12" ht="15.75" customHeight="1">
      <c r="A371" s="6" t="s">
        <v>8</v>
      </c>
      <c r="B371" s="37" t="s">
        <v>69</v>
      </c>
      <c r="C371" s="37" t="s">
        <v>13</v>
      </c>
      <c r="D371" s="37" t="s">
        <v>41</v>
      </c>
      <c r="E371" s="33">
        <v>9000090040</v>
      </c>
      <c r="F371" s="33">
        <v>850</v>
      </c>
      <c r="G371" s="33">
        <v>1</v>
      </c>
      <c r="H371" s="40">
        <v>4517</v>
      </c>
      <c r="I371" s="214">
        <f t="shared" si="69"/>
        <v>50</v>
      </c>
      <c r="J371" s="40">
        <v>50</v>
      </c>
      <c r="K371" s="40">
        <v>0</v>
      </c>
      <c r="L371" s="39">
        <f t="shared" si="72"/>
        <v>0</v>
      </c>
    </row>
    <row r="372" spans="1:12" ht="15" hidden="1">
      <c r="A372" s="5" t="s">
        <v>75</v>
      </c>
      <c r="B372" s="37" t="s">
        <v>69</v>
      </c>
      <c r="C372" s="37" t="s">
        <v>13</v>
      </c>
      <c r="D372" s="37" t="s">
        <v>41</v>
      </c>
      <c r="E372" s="33">
        <v>9000090040</v>
      </c>
      <c r="F372" s="33">
        <v>880</v>
      </c>
      <c r="G372" s="32"/>
      <c r="H372" s="40">
        <f>H373</f>
        <v>110</v>
      </c>
      <c r="I372" s="214">
        <f t="shared" si="69"/>
        <v>0</v>
      </c>
      <c r="J372" s="40">
        <f>J373</f>
        <v>0</v>
      </c>
      <c r="K372" s="40">
        <f>K373</f>
        <v>0</v>
      </c>
      <c r="L372" s="39" t="e">
        <f t="shared" si="72"/>
        <v>#DIV/0!</v>
      </c>
    </row>
    <row r="373" spans="1:12" ht="15" hidden="1">
      <c r="A373" s="6" t="s">
        <v>8</v>
      </c>
      <c r="B373" s="37" t="s">
        <v>69</v>
      </c>
      <c r="C373" s="37" t="s">
        <v>13</v>
      </c>
      <c r="D373" s="37" t="s">
        <v>41</v>
      </c>
      <c r="E373" s="33">
        <v>9000090040</v>
      </c>
      <c r="F373" s="33">
        <v>880</v>
      </c>
      <c r="G373" s="33">
        <v>1</v>
      </c>
      <c r="H373" s="40">
        <v>110</v>
      </c>
      <c r="I373" s="214">
        <f t="shared" si="69"/>
        <v>0</v>
      </c>
      <c r="J373" s="40">
        <v>0</v>
      </c>
      <c r="K373" s="40">
        <v>0</v>
      </c>
      <c r="L373" s="39" t="e">
        <f t="shared" si="72"/>
        <v>#DIV/0!</v>
      </c>
    </row>
    <row r="374" spans="1:12" ht="45">
      <c r="A374" s="5" t="s">
        <v>76</v>
      </c>
      <c r="B374" s="37" t="s">
        <v>69</v>
      </c>
      <c r="C374" s="37" t="s">
        <v>13</v>
      </c>
      <c r="D374" s="37" t="s">
        <v>41</v>
      </c>
      <c r="E374" s="33">
        <v>9000090050</v>
      </c>
      <c r="F374" s="32"/>
      <c r="G374" s="32"/>
      <c r="H374" s="40">
        <f aca="true" t="shared" si="81" ref="H374:K376">H375</f>
        <v>190</v>
      </c>
      <c r="I374" s="214">
        <f t="shared" si="69"/>
        <v>159.12375</v>
      </c>
      <c r="J374" s="40">
        <f>J375+J378</f>
        <v>270</v>
      </c>
      <c r="K374" s="40">
        <f>K375+K378</f>
        <v>110.87625</v>
      </c>
      <c r="L374" s="39">
        <f t="shared" si="72"/>
        <v>41.06527777777777</v>
      </c>
    </row>
    <row r="375" spans="1:12" ht="30">
      <c r="A375" s="27" t="s">
        <v>210</v>
      </c>
      <c r="B375" s="37" t="s">
        <v>69</v>
      </c>
      <c r="C375" s="37" t="s">
        <v>13</v>
      </c>
      <c r="D375" s="37" t="s">
        <v>41</v>
      </c>
      <c r="E375" s="33">
        <v>9000090050</v>
      </c>
      <c r="F375" s="33">
        <v>200</v>
      </c>
      <c r="G375" s="32"/>
      <c r="H375" s="40">
        <f t="shared" si="81"/>
        <v>190</v>
      </c>
      <c r="I375" s="214">
        <f t="shared" si="69"/>
        <v>139.12375</v>
      </c>
      <c r="J375" s="40">
        <f t="shared" si="81"/>
        <v>250</v>
      </c>
      <c r="K375" s="40">
        <f t="shared" si="81"/>
        <v>110.87625</v>
      </c>
      <c r="L375" s="39">
        <f t="shared" si="72"/>
        <v>44.3505</v>
      </c>
    </row>
    <row r="376" spans="1:12" ht="30">
      <c r="A376" s="5" t="s">
        <v>20</v>
      </c>
      <c r="B376" s="37" t="s">
        <v>69</v>
      </c>
      <c r="C376" s="37" t="s">
        <v>13</v>
      </c>
      <c r="D376" s="37" t="s">
        <v>41</v>
      </c>
      <c r="E376" s="33">
        <v>9000090050</v>
      </c>
      <c r="F376" s="33">
        <v>240</v>
      </c>
      <c r="G376" s="32"/>
      <c r="H376" s="40">
        <f t="shared" si="81"/>
        <v>190</v>
      </c>
      <c r="I376" s="214">
        <f t="shared" si="69"/>
        <v>139.12375</v>
      </c>
      <c r="J376" s="40">
        <f t="shared" si="81"/>
        <v>250</v>
      </c>
      <c r="K376" s="40">
        <f t="shared" si="81"/>
        <v>110.87625</v>
      </c>
      <c r="L376" s="39">
        <f t="shared" si="72"/>
        <v>44.3505</v>
      </c>
    </row>
    <row r="377" spans="1:12" ht="15">
      <c r="A377" s="6" t="s">
        <v>8</v>
      </c>
      <c r="B377" s="37" t="s">
        <v>69</v>
      </c>
      <c r="C377" s="37" t="s">
        <v>13</v>
      </c>
      <c r="D377" s="37" t="s">
        <v>41</v>
      </c>
      <c r="E377" s="33">
        <v>9000090050</v>
      </c>
      <c r="F377" s="33">
        <v>240</v>
      </c>
      <c r="G377" s="33">
        <v>1</v>
      </c>
      <c r="H377" s="40">
        <v>190</v>
      </c>
      <c r="I377" s="214">
        <f t="shared" si="69"/>
        <v>139.12375</v>
      </c>
      <c r="J377" s="40">
        <v>250</v>
      </c>
      <c r="K377" s="40">
        <v>110.87625</v>
      </c>
      <c r="L377" s="39">
        <f t="shared" si="72"/>
        <v>44.3505</v>
      </c>
    </row>
    <row r="378" spans="1:12" ht="15">
      <c r="A378" s="5" t="s">
        <v>21</v>
      </c>
      <c r="B378" s="37" t="s">
        <v>69</v>
      </c>
      <c r="C378" s="37" t="s">
        <v>13</v>
      </c>
      <c r="D378" s="37" t="s">
        <v>41</v>
      </c>
      <c r="E378" s="33">
        <v>9000090050</v>
      </c>
      <c r="F378" s="33">
        <v>800</v>
      </c>
      <c r="G378" s="32"/>
      <c r="H378" s="40">
        <f>H404</f>
        <v>11</v>
      </c>
      <c r="I378" s="214">
        <f t="shared" si="69"/>
        <v>20</v>
      </c>
      <c r="J378" s="40">
        <f>J379</f>
        <v>20</v>
      </c>
      <c r="K378" s="40">
        <f>K379</f>
        <v>0</v>
      </c>
      <c r="L378" s="39">
        <f t="shared" si="72"/>
        <v>0</v>
      </c>
    </row>
    <row r="379" spans="1:14" ht="15">
      <c r="A379" s="5" t="s">
        <v>211</v>
      </c>
      <c r="B379" s="37" t="s">
        <v>69</v>
      </c>
      <c r="C379" s="37" t="s">
        <v>13</v>
      </c>
      <c r="D379" s="37" t="s">
        <v>41</v>
      </c>
      <c r="E379" s="33">
        <v>9000090050</v>
      </c>
      <c r="F379" s="33">
        <v>830</v>
      </c>
      <c r="G379" s="33"/>
      <c r="H379" s="40">
        <f>H380</f>
        <v>4517</v>
      </c>
      <c r="I379" s="214">
        <f t="shared" si="69"/>
        <v>20</v>
      </c>
      <c r="J379" s="40">
        <f>J380</f>
        <v>20</v>
      </c>
      <c r="K379" s="40">
        <f>K380</f>
        <v>0</v>
      </c>
      <c r="L379" s="39">
        <f t="shared" si="72"/>
        <v>0</v>
      </c>
      <c r="M379" s="24"/>
      <c r="N379" s="24"/>
    </row>
    <row r="380" spans="1:14" ht="34.5" customHeight="1">
      <c r="A380" s="6" t="s">
        <v>8</v>
      </c>
      <c r="B380" s="37" t="s">
        <v>69</v>
      </c>
      <c r="C380" s="37" t="s">
        <v>13</v>
      </c>
      <c r="D380" s="37" t="s">
        <v>41</v>
      </c>
      <c r="E380" s="33">
        <v>9000090050</v>
      </c>
      <c r="F380" s="33">
        <v>830</v>
      </c>
      <c r="G380" s="33">
        <v>1</v>
      </c>
      <c r="H380" s="40">
        <v>4517</v>
      </c>
      <c r="I380" s="214">
        <f t="shared" si="69"/>
        <v>20</v>
      </c>
      <c r="J380" s="40">
        <v>20</v>
      </c>
      <c r="K380" s="40">
        <v>0</v>
      </c>
      <c r="L380" s="39">
        <f t="shared" si="72"/>
        <v>0</v>
      </c>
      <c r="M380" s="24"/>
      <c r="N380" s="24"/>
    </row>
    <row r="381" spans="1:14" ht="15">
      <c r="A381" s="5" t="s">
        <v>410</v>
      </c>
      <c r="B381" s="37" t="s">
        <v>69</v>
      </c>
      <c r="C381" s="37" t="s">
        <v>13</v>
      </c>
      <c r="D381" s="37" t="s">
        <v>41</v>
      </c>
      <c r="E381" s="33">
        <v>9000090060</v>
      </c>
      <c r="F381" s="32"/>
      <c r="G381" s="32"/>
      <c r="H381" s="40">
        <f aca="true" t="shared" si="82" ref="H381:K383">H382</f>
        <v>50</v>
      </c>
      <c r="I381" s="214">
        <f t="shared" si="69"/>
        <v>10</v>
      </c>
      <c r="J381" s="40">
        <f t="shared" si="82"/>
        <v>10</v>
      </c>
      <c r="K381" s="40">
        <f t="shared" si="82"/>
        <v>0</v>
      </c>
      <c r="L381" s="39">
        <f t="shared" si="72"/>
        <v>0</v>
      </c>
      <c r="M381" s="21"/>
      <c r="N381" s="21"/>
    </row>
    <row r="382" spans="1:14" ht="51" customHeight="1">
      <c r="A382" s="27" t="s">
        <v>210</v>
      </c>
      <c r="B382" s="37" t="s">
        <v>69</v>
      </c>
      <c r="C382" s="37" t="s">
        <v>13</v>
      </c>
      <c r="D382" s="37" t="s">
        <v>41</v>
      </c>
      <c r="E382" s="33">
        <v>9000090060</v>
      </c>
      <c r="F382" s="33">
        <v>200</v>
      </c>
      <c r="G382" s="32"/>
      <c r="H382" s="40">
        <f t="shared" si="82"/>
        <v>50</v>
      </c>
      <c r="I382" s="214">
        <f t="shared" si="69"/>
        <v>10</v>
      </c>
      <c r="J382" s="40">
        <f t="shared" si="82"/>
        <v>10</v>
      </c>
      <c r="K382" s="40">
        <f t="shared" si="82"/>
        <v>0</v>
      </c>
      <c r="L382" s="39">
        <f t="shared" si="72"/>
        <v>0</v>
      </c>
      <c r="M382" s="21"/>
      <c r="N382" s="21"/>
    </row>
    <row r="383" spans="1:14" ht="30" customHeight="1">
      <c r="A383" s="5" t="s">
        <v>20</v>
      </c>
      <c r="B383" s="37" t="s">
        <v>69</v>
      </c>
      <c r="C383" s="37" t="s">
        <v>13</v>
      </c>
      <c r="D383" s="37" t="s">
        <v>41</v>
      </c>
      <c r="E383" s="33">
        <v>9000090060</v>
      </c>
      <c r="F383" s="33">
        <v>240</v>
      </c>
      <c r="G383" s="32"/>
      <c r="H383" s="40">
        <f t="shared" si="82"/>
        <v>50</v>
      </c>
      <c r="I383" s="214">
        <f t="shared" si="69"/>
        <v>10</v>
      </c>
      <c r="J383" s="40">
        <f t="shared" si="82"/>
        <v>10</v>
      </c>
      <c r="K383" s="40">
        <f t="shared" si="82"/>
        <v>0</v>
      </c>
      <c r="L383" s="39">
        <f t="shared" si="72"/>
        <v>0</v>
      </c>
      <c r="M383" s="21"/>
      <c r="N383" s="21"/>
    </row>
    <row r="384" spans="1:14" ht="15">
      <c r="A384" s="6" t="s">
        <v>8</v>
      </c>
      <c r="B384" s="37" t="s">
        <v>69</v>
      </c>
      <c r="C384" s="37" t="s">
        <v>13</v>
      </c>
      <c r="D384" s="37" t="s">
        <v>41</v>
      </c>
      <c r="E384" s="33">
        <v>9000090060</v>
      </c>
      <c r="F384" s="33">
        <v>240</v>
      </c>
      <c r="G384" s="33">
        <v>1</v>
      </c>
      <c r="H384" s="40">
        <v>50</v>
      </c>
      <c r="I384" s="214">
        <f t="shared" si="69"/>
        <v>10</v>
      </c>
      <c r="J384" s="40">
        <v>10</v>
      </c>
      <c r="K384" s="40">
        <v>0</v>
      </c>
      <c r="L384" s="39">
        <f t="shared" si="72"/>
        <v>0</v>
      </c>
      <c r="M384" s="21"/>
      <c r="N384" s="21"/>
    </row>
    <row r="385" spans="1:14" ht="30">
      <c r="A385" s="29" t="s">
        <v>537</v>
      </c>
      <c r="B385" s="37" t="s">
        <v>69</v>
      </c>
      <c r="C385" s="37" t="s">
        <v>13</v>
      </c>
      <c r="D385" s="37" t="s">
        <v>41</v>
      </c>
      <c r="E385" s="33">
        <v>5600000000</v>
      </c>
      <c r="F385" s="32"/>
      <c r="G385" s="32"/>
      <c r="H385" s="40" t="e">
        <f>#REF!</f>
        <v>#REF!</v>
      </c>
      <c r="I385" s="214">
        <f t="shared" si="69"/>
        <v>3</v>
      </c>
      <c r="J385" s="40">
        <f>J386+J390+J394</f>
        <v>3</v>
      </c>
      <c r="K385" s="40">
        <f>K386+K390+K394</f>
        <v>0</v>
      </c>
      <c r="L385" s="39">
        <f t="shared" si="72"/>
        <v>0</v>
      </c>
      <c r="M385" s="17"/>
      <c r="N385" s="17"/>
    </row>
    <row r="386" spans="1:12" ht="30">
      <c r="A386" s="29" t="s">
        <v>455</v>
      </c>
      <c r="B386" s="37" t="s">
        <v>69</v>
      </c>
      <c r="C386" s="37" t="s">
        <v>13</v>
      </c>
      <c r="D386" s="37" t="s">
        <v>41</v>
      </c>
      <c r="E386" s="33">
        <v>5600191050</v>
      </c>
      <c r="F386" s="32"/>
      <c r="G386" s="32"/>
      <c r="H386" s="40">
        <f>H387</f>
        <v>8</v>
      </c>
      <c r="I386" s="214">
        <f t="shared" si="69"/>
        <v>1</v>
      </c>
      <c r="J386" s="40">
        <f aca="true" t="shared" si="83" ref="J386:K388">J387</f>
        <v>1</v>
      </c>
      <c r="K386" s="40">
        <f t="shared" si="83"/>
        <v>0</v>
      </c>
      <c r="L386" s="39">
        <f t="shared" si="72"/>
        <v>0</v>
      </c>
    </row>
    <row r="387" spans="1:12" ht="30">
      <c r="A387" s="27" t="s">
        <v>210</v>
      </c>
      <c r="B387" s="37" t="s">
        <v>69</v>
      </c>
      <c r="C387" s="37" t="s">
        <v>13</v>
      </c>
      <c r="D387" s="37" t="s">
        <v>41</v>
      </c>
      <c r="E387" s="33">
        <v>5600191050</v>
      </c>
      <c r="F387" s="33">
        <v>200</v>
      </c>
      <c r="G387" s="32"/>
      <c r="H387" s="40">
        <f>H388</f>
        <v>8</v>
      </c>
      <c r="I387" s="214">
        <f t="shared" si="69"/>
        <v>1</v>
      </c>
      <c r="J387" s="40">
        <f t="shared" si="83"/>
        <v>1</v>
      </c>
      <c r="K387" s="40">
        <f t="shared" si="83"/>
        <v>0</v>
      </c>
      <c r="L387" s="39">
        <f t="shared" si="72"/>
        <v>0</v>
      </c>
    </row>
    <row r="388" spans="1:12" ht="30">
      <c r="A388" s="5" t="s">
        <v>20</v>
      </c>
      <c r="B388" s="37" t="s">
        <v>69</v>
      </c>
      <c r="C388" s="37" t="s">
        <v>13</v>
      </c>
      <c r="D388" s="37" t="s">
        <v>41</v>
      </c>
      <c r="E388" s="33">
        <v>5600191050</v>
      </c>
      <c r="F388" s="33">
        <v>240</v>
      </c>
      <c r="G388" s="32"/>
      <c r="H388" s="40">
        <f>H389</f>
        <v>8</v>
      </c>
      <c r="I388" s="214">
        <f aca="true" t="shared" si="84" ref="I388:I451">J388-K388</f>
        <v>1</v>
      </c>
      <c r="J388" s="40">
        <f t="shared" si="83"/>
        <v>1</v>
      </c>
      <c r="K388" s="40">
        <f t="shared" si="83"/>
        <v>0</v>
      </c>
      <c r="L388" s="39">
        <f t="shared" si="72"/>
        <v>0</v>
      </c>
    </row>
    <row r="389" spans="1:12" ht="15">
      <c r="A389" s="6" t="s">
        <v>8</v>
      </c>
      <c r="B389" s="37" t="s">
        <v>69</v>
      </c>
      <c r="C389" s="37" t="s">
        <v>13</v>
      </c>
      <c r="D389" s="37" t="s">
        <v>41</v>
      </c>
      <c r="E389" s="33">
        <v>5600191050</v>
      </c>
      <c r="F389" s="33">
        <v>240</v>
      </c>
      <c r="G389" s="33">
        <v>1</v>
      </c>
      <c r="H389" s="40">
        <v>8</v>
      </c>
      <c r="I389" s="214">
        <f t="shared" si="84"/>
        <v>1</v>
      </c>
      <c r="J389" s="40">
        <v>1</v>
      </c>
      <c r="K389" s="40">
        <v>0</v>
      </c>
      <c r="L389" s="39">
        <f t="shared" si="72"/>
        <v>0</v>
      </c>
    </row>
    <row r="390" spans="1:12" ht="90">
      <c r="A390" s="29" t="s">
        <v>456</v>
      </c>
      <c r="B390" s="37" t="s">
        <v>69</v>
      </c>
      <c r="C390" s="37" t="s">
        <v>13</v>
      </c>
      <c r="D390" s="37" t="s">
        <v>41</v>
      </c>
      <c r="E390" s="33">
        <v>5600291050</v>
      </c>
      <c r="F390" s="32"/>
      <c r="G390" s="32"/>
      <c r="H390" s="40">
        <f aca="true" t="shared" si="85" ref="H390:K396">H391</f>
        <v>8</v>
      </c>
      <c r="I390" s="214">
        <f t="shared" si="84"/>
        <v>1</v>
      </c>
      <c r="J390" s="40">
        <f t="shared" si="85"/>
        <v>1</v>
      </c>
      <c r="K390" s="40">
        <f t="shared" si="85"/>
        <v>0</v>
      </c>
      <c r="L390" s="39">
        <f t="shared" si="72"/>
        <v>0</v>
      </c>
    </row>
    <row r="391" spans="1:12" ht="30">
      <c r="A391" s="27" t="s">
        <v>210</v>
      </c>
      <c r="B391" s="37" t="s">
        <v>69</v>
      </c>
      <c r="C391" s="37" t="s">
        <v>13</v>
      </c>
      <c r="D391" s="37" t="s">
        <v>41</v>
      </c>
      <c r="E391" s="33">
        <v>5600291050</v>
      </c>
      <c r="F391" s="33">
        <v>200</v>
      </c>
      <c r="G391" s="32"/>
      <c r="H391" s="40">
        <f t="shared" si="85"/>
        <v>8</v>
      </c>
      <c r="I391" s="214">
        <f t="shared" si="84"/>
        <v>1</v>
      </c>
      <c r="J391" s="40">
        <f t="shared" si="85"/>
        <v>1</v>
      </c>
      <c r="K391" s="40">
        <f t="shared" si="85"/>
        <v>0</v>
      </c>
      <c r="L391" s="39">
        <f aca="true" t="shared" si="86" ref="L391:L454">K391/J391*100</f>
        <v>0</v>
      </c>
    </row>
    <row r="392" spans="1:12" ht="30">
      <c r="A392" s="5" t="s">
        <v>20</v>
      </c>
      <c r="B392" s="37" t="s">
        <v>69</v>
      </c>
      <c r="C392" s="37" t="s">
        <v>13</v>
      </c>
      <c r="D392" s="37" t="s">
        <v>41</v>
      </c>
      <c r="E392" s="33">
        <v>5600291050</v>
      </c>
      <c r="F392" s="33">
        <v>240</v>
      </c>
      <c r="G392" s="32"/>
      <c r="H392" s="40">
        <f t="shared" si="85"/>
        <v>8</v>
      </c>
      <c r="I392" s="214">
        <f t="shared" si="84"/>
        <v>1</v>
      </c>
      <c r="J392" s="40">
        <f t="shared" si="85"/>
        <v>1</v>
      </c>
      <c r="K392" s="40">
        <f t="shared" si="85"/>
        <v>0</v>
      </c>
      <c r="L392" s="39">
        <f t="shared" si="86"/>
        <v>0</v>
      </c>
    </row>
    <row r="393" spans="1:12" ht="15">
      <c r="A393" s="6" t="s">
        <v>8</v>
      </c>
      <c r="B393" s="37" t="s">
        <v>69</v>
      </c>
      <c r="C393" s="37" t="s">
        <v>13</v>
      </c>
      <c r="D393" s="37" t="s">
        <v>41</v>
      </c>
      <c r="E393" s="33">
        <v>5600291050</v>
      </c>
      <c r="F393" s="33">
        <v>240</v>
      </c>
      <c r="G393" s="33">
        <v>1</v>
      </c>
      <c r="H393" s="40">
        <v>8</v>
      </c>
      <c r="I393" s="214">
        <f t="shared" si="84"/>
        <v>1</v>
      </c>
      <c r="J393" s="40">
        <v>1</v>
      </c>
      <c r="K393" s="40">
        <v>0</v>
      </c>
      <c r="L393" s="39">
        <f t="shared" si="86"/>
        <v>0</v>
      </c>
    </row>
    <row r="394" spans="1:12" ht="45">
      <c r="A394" s="117" t="s">
        <v>538</v>
      </c>
      <c r="B394" s="37" t="s">
        <v>69</v>
      </c>
      <c r="C394" s="37" t="s">
        <v>13</v>
      </c>
      <c r="D394" s="37" t="s">
        <v>41</v>
      </c>
      <c r="E394" s="33">
        <v>5600391050</v>
      </c>
      <c r="F394" s="32"/>
      <c r="G394" s="32"/>
      <c r="H394" s="40">
        <f t="shared" si="85"/>
        <v>8</v>
      </c>
      <c r="I394" s="214">
        <f>J394-K394</f>
        <v>1</v>
      </c>
      <c r="J394" s="40">
        <f t="shared" si="85"/>
        <v>1</v>
      </c>
      <c r="K394" s="40">
        <f t="shared" si="85"/>
        <v>0</v>
      </c>
      <c r="L394" s="39">
        <f t="shared" si="86"/>
        <v>0</v>
      </c>
    </row>
    <row r="395" spans="1:12" ht="30">
      <c r="A395" s="27" t="s">
        <v>210</v>
      </c>
      <c r="B395" s="37" t="s">
        <v>69</v>
      </c>
      <c r="C395" s="37" t="s">
        <v>13</v>
      </c>
      <c r="D395" s="37" t="s">
        <v>41</v>
      </c>
      <c r="E395" s="33">
        <v>5600391050</v>
      </c>
      <c r="F395" s="33">
        <v>200</v>
      </c>
      <c r="G395" s="32"/>
      <c r="H395" s="40">
        <f t="shared" si="85"/>
        <v>8</v>
      </c>
      <c r="I395" s="214">
        <f>J395-K395</f>
        <v>1</v>
      </c>
      <c r="J395" s="40">
        <f t="shared" si="85"/>
        <v>1</v>
      </c>
      <c r="K395" s="40">
        <f t="shared" si="85"/>
        <v>0</v>
      </c>
      <c r="L395" s="39">
        <f t="shared" si="86"/>
        <v>0</v>
      </c>
    </row>
    <row r="396" spans="1:12" ht="30">
      <c r="A396" s="5" t="s">
        <v>20</v>
      </c>
      <c r="B396" s="37" t="s">
        <v>69</v>
      </c>
      <c r="C396" s="37" t="s">
        <v>13</v>
      </c>
      <c r="D396" s="37" t="s">
        <v>41</v>
      </c>
      <c r="E396" s="33">
        <v>5600391050</v>
      </c>
      <c r="F396" s="33">
        <v>240</v>
      </c>
      <c r="G396" s="32"/>
      <c r="H396" s="40">
        <f t="shared" si="85"/>
        <v>8</v>
      </c>
      <c r="I396" s="214">
        <f>J396-K396</f>
        <v>1</v>
      </c>
      <c r="J396" s="40">
        <f t="shared" si="85"/>
        <v>1</v>
      </c>
      <c r="K396" s="40">
        <f t="shared" si="85"/>
        <v>0</v>
      </c>
      <c r="L396" s="39">
        <f t="shared" si="86"/>
        <v>0</v>
      </c>
    </row>
    <row r="397" spans="1:12" ht="15">
      <c r="A397" s="6" t="s">
        <v>8</v>
      </c>
      <c r="B397" s="37" t="s">
        <v>69</v>
      </c>
      <c r="C397" s="37" t="s">
        <v>13</v>
      </c>
      <c r="D397" s="37" t="s">
        <v>41</v>
      </c>
      <c r="E397" s="33">
        <v>5600391050</v>
      </c>
      <c r="F397" s="33">
        <v>240</v>
      </c>
      <c r="G397" s="33">
        <v>1</v>
      </c>
      <c r="H397" s="40">
        <v>8</v>
      </c>
      <c r="I397" s="214">
        <f>J397-K397</f>
        <v>1</v>
      </c>
      <c r="J397" s="40">
        <v>1</v>
      </c>
      <c r="K397" s="40">
        <v>0</v>
      </c>
      <c r="L397" s="39">
        <f t="shared" si="86"/>
        <v>0</v>
      </c>
    </row>
    <row r="398" spans="1:12" ht="75">
      <c r="A398" s="109" t="s">
        <v>634</v>
      </c>
      <c r="B398" s="37" t="s">
        <v>69</v>
      </c>
      <c r="C398" s="37" t="s">
        <v>13</v>
      </c>
      <c r="D398" s="37" t="s">
        <v>41</v>
      </c>
      <c r="E398" s="33">
        <v>6000000000</v>
      </c>
      <c r="F398" s="32"/>
      <c r="G398" s="32"/>
      <c r="H398" s="40" t="e">
        <f>#REF!</f>
        <v>#REF!</v>
      </c>
      <c r="I398" s="214">
        <f t="shared" si="84"/>
        <v>5</v>
      </c>
      <c r="J398" s="40">
        <f>J399</f>
        <v>5</v>
      </c>
      <c r="K398" s="40">
        <f>K399</f>
        <v>0</v>
      </c>
      <c r="L398" s="39">
        <f t="shared" si="86"/>
        <v>0</v>
      </c>
    </row>
    <row r="399" spans="1:12" ht="60">
      <c r="A399" s="108" t="s">
        <v>488</v>
      </c>
      <c r="B399" s="37" t="s">
        <v>69</v>
      </c>
      <c r="C399" s="37" t="s">
        <v>13</v>
      </c>
      <c r="D399" s="37" t="s">
        <v>41</v>
      </c>
      <c r="E399" s="33">
        <v>6000191060</v>
      </c>
      <c r="F399" s="32"/>
      <c r="G399" s="32"/>
      <c r="H399" s="40">
        <f>H400</f>
        <v>8</v>
      </c>
      <c r="I399" s="214">
        <f t="shared" si="84"/>
        <v>5</v>
      </c>
      <c r="J399" s="40">
        <f aca="true" t="shared" si="87" ref="J399:K401">J400</f>
        <v>5</v>
      </c>
      <c r="K399" s="40">
        <f t="shared" si="87"/>
        <v>0</v>
      </c>
      <c r="L399" s="39">
        <f t="shared" si="86"/>
        <v>0</v>
      </c>
    </row>
    <row r="400" spans="1:12" ht="30">
      <c r="A400" s="27" t="s">
        <v>210</v>
      </c>
      <c r="B400" s="37" t="s">
        <v>69</v>
      </c>
      <c r="C400" s="37" t="s">
        <v>13</v>
      </c>
      <c r="D400" s="37" t="s">
        <v>41</v>
      </c>
      <c r="E400" s="33">
        <v>6000191060</v>
      </c>
      <c r="F400" s="33">
        <v>200</v>
      </c>
      <c r="G400" s="32"/>
      <c r="H400" s="40">
        <f>H401</f>
        <v>8</v>
      </c>
      <c r="I400" s="214">
        <f t="shared" si="84"/>
        <v>5</v>
      </c>
      <c r="J400" s="40">
        <f t="shared" si="87"/>
        <v>5</v>
      </c>
      <c r="K400" s="40">
        <f t="shared" si="87"/>
        <v>0</v>
      </c>
      <c r="L400" s="39">
        <f t="shared" si="86"/>
        <v>0</v>
      </c>
    </row>
    <row r="401" spans="1:12" ht="30">
      <c r="A401" s="5" t="s">
        <v>20</v>
      </c>
      <c r="B401" s="37" t="s">
        <v>69</v>
      </c>
      <c r="C401" s="37" t="s">
        <v>13</v>
      </c>
      <c r="D401" s="37" t="s">
        <v>41</v>
      </c>
      <c r="E401" s="33">
        <v>6000191060</v>
      </c>
      <c r="F401" s="33">
        <v>240</v>
      </c>
      <c r="G401" s="32"/>
      <c r="H401" s="40">
        <f>H402</f>
        <v>8</v>
      </c>
      <c r="I401" s="214">
        <f t="shared" si="84"/>
        <v>5</v>
      </c>
      <c r="J401" s="40">
        <f t="shared" si="87"/>
        <v>5</v>
      </c>
      <c r="K401" s="40">
        <f t="shared" si="87"/>
        <v>0</v>
      </c>
      <c r="L401" s="39">
        <f t="shared" si="86"/>
        <v>0</v>
      </c>
    </row>
    <row r="402" spans="1:12" ht="15">
      <c r="A402" s="6" t="s">
        <v>8</v>
      </c>
      <c r="B402" s="37" t="s">
        <v>69</v>
      </c>
      <c r="C402" s="37" t="s">
        <v>13</v>
      </c>
      <c r="D402" s="37" t="s">
        <v>41</v>
      </c>
      <c r="E402" s="33">
        <v>6000191060</v>
      </c>
      <c r="F402" s="33">
        <v>240</v>
      </c>
      <c r="G402" s="33">
        <v>1</v>
      </c>
      <c r="H402" s="40">
        <v>8</v>
      </c>
      <c r="I402" s="214">
        <f t="shared" si="84"/>
        <v>5</v>
      </c>
      <c r="J402" s="40">
        <v>5</v>
      </c>
      <c r="K402" s="40">
        <v>0</v>
      </c>
      <c r="L402" s="39">
        <f t="shared" si="86"/>
        <v>0</v>
      </c>
    </row>
    <row r="403" spans="1:12" ht="30">
      <c r="A403" s="117" t="s">
        <v>465</v>
      </c>
      <c r="B403" s="37" t="s">
        <v>69</v>
      </c>
      <c r="C403" s="37" t="s">
        <v>13</v>
      </c>
      <c r="D403" s="37" t="s">
        <v>41</v>
      </c>
      <c r="E403" s="33">
        <v>6200000000</v>
      </c>
      <c r="F403" s="32"/>
      <c r="G403" s="32"/>
      <c r="H403" s="40">
        <f>H404</f>
        <v>11</v>
      </c>
      <c r="I403" s="214">
        <f t="shared" si="84"/>
        <v>20</v>
      </c>
      <c r="J403" s="40">
        <f>J404+J409</f>
        <v>20</v>
      </c>
      <c r="K403" s="40">
        <f>K404+K409</f>
        <v>0</v>
      </c>
      <c r="L403" s="39">
        <f t="shared" si="86"/>
        <v>0</v>
      </c>
    </row>
    <row r="404" spans="1:12" ht="30">
      <c r="A404" s="118" t="s">
        <v>635</v>
      </c>
      <c r="B404" s="37" t="s">
        <v>69</v>
      </c>
      <c r="C404" s="37" t="s">
        <v>13</v>
      </c>
      <c r="D404" s="37" t="s">
        <v>41</v>
      </c>
      <c r="E404" s="33">
        <v>6210000000</v>
      </c>
      <c r="F404" s="32"/>
      <c r="G404" s="32"/>
      <c r="H404" s="40">
        <f aca="true" t="shared" si="88" ref="H404:K407">H405</f>
        <v>11</v>
      </c>
      <c r="I404" s="214">
        <f t="shared" si="84"/>
        <v>10</v>
      </c>
      <c r="J404" s="40">
        <f t="shared" si="88"/>
        <v>10</v>
      </c>
      <c r="K404" s="40">
        <f t="shared" si="88"/>
        <v>0</v>
      </c>
      <c r="L404" s="39">
        <f t="shared" si="86"/>
        <v>0</v>
      </c>
    </row>
    <row r="405" spans="1:12" ht="30">
      <c r="A405" s="118" t="s">
        <v>466</v>
      </c>
      <c r="B405" s="37" t="s">
        <v>69</v>
      </c>
      <c r="C405" s="37" t="s">
        <v>13</v>
      </c>
      <c r="D405" s="37" t="s">
        <v>41</v>
      </c>
      <c r="E405" s="33">
        <v>6210191010</v>
      </c>
      <c r="F405" s="32"/>
      <c r="G405" s="32"/>
      <c r="H405" s="40">
        <f t="shared" si="88"/>
        <v>11</v>
      </c>
      <c r="I405" s="214">
        <f t="shared" si="84"/>
        <v>10</v>
      </c>
      <c r="J405" s="40">
        <f t="shared" si="88"/>
        <v>10</v>
      </c>
      <c r="K405" s="40">
        <f t="shared" si="88"/>
        <v>0</v>
      </c>
      <c r="L405" s="39">
        <f t="shared" si="86"/>
        <v>0</v>
      </c>
    </row>
    <row r="406" spans="1:12" ht="30">
      <c r="A406" s="27" t="s">
        <v>210</v>
      </c>
      <c r="B406" s="37" t="s">
        <v>69</v>
      </c>
      <c r="C406" s="37" t="s">
        <v>13</v>
      </c>
      <c r="D406" s="37" t="s">
        <v>41</v>
      </c>
      <c r="E406" s="33">
        <v>6210191010</v>
      </c>
      <c r="F406" s="33">
        <v>200</v>
      </c>
      <c r="G406" s="32"/>
      <c r="H406" s="40">
        <f t="shared" si="88"/>
        <v>11</v>
      </c>
      <c r="I406" s="214">
        <f t="shared" si="84"/>
        <v>10</v>
      </c>
      <c r="J406" s="40">
        <f t="shared" si="88"/>
        <v>10</v>
      </c>
      <c r="K406" s="40">
        <v>0</v>
      </c>
      <c r="L406" s="39">
        <f t="shared" si="86"/>
        <v>0</v>
      </c>
    </row>
    <row r="407" spans="1:12" ht="30">
      <c r="A407" s="5" t="s">
        <v>20</v>
      </c>
      <c r="B407" s="37" t="s">
        <v>69</v>
      </c>
      <c r="C407" s="37" t="s">
        <v>13</v>
      </c>
      <c r="D407" s="37" t="s">
        <v>41</v>
      </c>
      <c r="E407" s="33">
        <v>6210191010</v>
      </c>
      <c r="F407" s="33">
        <v>240</v>
      </c>
      <c r="G407" s="32"/>
      <c r="H407" s="40">
        <f t="shared" si="88"/>
        <v>11</v>
      </c>
      <c r="I407" s="214">
        <f t="shared" si="84"/>
        <v>10</v>
      </c>
      <c r="J407" s="40">
        <f t="shared" si="88"/>
        <v>10</v>
      </c>
      <c r="K407" s="40">
        <v>0</v>
      </c>
      <c r="L407" s="39">
        <f t="shared" si="86"/>
        <v>0</v>
      </c>
    </row>
    <row r="408" spans="1:12" ht="15" customHeight="1">
      <c r="A408" s="6" t="s">
        <v>8</v>
      </c>
      <c r="B408" s="37" t="s">
        <v>69</v>
      </c>
      <c r="C408" s="37" t="s">
        <v>13</v>
      </c>
      <c r="D408" s="37" t="s">
        <v>41</v>
      </c>
      <c r="E408" s="33">
        <v>6210191010</v>
      </c>
      <c r="F408" s="33">
        <v>240</v>
      </c>
      <c r="G408" s="33">
        <v>1</v>
      </c>
      <c r="H408" s="40">
        <v>11</v>
      </c>
      <c r="I408" s="214">
        <f t="shared" si="84"/>
        <v>10</v>
      </c>
      <c r="J408" s="40">
        <v>10</v>
      </c>
      <c r="K408" s="40">
        <v>0</v>
      </c>
      <c r="L408" s="39">
        <f t="shared" si="86"/>
        <v>0</v>
      </c>
    </row>
    <row r="409" spans="1:12" ht="15" customHeight="1">
      <c r="A409" s="118" t="s">
        <v>636</v>
      </c>
      <c r="B409" s="37" t="s">
        <v>69</v>
      </c>
      <c r="C409" s="37" t="s">
        <v>13</v>
      </c>
      <c r="D409" s="37" t="s">
        <v>41</v>
      </c>
      <c r="E409" s="33">
        <v>6220000000</v>
      </c>
      <c r="F409" s="32"/>
      <c r="G409" s="32"/>
      <c r="H409" s="40">
        <f aca="true" t="shared" si="89" ref="H409:K412">H410</f>
        <v>8</v>
      </c>
      <c r="I409" s="214">
        <f t="shared" si="84"/>
        <v>10</v>
      </c>
      <c r="J409" s="40">
        <f>J410</f>
        <v>10</v>
      </c>
      <c r="K409" s="40">
        <f>K410</f>
        <v>0</v>
      </c>
      <c r="L409" s="39">
        <f t="shared" si="86"/>
        <v>0</v>
      </c>
    </row>
    <row r="410" spans="1:12" ht="30" customHeight="1">
      <c r="A410" s="118" t="s">
        <v>468</v>
      </c>
      <c r="B410" s="37" t="s">
        <v>69</v>
      </c>
      <c r="C410" s="37" t="s">
        <v>13</v>
      </c>
      <c r="D410" s="37" t="s">
        <v>41</v>
      </c>
      <c r="E410" s="33">
        <v>6220191010</v>
      </c>
      <c r="F410" s="32"/>
      <c r="G410" s="32"/>
      <c r="H410" s="40">
        <f t="shared" si="89"/>
        <v>8</v>
      </c>
      <c r="I410" s="214">
        <f t="shared" si="84"/>
        <v>10</v>
      </c>
      <c r="J410" s="40">
        <f t="shared" si="89"/>
        <v>10</v>
      </c>
      <c r="K410" s="40">
        <f t="shared" si="89"/>
        <v>0</v>
      </c>
      <c r="L410" s="39">
        <f t="shared" si="86"/>
        <v>0</v>
      </c>
    </row>
    <row r="411" spans="1:12" ht="31.5" customHeight="1">
      <c r="A411" s="27" t="s">
        <v>210</v>
      </c>
      <c r="B411" s="37" t="s">
        <v>69</v>
      </c>
      <c r="C411" s="37" t="s">
        <v>13</v>
      </c>
      <c r="D411" s="37" t="s">
        <v>41</v>
      </c>
      <c r="E411" s="33">
        <v>6220191010</v>
      </c>
      <c r="F411" s="33">
        <v>200</v>
      </c>
      <c r="G411" s="32"/>
      <c r="H411" s="40">
        <f t="shared" si="89"/>
        <v>8</v>
      </c>
      <c r="I411" s="214">
        <f t="shared" si="84"/>
        <v>10</v>
      </c>
      <c r="J411" s="40">
        <f t="shared" si="89"/>
        <v>10</v>
      </c>
      <c r="K411" s="40">
        <f t="shared" si="89"/>
        <v>0</v>
      </c>
      <c r="L411" s="39">
        <f t="shared" si="86"/>
        <v>0</v>
      </c>
    </row>
    <row r="412" spans="1:12" ht="33" customHeight="1">
      <c r="A412" s="5" t="s">
        <v>20</v>
      </c>
      <c r="B412" s="37" t="s">
        <v>69</v>
      </c>
      <c r="C412" s="37" t="s">
        <v>13</v>
      </c>
      <c r="D412" s="37" t="s">
        <v>41</v>
      </c>
      <c r="E412" s="33">
        <v>6220191010</v>
      </c>
      <c r="F412" s="33">
        <v>240</v>
      </c>
      <c r="G412" s="32"/>
      <c r="H412" s="40">
        <f t="shared" si="89"/>
        <v>8</v>
      </c>
      <c r="I412" s="214">
        <f t="shared" si="84"/>
        <v>10</v>
      </c>
      <c r="J412" s="40">
        <f t="shared" si="89"/>
        <v>10</v>
      </c>
      <c r="K412" s="40">
        <f t="shared" si="89"/>
        <v>0</v>
      </c>
      <c r="L412" s="39">
        <f t="shared" si="86"/>
        <v>0</v>
      </c>
    </row>
    <row r="413" spans="1:12" ht="19.5" customHeight="1">
      <c r="A413" s="6" t="s">
        <v>8</v>
      </c>
      <c r="B413" s="37" t="s">
        <v>69</v>
      </c>
      <c r="C413" s="37" t="s">
        <v>13</v>
      </c>
      <c r="D413" s="37" t="s">
        <v>41</v>
      </c>
      <c r="E413" s="33">
        <v>6220191010</v>
      </c>
      <c r="F413" s="33">
        <v>240</v>
      </c>
      <c r="G413" s="33">
        <v>1</v>
      </c>
      <c r="H413" s="40">
        <v>8</v>
      </c>
      <c r="I413" s="214">
        <f t="shared" si="84"/>
        <v>10</v>
      </c>
      <c r="J413" s="40">
        <v>10</v>
      </c>
      <c r="K413" s="40">
        <v>0</v>
      </c>
      <c r="L413" s="39">
        <f t="shared" si="86"/>
        <v>0</v>
      </c>
    </row>
    <row r="414" spans="1:12" ht="30" customHeight="1">
      <c r="A414" s="117" t="s">
        <v>490</v>
      </c>
      <c r="B414" s="37" t="s">
        <v>69</v>
      </c>
      <c r="C414" s="37" t="s">
        <v>13</v>
      </c>
      <c r="D414" s="37" t="s">
        <v>41</v>
      </c>
      <c r="E414" s="33">
        <v>6300000000</v>
      </c>
      <c r="F414" s="32"/>
      <c r="G414" s="32"/>
      <c r="H414" s="40" t="e">
        <f>#REF!</f>
        <v>#REF!</v>
      </c>
      <c r="I414" s="214">
        <f t="shared" si="84"/>
        <v>3</v>
      </c>
      <c r="J414" s="40">
        <f>J415+J419</f>
        <v>3</v>
      </c>
      <c r="K414" s="40">
        <f>K415+K419</f>
        <v>0</v>
      </c>
      <c r="L414" s="39">
        <f t="shared" si="86"/>
        <v>0</v>
      </c>
    </row>
    <row r="415" spans="1:14" ht="15" customHeight="1">
      <c r="A415" s="118" t="s">
        <v>491</v>
      </c>
      <c r="B415" s="37" t="s">
        <v>69</v>
      </c>
      <c r="C415" s="37" t="s">
        <v>13</v>
      </c>
      <c r="D415" s="37" t="s">
        <v>41</v>
      </c>
      <c r="E415" s="33">
        <v>6300191100</v>
      </c>
      <c r="F415" s="32"/>
      <c r="G415" s="32"/>
      <c r="H415" s="40">
        <f aca="true" t="shared" si="90" ref="H415:K421">H416</f>
        <v>11</v>
      </c>
      <c r="I415" s="214">
        <f t="shared" si="84"/>
        <v>1.5</v>
      </c>
      <c r="J415" s="40">
        <f t="shared" si="90"/>
        <v>1.5</v>
      </c>
      <c r="K415" s="40">
        <f t="shared" si="90"/>
        <v>0</v>
      </c>
      <c r="L415" s="39">
        <f t="shared" si="86"/>
        <v>0</v>
      </c>
      <c r="M415" s="52"/>
      <c r="N415" s="52"/>
    </row>
    <row r="416" spans="1:12" ht="30">
      <c r="A416" s="27" t="s">
        <v>210</v>
      </c>
      <c r="B416" s="37" t="s">
        <v>69</v>
      </c>
      <c r="C416" s="37" t="s">
        <v>13</v>
      </c>
      <c r="D416" s="37" t="s">
        <v>41</v>
      </c>
      <c r="E416" s="33">
        <v>6300191100</v>
      </c>
      <c r="F416" s="33">
        <v>200</v>
      </c>
      <c r="G416" s="32"/>
      <c r="H416" s="40">
        <f t="shared" si="90"/>
        <v>11</v>
      </c>
      <c r="I416" s="214">
        <f t="shared" si="84"/>
        <v>1.5</v>
      </c>
      <c r="J416" s="40">
        <f t="shared" si="90"/>
        <v>1.5</v>
      </c>
      <c r="K416" s="40">
        <f t="shared" si="90"/>
        <v>0</v>
      </c>
      <c r="L416" s="39">
        <f t="shared" si="86"/>
        <v>0</v>
      </c>
    </row>
    <row r="417" spans="1:12" ht="30">
      <c r="A417" s="5" t="s">
        <v>20</v>
      </c>
      <c r="B417" s="37" t="s">
        <v>69</v>
      </c>
      <c r="C417" s="37" t="s">
        <v>13</v>
      </c>
      <c r="D417" s="37" t="s">
        <v>41</v>
      </c>
      <c r="E417" s="33">
        <v>6300191100</v>
      </c>
      <c r="F417" s="33">
        <v>240</v>
      </c>
      <c r="G417" s="32"/>
      <c r="H417" s="40">
        <f t="shared" si="90"/>
        <v>11</v>
      </c>
      <c r="I417" s="214">
        <f t="shared" si="84"/>
        <v>1.5</v>
      </c>
      <c r="J417" s="40">
        <f t="shared" si="90"/>
        <v>1.5</v>
      </c>
      <c r="K417" s="40">
        <f t="shared" si="90"/>
        <v>0</v>
      </c>
      <c r="L417" s="39">
        <f t="shared" si="86"/>
        <v>0</v>
      </c>
    </row>
    <row r="418" spans="1:12" ht="15">
      <c r="A418" s="6" t="s">
        <v>8</v>
      </c>
      <c r="B418" s="37" t="s">
        <v>69</v>
      </c>
      <c r="C418" s="37" t="s">
        <v>13</v>
      </c>
      <c r="D418" s="37" t="s">
        <v>41</v>
      </c>
      <c r="E418" s="33">
        <v>6300191100</v>
      </c>
      <c r="F418" s="33">
        <v>240</v>
      </c>
      <c r="G418" s="33">
        <v>1</v>
      </c>
      <c r="H418" s="40">
        <v>11</v>
      </c>
      <c r="I418" s="214">
        <f t="shared" si="84"/>
        <v>1.5</v>
      </c>
      <c r="J418" s="40">
        <v>1.5</v>
      </c>
      <c r="K418" s="40">
        <v>0</v>
      </c>
      <c r="L418" s="39">
        <f t="shared" si="86"/>
        <v>0</v>
      </c>
    </row>
    <row r="419" spans="1:12" ht="75">
      <c r="A419" s="118" t="s">
        <v>492</v>
      </c>
      <c r="B419" s="37" t="s">
        <v>69</v>
      </c>
      <c r="C419" s="37" t="s">
        <v>13</v>
      </c>
      <c r="D419" s="37" t="s">
        <v>41</v>
      </c>
      <c r="E419" s="33">
        <v>6300291100</v>
      </c>
      <c r="F419" s="32"/>
      <c r="G419" s="32"/>
      <c r="H419" s="40">
        <f t="shared" si="90"/>
        <v>11</v>
      </c>
      <c r="I419" s="214">
        <f t="shared" si="84"/>
        <v>1.5</v>
      </c>
      <c r="J419" s="40">
        <f t="shared" si="90"/>
        <v>1.5</v>
      </c>
      <c r="K419" s="40">
        <f t="shared" si="90"/>
        <v>0</v>
      </c>
      <c r="L419" s="39">
        <f t="shared" si="86"/>
        <v>0</v>
      </c>
    </row>
    <row r="420" spans="1:12" ht="30">
      <c r="A420" s="27" t="s">
        <v>210</v>
      </c>
      <c r="B420" s="37" t="s">
        <v>69</v>
      </c>
      <c r="C420" s="37" t="s">
        <v>13</v>
      </c>
      <c r="D420" s="37" t="s">
        <v>41</v>
      </c>
      <c r="E420" s="33">
        <v>6300291100</v>
      </c>
      <c r="F420" s="33">
        <v>200</v>
      </c>
      <c r="G420" s="32"/>
      <c r="H420" s="40">
        <f t="shared" si="90"/>
        <v>11</v>
      </c>
      <c r="I420" s="214">
        <f t="shared" si="84"/>
        <v>1.5</v>
      </c>
      <c r="J420" s="40">
        <f t="shared" si="90"/>
        <v>1.5</v>
      </c>
      <c r="K420" s="40">
        <f t="shared" si="90"/>
        <v>0</v>
      </c>
      <c r="L420" s="39">
        <f t="shared" si="86"/>
        <v>0</v>
      </c>
    </row>
    <row r="421" spans="1:12" ht="30">
      <c r="A421" s="5" t="s">
        <v>20</v>
      </c>
      <c r="B421" s="37" t="s">
        <v>69</v>
      </c>
      <c r="C421" s="37" t="s">
        <v>13</v>
      </c>
      <c r="D421" s="37" t="s">
        <v>41</v>
      </c>
      <c r="E421" s="33">
        <v>6300291100</v>
      </c>
      <c r="F421" s="33">
        <v>240</v>
      </c>
      <c r="G421" s="32"/>
      <c r="H421" s="40">
        <f t="shared" si="90"/>
        <v>11</v>
      </c>
      <c r="I421" s="214">
        <f t="shared" si="84"/>
        <v>1.5</v>
      </c>
      <c r="J421" s="40">
        <f t="shared" si="90"/>
        <v>1.5</v>
      </c>
      <c r="K421" s="40">
        <f t="shared" si="90"/>
        <v>0</v>
      </c>
      <c r="L421" s="39">
        <f t="shared" si="86"/>
        <v>0</v>
      </c>
    </row>
    <row r="422" spans="1:14" s="48" customFormat="1" ht="15">
      <c r="A422" s="6" t="s">
        <v>8</v>
      </c>
      <c r="B422" s="37" t="s">
        <v>69</v>
      </c>
      <c r="C422" s="37" t="s">
        <v>13</v>
      </c>
      <c r="D422" s="37" t="s">
        <v>41</v>
      </c>
      <c r="E422" s="33">
        <v>6300291100</v>
      </c>
      <c r="F422" s="33">
        <v>240</v>
      </c>
      <c r="G422" s="33">
        <v>1</v>
      </c>
      <c r="H422" s="40">
        <v>11</v>
      </c>
      <c r="I422" s="214">
        <f t="shared" si="84"/>
        <v>1.5</v>
      </c>
      <c r="J422" s="40">
        <v>1.5</v>
      </c>
      <c r="K422" s="40">
        <v>0</v>
      </c>
      <c r="L422" s="39">
        <f t="shared" si="86"/>
        <v>0</v>
      </c>
      <c r="M422" s="47"/>
      <c r="N422" s="47"/>
    </row>
    <row r="423" spans="1:12" ht="28.5">
      <c r="A423" s="4" t="s">
        <v>123</v>
      </c>
      <c r="B423" s="90" t="s">
        <v>69</v>
      </c>
      <c r="C423" s="90" t="s">
        <v>124</v>
      </c>
      <c r="D423" s="36"/>
      <c r="E423" s="32"/>
      <c r="F423" s="32"/>
      <c r="G423" s="32"/>
      <c r="H423" s="214" t="e">
        <f>H424+#REF!+H465</f>
        <v>#REF!</v>
      </c>
      <c r="I423" s="214">
        <f t="shared" si="84"/>
        <v>127.30983</v>
      </c>
      <c r="J423" s="214">
        <f>J424</f>
        <v>147</v>
      </c>
      <c r="K423" s="214">
        <f>K424</f>
        <v>19.69017</v>
      </c>
      <c r="L423" s="39">
        <f t="shared" si="86"/>
        <v>13.394673469387754</v>
      </c>
    </row>
    <row r="424" spans="1:12" ht="42.75">
      <c r="A424" s="4" t="s">
        <v>152</v>
      </c>
      <c r="B424" s="90" t="s">
        <v>69</v>
      </c>
      <c r="C424" s="90" t="s">
        <v>124</v>
      </c>
      <c r="D424" s="90" t="s">
        <v>128</v>
      </c>
      <c r="E424" s="234"/>
      <c r="F424" s="234"/>
      <c r="G424" s="234"/>
      <c r="H424" s="214" t="e">
        <f aca="true" t="shared" si="91" ref="H424:K425">H425</f>
        <v>#REF!</v>
      </c>
      <c r="I424" s="214">
        <f t="shared" si="84"/>
        <v>127.30983</v>
      </c>
      <c r="J424" s="214">
        <f>J425+J430</f>
        <v>147</v>
      </c>
      <c r="K424" s="214">
        <f>K425+K430</f>
        <v>19.69017</v>
      </c>
      <c r="L424" s="39">
        <f t="shared" si="86"/>
        <v>13.394673469387754</v>
      </c>
    </row>
    <row r="425" spans="1:12" ht="15">
      <c r="A425" s="5" t="s">
        <v>16</v>
      </c>
      <c r="B425" s="37" t="s">
        <v>69</v>
      </c>
      <c r="C425" s="37" t="s">
        <v>124</v>
      </c>
      <c r="D425" s="37" t="s">
        <v>128</v>
      </c>
      <c r="E425" s="33">
        <v>9000000000</v>
      </c>
      <c r="F425" s="32"/>
      <c r="G425" s="32"/>
      <c r="H425" s="40" t="e">
        <f t="shared" si="91"/>
        <v>#REF!</v>
      </c>
      <c r="I425" s="214">
        <f t="shared" si="84"/>
        <v>100</v>
      </c>
      <c r="J425" s="40">
        <f t="shared" si="91"/>
        <v>100</v>
      </c>
      <c r="K425" s="40">
        <f t="shared" si="91"/>
        <v>0</v>
      </c>
      <c r="L425" s="39">
        <f t="shared" si="86"/>
        <v>0</v>
      </c>
    </row>
    <row r="426" spans="1:12" ht="45">
      <c r="A426" s="5" t="s">
        <v>411</v>
      </c>
      <c r="B426" s="37" t="s">
        <v>69</v>
      </c>
      <c r="C426" s="37" t="s">
        <v>124</v>
      </c>
      <c r="D426" s="37" t="s">
        <v>128</v>
      </c>
      <c r="E426" s="33">
        <v>9000090310</v>
      </c>
      <c r="F426" s="32"/>
      <c r="G426" s="32"/>
      <c r="H426" s="40" t="e">
        <f>#REF!+H427+#REF!+H451</f>
        <v>#REF!</v>
      </c>
      <c r="I426" s="214">
        <f t="shared" si="84"/>
        <v>100</v>
      </c>
      <c r="J426" s="40">
        <f>J427</f>
        <v>100</v>
      </c>
      <c r="K426" s="40">
        <f>K427</f>
        <v>0</v>
      </c>
      <c r="L426" s="39">
        <f t="shared" si="86"/>
        <v>0</v>
      </c>
    </row>
    <row r="427" spans="1:12" ht="30">
      <c r="A427" s="27" t="s">
        <v>210</v>
      </c>
      <c r="B427" s="37" t="s">
        <v>69</v>
      </c>
      <c r="C427" s="37" t="s">
        <v>124</v>
      </c>
      <c r="D427" s="37" t="s">
        <v>128</v>
      </c>
      <c r="E427" s="33">
        <v>9000090310</v>
      </c>
      <c r="F427" s="33">
        <v>200</v>
      </c>
      <c r="G427" s="32"/>
      <c r="H427" s="40">
        <f aca="true" t="shared" si="92" ref="H427:K428">H428</f>
        <v>4860</v>
      </c>
      <c r="I427" s="214">
        <f t="shared" si="84"/>
        <v>100</v>
      </c>
      <c r="J427" s="40">
        <f t="shared" si="92"/>
        <v>100</v>
      </c>
      <c r="K427" s="40">
        <v>0</v>
      </c>
      <c r="L427" s="39">
        <f t="shared" si="86"/>
        <v>0</v>
      </c>
    </row>
    <row r="428" spans="1:12" ht="15" customHeight="1">
      <c r="A428" s="5" t="s">
        <v>20</v>
      </c>
      <c r="B428" s="37" t="s">
        <v>69</v>
      </c>
      <c r="C428" s="37" t="s">
        <v>124</v>
      </c>
      <c r="D428" s="37" t="s">
        <v>128</v>
      </c>
      <c r="E428" s="33">
        <v>9000090310</v>
      </c>
      <c r="F428" s="33">
        <v>240</v>
      </c>
      <c r="G428" s="32"/>
      <c r="H428" s="40">
        <f t="shared" si="92"/>
        <v>4860</v>
      </c>
      <c r="I428" s="214">
        <f t="shared" si="84"/>
        <v>100</v>
      </c>
      <c r="J428" s="40">
        <f t="shared" si="92"/>
        <v>100</v>
      </c>
      <c r="K428" s="40">
        <f t="shared" si="92"/>
        <v>0</v>
      </c>
      <c r="L428" s="39">
        <f t="shared" si="86"/>
        <v>0</v>
      </c>
    </row>
    <row r="429" spans="1:12" ht="15" customHeight="1">
      <c r="A429" s="6" t="s">
        <v>8</v>
      </c>
      <c r="B429" s="37" t="s">
        <v>69</v>
      </c>
      <c r="C429" s="37" t="s">
        <v>124</v>
      </c>
      <c r="D429" s="37" t="s">
        <v>128</v>
      </c>
      <c r="E429" s="33">
        <v>9000090310</v>
      </c>
      <c r="F429" s="33">
        <v>240</v>
      </c>
      <c r="G429" s="33">
        <v>1</v>
      </c>
      <c r="H429" s="40">
        <v>4860</v>
      </c>
      <c r="I429" s="214">
        <f t="shared" si="84"/>
        <v>100</v>
      </c>
      <c r="J429" s="40">
        <v>100</v>
      </c>
      <c r="K429" s="40">
        <v>0</v>
      </c>
      <c r="L429" s="39">
        <f t="shared" si="86"/>
        <v>0</v>
      </c>
    </row>
    <row r="430" spans="1:12" ht="15" customHeight="1">
      <c r="A430" s="27" t="s">
        <v>536</v>
      </c>
      <c r="B430" s="37" t="s">
        <v>69</v>
      </c>
      <c r="C430" s="37" t="s">
        <v>124</v>
      </c>
      <c r="D430" s="37" t="s">
        <v>128</v>
      </c>
      <c r="E430" s="33">
        <v>5500000000</v>
      </c>
      <c r="F430" s="32"/>
      <c r="G430" s="32"/>
      <c r="H430" s="40" t="e">
        <f>#REF!</f>
        <v>#REF!</v>
      </c>
      <c r="I430" s="214">
        <f t="shared" si="84"/>
        <v>27.30983</v>
      </c>
      <c r="J430" s="40">
        <f>J431+J439+J443+J447+J435</f>
        <v>47</v>
      </c>
      <c r="K430" s="40">
        <f>K431+K439+K443+K447+K435</f>
        <v>19.69017</v>
      </c>
      <c r="L430" s="39">
        <f t="shared" si="86"/>
        <v>41.89397872340425</v>
      </c>
    </row>
    <row r="431" spans="1:12" ht="42.75" customHeight="1">
      <c r="A431" s="27" t="s">
        <v>450</v>
      </c>
      <c r="B431" s="37" t="s">
        <v>69</v>
      </c>
      <c r="C431" s="37" t="s">
        <v>124</v>
      </c>
      <c r="D431" s="37" t="s">
        <v>128</v>
      </c>
      <c r="E431" s="33">
        <v>5500191040</v>
      </c>
      <c r="F431" s="32"/>
      <c r="G431" s="32"/>
      <c r="H431" s="40">
        <f aca="true" t="shared" si="93" ref="H431:K449">H432</f>
        <v>8</v>
      </c>
      <c r="I431" s="214">
        <f t="shared" si="84"/>
        <v>6</v>
      </c>
      <c r="J431" s="40">
        <f t="shared" si="93"/>
        <v>6</v>
      </c>
      <c r="K431" s="40">
        <f t="shared" si="93"/>
        <v>0</v>
      </c>
      <c r="L431" s="39">
        <f t="shared" si="86"/>
        <v>0</v>
      </c>
    </row>
    <row r="432" spans="1:12" ht="30" customHeight="1">
      <c r="A432" s="27" t="s">
        <v>210</v>
      </c>
      <c r="B432" s="37" t="s">
        <v>69</v>
      </c>
      <c r="C432" s="37" t="s">
        <v>124</v>
      </c>
      <c r="D432" s="37" t="s">
        <v>128</v>
      </c>
      <c r="E432" s="33">
        <v>5500191040</v>
      </c>
      <c r="F432" s="33">
        <v>200</v>
      </c>
      <c r="G432" s="32"/>
      <c r="H432" s="40">
        <f t="shared" si="93"/>
        <v>8</v>
      </c>
      <c r="I432" s="214">
        <f t="shared" si="84"/>
        <v>6</v>
      </c>
      <c r="J432" s="40">
        <f t="shared" si="93"/>
        <v>6</v>
      </c>
      <c r="K432" s="40">
        <f t="shared" si="93"/>
        <v>0</v>
      </c>
      <c r="L432" s="39">
        <f t="shared" si="86"/>
        <v>0</v>
      </c>
    </row>
    <row r="433" spans="1:12" ht="30" customHeight="1">
      <c r="A433" s="5" t="s">
        <v>20</v>
      </c>
      <c r="B433" s="37" t="s">
        <v>69</v>
      </c>
      <c r="C433" s="37" t="s">
        <v>124</v>
      </c>
      <c r="D433" s="37" t="s">
        <v>128</v>
      </c>
      <c r="E433" s="33">
        <v>5500191040</v>
      </c>
      <c r="F433" s="33">
        <v>240</v>
      </c>
      <c r="G433" s="32"/>
      <c r="H433" s="40">
        <f t="shared" si="93"/>
        <v>8</v>
      </c>
      <c r="I433" s="214">
        <f t="shared" si="84"/>
        <v>6</v>
      </c>
      <c r="J433" s="40">
        <f t="shared" si="93"/>
        <v>6</v>
      </c>
      <c r="K433" s="40">
        <f t="shared" si="93"/>
        <v>0</v>
      </c>
      <c r="L433" s="39">
        <f t="shared" si="86"/>
        <v>0</v>
      </c>
    </row>
    <row r="434" spans="1:12" ht="15" customHeight="1">
      <c r="A434" s="6" t="s">
        <v>8</v>
      </c>
      <c r="B434" s="37" t="s">
        <v>69</v>
      </c>
      <c r="C434" s="37" t="s">
        <v>124</v>
      </c>
      <c r="D434" s="37" t="s">
        <v>128</v>
      </c>
      <c r="E434" s="33">
        <v>5500191040</v>
      </c>
      <c r="F434" s="33">
        <v>240</v>
      </c>
      <c r="G434" s="33">
        <v>1</v>
      </c>
      <c r="H434" s="40">
        <v>8</v>
      </c>
      <c r="I434" s="214">
        <f t="shared" si="84"/>
        <v>6</v>
      </c>
      <c r="J434" s="40">
        <v>6</v>
      </c>
      <c r="K434" s="40">
        <v>0</v>
      </c>
      <c r="L434" s="39">
        <f t="shared" si="86"/>
        <v>0</v>
      </c>
    </row>
    <row r="435" spans="1:12" ht="15" customHeight="1">
      <c r="A435" s="27" t="s">
        <v>451</v>
      </c>
      <c r="B435" s="37" t="s">
        <v>69</v>
      </c>
      <c r="C435" s="37" t="s">
        <v>124</v>
      </c>
      <c r="D435" s="37" t="s">
        <v>128</v>
      </c>
      <c r="E435" s="33">
        <v>5500291040</v>
      </c>
      <c r="F435" s="32"/>
      <c r="G435" s="32"/>
      <c r="H435" s="40">
        <f t="shared" si="93"/>
        <v>8</v>
      </c>
      <c r="I435" s="214">
        <f>J435-K435</f>
        <v>5</v>
      </c>
      <c r="J435" s="40">
        <f t="shared" si="93"/>
        <v>5</v>
      </c>
      <c r="K435" s="40">
        <f t="shared" si="93"/>
        <v>0</v>
      </c>
      <c r="L435" s="39">
        <f t="shared" si="86"/>
        <v>0</v>
      </c>
    </row>
    <row r="436" spans="1:12" ht="30" customHeight="1">
      <c r="A436" s="27" t="s">
        <v>210</v>
      </c>
      <c r="B436" s="37" t="s">
        <v>69</v>
      </c>
      <c r="C436" s="37" t="s">
        <v>124</v>
      </c>
      <c r="D436" s="37" t="s">
        <v>128</v>
      </c>
      <c r="E436" s="33">
        <v>5500291040</v>
      </c>
      <c r="F436" s="33">
        <v>200</v>
      </c>
      <c r="G436" s="32"/>
      <c r="H436" s="40">
        <f t="shared" si="93"/>
        <v>8</v>
      </c>
      <c r="I436" s="214">
        <f>J436-K436</f>
        <v>5</v>
      </c>
      <c r="J436" s="40">
        <f t="shared" si="93"/>
        <v>5</v>
      </c>
      <c r="K436" s="40">
        <f t="shared" si="93"/>
        <v>0</v>
      </c>
      <c r="L436" s="39">
        <f t="shared" si="86"/>
        <v>0</v>
      </c>
    </row>
    <row r="437" spans="1:12" ht="30" customHeight="1">
      <c r="A437" s="5" t="s">
        <v>20</v>
      </c>
      <c r="B437" s="37" t="s">
        <v>69</v>
      </c>
      <c r="C437" s="37" t="s">
        <v>124</v>
      </c>
      <c r="D437" s="37" t="s">
        <v>128</v>
      </c>
      <c r="E437" s="33">
        <v>5500291040</v>
      </c>
      <c r="F437" s="33">
        <v>240</v>
      </c>
      <c r="G437" s="32"/>
      <c r="H437" s="40">
        <f t="shared" si="93"/>
        <v>8</v>
      </c>
      <c r="I437" s="214">
        <f>J437-K437</f>
        <v>5</v>
      </c>
      <c r="J437" s="40">
        <f t="shared" si="93"/>
        <v>5</v>
      </c>
      <c r="K437" s="40">
        <f t="shared" si="93"/>
        <v>0</v>
      </c>
      <c r="L437" s="39">
        <f t="shared" si="86"/>
        <v>0</v>
      </c>
    </row>
    <row r="438" spans="1:12" ht="15" customHeight="1">
      <c r="A438" s="6" t="s">
        <v>8</v>
      </c>
      <c r="B438" s="37" t="s">
        <v>69</v>
      </c>
      <c r="C438" s="37" t="s">
        <v>124</v>
      </c>
      <c r="D438" s="37" t="s">
        <v>128</v>
      </c>
      <c r="E438" s="33">
        <v>5500291040</v>
      </c>
      <c r="F438" s="33">
        <v>240</v>
      </c>
      <c r="G438" s="33">
        <v>1</v>
      </c>
      <c r="H438" s="40">
        <v>8</v>
      </c>
      <c r="I438" s="214">
        <f>J438-K438</f>
        <v>5</v>
      </c>
      <c r="J438" s="40">
        <v>5</v>
      </c>
      <c r="K438" s="40">
        <v>0</v>
      </c>
      <c r="L438" s="39">
        <f t="shared" si="86"/>
        <v>0</v>
      </c>
    </row>
    <row r="439" spans="1:12" ht="15" customHeight="1">
      <c r="A439" s="27" t="s">
        <v>452</v>
      </c>
      <c r="B439" s="37" t="s">
        <v>69</v>
      </c>
      <c r="C439" s="37" t="s">
        <v>124</v>
      </c>
      <c r="D439" s="37" t="s">
        <v>128</v>
      </c>
      <c r="E439" s="33">
        <v>5500391040</v>
      </c>
      <c r="F439" s="32"/>
      <c r="G439" s="32"/>
      <c r="H439" s="40">
        <f t="shared" si="93"/>
        <v>8</v>
      </c>
      <c r="I439" s="214">
        <f t="shared" si="84"/>
        <v>10.309830000000002</v>
      </c>
      <c r="J439" s="40">
        <f t="shared" si="93"/>
        <v>30</v>
      </c>
      <c r="K439" s="40">
        <f t="shared" si="93"/>
        <v>19.69017</v>
      </c>
      <c r="L439" s="39">
        <f t="shared" si="86"/>
        <v>65.63389999999998</v>
      </c>
    </row>
    <row r="440" spans="1:12" ht="15" customHeight="1">
      <c r="A440" s="27" t="s">
        <v>210</v>
      </c>
      <c r="B440" s="37" t="s">
        <v>69</v>
      </c>
      <c r="C440" s="37" t="s">
        <v>124</v>
      </c>
      <c r="D440" s="37" t="s">
        <v>128</v>
      </c>
      <c r="E440" s="33">
        <v>5500391040</v>
      </c>
      <c r="F440" s="33">
        <v>200</v>
      </c>
      <c r="G440" s="32"/>
      <c r="H440" s="40">
        <f t="shared" si="93"/>
        <v>8</v>
      </c>
      <c r="I440" s="214">
        <f t="shared" si="84"/>
        <v>10.309830000000002</v>
      </c>
      <c r="J440" s="40">
        <f t="shared" si="93"/>
        <v>30</v>
      </c>
      <c r="K440" s="40">
        <f t="shared" si="93"/>
        <v>19.69017</v>
      </c>
      <c r="L440" s="39">
        <f t="shared" si="86"/>
        <v>65.63389999999998</v>
      </c>
    </row>
    <row r="441" spans="1:12" ht="15" customHeight="1">
      <c r="A441" s="5" t="s">
        <v>20</v>
      </c>
      <c r="B441" s="37" t="s">
        <v>69</v>
      </c>
      <c r="C441" s="37" t="s">
        <v>124</v>
      </c>
      <c r="D441" s="37" t="s">
        <v>128</v>
      </c>
      <c r="E441" s="33">
        <v>5500391040</v>
      </c>
      <c r="F441" s="33">
        <v>240</v>
      </c>
      <c r="G441" s="32"/>
      <c r="H441" s="40">
        <f t="shared" si="93"/>
        <v>8</v>
      </c>
      <c r="I441" s="214">
        <f t="shared" si="84"/>
        <v>10.309830000000002</v>
      </c>
      <c r="J441" s="40">
        <f t="shared" si="93"/>
        <v>30</v>
      </c>
      <c r="K441" s="40">
        <f t="shared" si="93"/>
        <v>19.69017</v>
      </c>
      <c r="L441" s="39">
        <f t="shared" si="86"/>
        <v>65.63389999999998</v>
      </c>
    </row>
    <row r="442" spans="1:12" ht="15">
      <c r="A442" s="6" t="s">
        <v>8</v>
      </c>
      <c r="B442" s="37" t="s">
        <v>69</v>
      </c>
      <c r="C442" s="37" t="s">
        <v>124</v>
      </c>
      <c r="D442" s="37" t="s">
        <v>128</v>
      </c>
      <c r="E442" s="33">
        <v>5500391040</v>
      </c>
      <c r="F442" s="33">
        <v>240</v>
      </c>
      <c r="G442" s="33">
        <v>1</v>
      </c>
      <c r="H442" s="40">
        <v>8</v>
      </c>
      <c r="I442" s="214">
        <f t="shared" si="84"/>
        <v>10.309830000000002</v>
      </c>
      <c r="J442" s="40">
        <v>30</v>
      </c>
      <c r="K442" s="40">
        <v>19.69017</v>
      </c>
      <c r="L442" s="39">
        <f t="shared" si="86"/>
        <v>65.63389999999998</v>
      </c>
    </row>
    <row r="443" spans="1:12" ht="30">
      <c r="A443" s="27" t="s">
        <v>453</v>
      </c>
      <c r="B443" s="37" t="s">
        <v>69</v>
      </c>
      <c r="C443" s="37" t="s">
        <v>124</v>
      </c>
      <c r="D443" s="37" t="s">
        <v>128</v>
      </c>
      <c r="E443" s="33">
        <v>5500491040</v>
      </c>
      <c r="F443" s="32"/>
      <c r="G443" s="32"/>
      <c r="H443" s="40">
        <f t="shared" si="93"/>
        <v>8</v>
      </c>
      <c r="I443" s="214">
        <f t="shared" si="84"/>
        <v>3</v>
      </c>
      <c r="J443" s="40">
        <f t="shared" si="93"/>
        <v>3</v>
      </c>
      <c r="K443" s="40">
        <f t="shared" si="93"/>
        <v>0</v>
      </c>
      <c r="L443" s="39">
        <f t="shared" si="86"/>
        <v>0</v>
      </c>
    </row>
    <row r="444" spans="1:12" ht="30">
      <c r="A444" s="27" t="s">
        <v>210</v>
      </c>
      <c r="B444" s="37" t="s">
        <v>69</v>
      </c>
      <c r="C444" s="37" t="s">
        <v>124</v>
      </c>
      <c r="D444" s="37" t="s">
        <v>128</v>
      </c>
      <c r="E444" s="33">
        <v>5500491040</v>
      </c>
      <c r="F444" s="33">
        <v>200</v>
      </c>
      <c r="G444" s="32"/>
      <c r="H444" s="40">
        <f t="shared" si="93"/>
        <v>8</v>
      </c>
      <c r="I444" s="214">
        <f t="shared" si="84"/>
        <v>3</v>
      </c>
      <c r="J444" s="40">
        <f t="shared" si="93"/>
        <v>3</v>
      </c>
      <c r="K444" s="40">
        <f t="shared" si="93"/>
        <v>0</v>
      </c>
      <c r="L444" s="39">
        <f t="shared" si="86"/>
        <v>0</v>
      </c>
    </row>
    <row r="445" spans="1:12" ht="30">
      <c r="A445" s="5" t="s">
        <v>20</v>
      </c>
      <c r="B445" s="37" t="s">
        <v>69</v>
      </c>
      <c r="C445" s="37" t="s">
        <v>124</v>
      </c>
      <c r="D445" s="37" t="s">
        <v>128</v>
      </c>
      <c r="E445" s="33">
        <v>5500491040</v>
      </c>
      <c r="F445" s="33">
        <v>240</v>
      </c>
      <c r="G445" s="32"/>
      <c r="H445" s="40">
        <f t="shared" si="93"/>
        <v>8</v>
      </c>
      <c r="I445" s="214">
        <f t="shared" si="84"/>
        <v>3</v>
      </c>
      <c r="J445" s="40">
        <f t="shared" si="93"/>
        <v>3</v>
      </c>
      <c r="K445" s="40">
        <f t="shared" si="93"/>
        <v>0</v>
      </c>
      <c r="L445" s="39">
        <f t="shared" si="86"/>
        <v>0</v>
      </c>
    </row>
    <row r="446" spans="1:12" ht="15">
      <c r="A446" s="6" t="s">
        <v>8</v>
      </c>
      <c r="B446" s="37" t="s">
        <v>69</v>
      </c>
      <c r="C446" s="37" t="s">
        <v>124</v>
      </c>
      <c r="D446" s="37" t="s">
        <v>128</v>
      </c>
      <c r="E446" s="33">
        <v>5500491040</v>
      </c>
      <c r="F446" s="33">
        <v>240</v>
      </c>
      <c r="G446" s="33">
        <v>1</v>
      </c>
      <c r="H446" s="40">
        <v>8</v>
      </c>
      <c r="I446" s="214">
        <f t="shared" si="84"/>
        <v>3</v>
      </c>
      <c r="J446" s="40">
        <v>3</v>
      </c>
      <c r="K446" s="40">
        <v>0</v>
      </c>
      <c r="L446" s="39">
        <f t="shared" si="86"/>
        <v>0</v>
      </c>
    </row>
    <row r="447" spans="1:12" ht="45">
      <c r="A447" s="27" t="s">
        <v>454</v>
      </c>
      <c r="B447" s="37" t="s">
        <v>69</v>
      </c>
      <c r="C447" s="37" t="s">
        <v>124</v>
      </c>
      <c r="D447" s="37" t="s">
        <v>128</v>
      </c>
      <c r="E447" s="33">
        <v>5500591040</v>
      </c>
      <c r="F447" s="32"/>
      <c r="G447" s="32"/>
      <c r="H447" s="40">
        <f t="shared" si="93"/>
        <v>8</v>
      </c>
      <c r="I447" s="214">
        <f t="shared" si="84"/>
        <v>3</v>
      </c>
      <c r="J447" s="40">
        <f t="shared" si="93"/>
        <v>3</v>
      </c>
      <c r="K447" s="40">
        <f t="shared" si="93"/>
        <v>0</v>
      </c>
      <c r="L447" s="39">
        <f t="shared" si="86"/>
        <v>0</v>
      </c>
    </row>
    <row r="448" spans="1:12" ht="30">
      <c r="A448" s="27" t="s">
        <v>210</v>
      </c>
      <c r="B448" s="37" t="s">
        <v>69</v>
      </c>
      <c r="C448" s="37" t="s">
        <v>124</v>
      </c>
      <c r="D448" s="37" t="s">
        <v>128</v>
      </c>
      <c r="E448" s="33">
        <v>5500591040</v>
      </c>
      <c r="F448" s="33">
        <v>200</v>
      </c>
      <c r="G448" s="32"/>
      <c r="H448" s="40">
        <f t="shared" si="93"/>
        <v>8</v>
      </c>
      <c r="I448" s="214">
        <f t="shared" si="84"/>
        <v>3</v>
      </c>
      <c r="J448" s="40">
        <f t="shared" si="93"/>
        <v>3</v>
      </c>
      <c r="K448" s="40">
        <f t="shared" si="93"/>
        <v>0</v>
      </c>
      <c r="L448" s="39">
        <f t="shared" si="86"/>
        <v>0</v>
      </c>
    </row>
    <row r="449" spans="1:12" ht="30">
      <c r="A449" s="5" t="s">
        <v>20</v>
      </c>
      <c r="B449" s="37" t="s">
        <v>69</v>
      </c>
      <c r="C449" s="37" t="s">
        <v>124</v>
      </c>
      <c r="D449" s="37" t="s">
        <v>128</v>
      </c>
      <c r="E449" s="33">
        <v>5500591040</v>
      </c>
      <c r="F449" s="33">
        <v>240</v>
      </c>
      <c r="G449" s="32"/>
      <c r="H449" s="40">
        <f t="shared" si="93"/>
        <v>8</v>
      </c>
      <c r="I449" s="214">
        <f t="shared" si="84"/>
        <v>3</v>
      </c>
      <c r="J449" s="40">
        <f t="shared" si="93"/>
        <v>3</v>
      </c>
      <c r="K449" s="40">
        <f t="shared" si="93"/>
        <v>0</v>
      </c>
      <c r="L449" s="39">
        <f t="shared" si="86"/>
        <v>0</v>
      </c>
    </row>
    <row r="450" spans="1:12" ht="15">
      <c r="A450" s="6" t="s">
        <v>8</v>
      </c>
      <c r="B450" s="37" t="s">
        <v>69</v>
      </c>
      <c r="C450" s="37" t="s">
        <v>124</v>
      </c>
      <c r="D450" s="37" t="s">
        <v>128</v>
      </c>
      <c r="E450" s="33">
        <v>5500591040</v>
      </c>
      <c r="F450" s="33">
        <v>240</v>
      </c>
      <c r="G450" s="33">
        <v>1</v>
      </c>
      <c r="H450" s="40">
        <v>8</v>
      </c>
      <c r="I450" s="214">
        <f t="shared" si="84"/>
        <v>3</v>
      </c>
      <c r="J450" s="40">
        <v>3</v>
      </c>
      <c r="K450" s="40">
        <v>0</v>
      </c>
      <c r="L450" s="39">
        <f t="shared" si="86"/>
        <v>0</v>
      </c>
    </row>
    <row r="451" spans="1:12" ht="15">
      <c r="A451" s="4" t="s">
        <v>77</v>
      </c>
      <c r="B451" s="90" t="s">
        <v>69</v>
      </c>
      <c r="C451" s="90" t="s">
        <v>78</v>
      </c>
      <c r="D451" s="36"/>
      <c r="E451" s="32"/>
      <c r="F451" s="32"/>
      <c r="G451" s="32"/>
      <c r="H451" s="214" t="e">
        <f>H458+H467+#REF!+H508</f>
        <v>#REF!</v>
      </c>
      <c r="I451" s="214">
        <f t="shared" si="84"/>
        <v>2702.0530799999997</v>
      </c>
      <c r="J451" s="214">
        <f>J452+J458+J467+J508</f>
        <v>16352.78053</v>
      </c>
      <c r="K451" s="214">
        <f>K452+K458+K467+K508</f>
        <v>13650.72745</v>
      </c>
      <c r="L451" s="39">
        <f t="shared" si="86"/>
        <v>83.47649150526452</v>
      </c>
    </row>
    <row r="452" spans="1:12" ht="15">
      <c r="A452" s="158" t="s">
        <v>79</v>
      </c>
      <c r="B452" s="90" t="s">
        <v>69</v>
      </c>
      <c r="C452" s="90" t="s">
        <v>78</v>
      </c>
      <c r="D452" s="90" t="s">
        <v>80</v>
      </c>
      <c r="E452" s="234"/>
      <c r="F452" s="234"/>
      <c r="G452" s="234"/>
      <c r="H452" s="214" t="e">
        <f>#REF!+H453</f>
        <v>#REF!</v>
      </c>
      <c r="I452" s="214">
        <f aca="true" t="shared" si="94" ref="I452:I515">J452-K452</f>
        <v>406.18053</v>
      </c>
      <c r="J452" s="214">
        <f aca="true" t="shared" si="95" ref="J452:K456">J453</f>
        <v>406.18053</v>
      </c>
      <c r="K452" s="214">
        <f t="shared" si="95"/>
        <v>0</v>
      </c>
      <c r="L452" s="39">
        <f t="shared" si="86"/>
        <v>0</v>
      </c>
    </row>
    <row r="453" spans="1:12" ht="15">
      <c r="A453" s="5" t="s">
        <v>16</v>
      </c>
      <c r="B453" s="33">
        <v>500</v>
      </c>
      <c r="C453" s="37" t="s">
        <v>78</v>
      </c>
      <c r="D453" s="37" t="s">
        <v>80</v>
      </c>
      <c r="E453" s="33">
        <v>9000000000</v>
      </c>
      <c r="F453" s="33"/>
      <c r="G453" s="33"/>
      <c r="H453" s="40">
        <f>H454</f>
        <v>15</v>
      </c>
      <c r="I453" s="214">
        <f t="shared" si="94"/>
        <v>406.18053</v>
      </c>
      <c r="J453" s="40">
        <f t="shared" si="95"/>
        <v>406.18053</v>
      </c>
      <c r="K453" s="40">
        <f t="shared" si="95"/>
        <v>0</v>
      </c>
      <c r="L453" s="39">
        <f t="shared" si="86"/>
        <v>0</v>
      </c>
    </row>
    <row r="454" spans="1:12" ht="30">
      <c r="A454" s="159" t="s">
        <v>637</v>
      </c>
      <c r="B454" s="33">
        <v>500</v>
      </c>
      <c r="C454" s="37" t="s">
        <v>78</v>
      </c>
      <c r="D454" s="37" t="s">
        <v>80</v>
      </c>
      <c r="E454" s="160">
        <v>9000074780</v>
      </c>
      <c r="F454" s="33"/>
      <c r="G454" s="33"/>
      <c r="H454" s="40">
        <f>H455</f>
        <v>15</v>
      </c>
      <c r="I454" s="214">
        <f t="shared" si="94"/>
        <v>406.18053</v>
      </c>
      <c r="J454" s="40">
        <v>406.18053</v>
      </c>
      <c r="K454" s="40">
        <v>0</v>
      </c>
      <c r="L454" s="39">
        <f t="shared" si="86"/>
        <v>0</v>
      </c>
    </row>
    <row r="455" spans="1:12" ht="30" customHeight="1">
      <c r="A455" s="27" t="s">
        <v>210</v>
      </c>
      <c r="B455" s="33">
        <v>500</v>
      </c>
      <c r="C455" s="37" t="s">
        <v>78</v>
      </c>
      <c r="D455" s="37" t="s">
        <v>80</v>
      </c>
      <c r="E455" s="160">
        <v>9000074780</v>
      </c>
      <c r="F455" s="33">
        <v>200</v>
      </c>
      <c r="G455" s="33"/>
      <c r="H455" s="40">
        <f>H456</f>
        <v>15</v>
      </c>
      <c r="I455" s="214">
        <f t="shared" si="94"/>
        <v>406.18053</v>
      </c>
      <c r="J455" s="40">
        <f t="shared" si="95"/>
        <v>406.18053</v>
      </c>
      <c r="K455" s="40">
        <f t="shared" si="95"/>
        <v>0</v>
      </c>
      <c r="L455" s="39">
        <f aca="true" t="shared" si="96" ref="L455:L518">K455/J455*100</f>
        <v>0</v>
      </c>
    </row>
    <row r="456" spans="1:12" ht="30" customHeight="1">
      <c r="A456" s="5" t="s">
        <v>20</v>
      </c>
      <c r="B456" s="33">
        <v>500</v>
      </c>
      <c r="C456" s="37" t="s">
        <v>78</v>
      </c>
      <c r="D456" s="37" t="s">
        <v>80</v>
      </c>
      <c r="E456" s="160">
        <v>9000074780</v>
      </c>
      <c r="F456" s="33">
        <v>240</v>
      </c>
      <c r="G456" s="33"/>
      <c r="H456" s="40">
        <f>H457</f>
        <v>15</v>
      </c>
      <c r="I456" s="214">
        <f t="shared" si="94"/>
        <v>406.18053</v>
      </c>
      <c r="J456" s="40">
        <f t="shared" si="95"/>
        <v>406.18053</v>
      </c>
      <c r="K456" s="40">
        <f t="shared" si="95"/>
        <v>0</v>
      </c>
      <c r="L456" s="39">
        <f t="shared" si="96"/>
        <v>0</v>
      </c>
    </row>
    <row r="457" spans="1:12" ht="30" customHeight="1">
      <c r="A457" s="6" t="s">
        <v>9</v>
      </c>
      <c r="B457" s="37" t="s">
        <v>69</v>
      </c>
      <c r="C457" s="37" t="s">
        <v>78</v>
      </c>
      <c r="D457" s="37" t="s">
        <v>80</v>
      </c>
      <c r="E457" s="160">
        <v>9000074780</v>
      </c>
      <c r="F457" s="33">
        <v>240</v>
      </c>
      <c r="G457" s="33">
        <v>2</v>
      </c>
      <c r="H457" s="40">
        <v>15</v>
      </c>
      <c r="I457" s="214">
        <f t="shared" si="94"/>
        <v>406.18053</v>
      </c>
      <c r="J457" s="40">
        <v>406.18053</v>
      </c>
      <c r="K457" s="40">
        <v>0</v>
      </c>
      <c r="L457" s="39">
        <f t="shared" si="96"/>
        <v>0</v>
      </c>
    </row>
    <row r="458" spans="1:12" ht="15" customHeight="1">
      <c r="A458" s="4" t="s">
        <v>82</v>
      </c>
      <c r="B458" s="90" t="s">
        <v>69</v>
      </c>
      <c r="C458" s="90" t="s">
        <v>78</v>
      </c>
      <c r="D458" s="90" t="s">
        <v>83</v>
      </c>
      <c r="E458" s="234"/>
      <c r="F458" s="234"/>
      <c r="G458" s="234"/>
      <c r="H458" s="214">
        <f>H459</f>
        <v>1500</v>
      </c>
      <c r="I458" s="214">
        <f t="shared" si="94"/>
        <v>926.373</v>
      </c>
      <c r="J458" s="214">
        <f>J459</f>
        <v>3600</v>
      </c>
      <c r="K458" s="214">
        <f>K459</f>
        <v>2673.627</v>
      </c>
      <c r="L458" s="39">
        <f t="shared" si="96"/>
        <v>74.26741666666666</v>
      </c>
    </row>
    <row r="459" spans="1:12" ht="30" customHeight="1">
      <c r="A459" s="5" t="s">
        <v>16</v>
      </c>
      <c r="B459" s="37" t="s">
        <v>69</v>
      </c>
      <c r="C459" s="37" t="s">
        <v>78</v>
      </c>
      <c r="D459" s="37" t="s">
        <v>83</v>
      </c>
      <c r="E459" s="33">
        <v>9000000000</v>
      </c>
      <c r="F459" s="32"/>
      <c r="G459" s="32"/>
      <c r="H459" s="40">
        <f>H460</f>
        <v>1500</v>
      </c>
      <c r="I459" s="214">
        <f t="shared" si="94"/>
        <v>926.373</v>
      </c>
      <c r="J459" s="40">
        <f>J460</f>
        <v>3600</v>
      </c>
      <c r="K459" s="40">
        <f>K460</f>
        <v>2673.627</v>
      </c>
      <c r="L459" s="39">
        <f t="shared" si="96"/>
        <v>74.26741666666666</v>
      </c>
    </row>
    <row r="460" spans="1:12" ht="30" customHeight="1">
      <c r="A460" s="5" t="s">
        <v>638</v>
      </c>
      <c r="B460" s="37" t="s">
        <v>69</v>
      </c>
      <c r="C460" s="37" t="s">
        <v>78</v>
      </c>
      <c r="D460" s="37" t="s">
        <v>83</v>
      </c>
      <c r="E460" s="33">
        <v>9000090410</v>
      </c>
      <c r="F460" s="32"/>
      <c r="G460" s="32"/>
      <c r="H460" s="40">
        <f>H464</f>
        <v>1500</v>
      </c>
      <c r="I460" s="214">
        <f t="shared" si="94"/>
        <v>926.373</v>
      </c>
      <c r="J460" s="40">
        <f>J464+J461</f>
        <v>3600</v>
      </c>
      <c r="K460" s="40">
        <f>K464+K461</f>
        <v>2673.627</v>
      </c>
      <c r="L460" s="39">
        <f t="shared" si="96"/>
        <v>74.26741666666666</v>
      </c>
    </row>
    <row r="461" spans="1:12" ht="30" customHeight="1">
      <c r="A461" s="27" t="s">
        <v>210</v>
      </c>
      <c r="B461" s="33">
        <v>500</v>
      </c>
      <c r="C461" s="37" t="s">
        <v>78</v>
      </c>
      <c r="D461" s="37" t="s">
        <v>83</v>
      </c>
      <c r="E461" s="33">
        <v>9000090410</v>
      </c>
      <c r="F461" s="33">
        <v>200</v>
      </c>
      <c r="G461" s="33"/>
      <c r="H461" s="40">
        <f aca="true" t="shared" si="97" ref="H461:K462">H462</f>
        <v>4517</v>
      </c>
      <c r="I461" s="214">
        <f t="shared" si="94"/>
        <v>926.373</v>
      </c>
      <c r="J461" s="40">
        <f t="shared" si="97"/>
        <v>3600</v>
      </c>
      <c r="K461" s="40">
        <f t="shared" si="97"/>
        <v>2673.627</v>
      </c>
      <c r="L461" s="39">
        <f t="shared" si="96"/>
        <v>74.26741666666666</v>
      </c>
    </row>
    <row r="462" spans="1:12" ht="15" customHeight="1">
      <c r="A462" s="5" t="s">
        <v>20</v>
      </c>
      <c r="B462" s="33">
        <v>500</v>
      </c>
      <c r="C462" s="37" t="s">
        <v>78</v>
      </c>
      <c r="D462" s="37" t="s">
        <v>83</v>
      </c>
      <c r="E462" s="33">
        <v>9000090410</v>
      </c>
      <c r="F462" s="33">
        <v>240</v>
      </c>
      <c r="G462" s="33"/>
      <c r="H462" s="40">
        <f t="shared" si="97"/>
        <v>4517</v>
      </c>
      <c r="I462" s="214">
        <f t="shared" si="94"/>
        <v>926.373</v>
      </c>
      <c r="J462" s="40">
        <f t="shared" si="97"/>
        <v>3600</v>
      </c>
      <c r="K462" s="40">
        <f t="shared" si="97"/>
        <v>2673.627</v>
      </c>
      <c r="L462" s="39">
        <f t="shared" si="96"/>
        <v>74.26741666666666</v>
      </c>
    </row>
    <row r="463" spans="1:14" s="50" customFormat="1" ht="15">
      <c r="A463" s="6" t="s">
        <v>8</v>
      </c>
      <c r="B463" s="37" t="s">
        <v>69</v>
      </c>
      <c r="C463" s="37" t="s">
        <v>78</v>
      </c>
      <c r="D463" s="37" t="s">
        <v>83</v>
      </c>
      <c r="E463" s="33">
        <v>9000090410</v>
      </c>
      <c r="F463" s="33">
        <v>240</v>
      </c>
      <c r="G463" s="33">
        <v>1</v>
      </c>
      <c r="H463" s="40">
        <v>4517</v>
      </c>
      <c r="I463" s="214">
        <f t="shared" si="94"/>
        <v>926.373</v>
      </c>
      <c r="J463" s="40">
        <v>3600</v>
      </c>
      <c r="K463" s="40">
        <v>2673.627</v>
      </c>
      <c r="L463" s="39">
        <f t="shared" si="96"/>
        <v>74.26741666666666</v>
      </c>
      <c r="M463" s="49"/>
      <c r="N463" s="49"/>
    </row>
    <row r="464" spans="1:12" ht="15" hidden="1">
      <c r="A464" s="5" t="s">
        <v>21</v>
      </c>
      <c r="B464" s="37" t="s">
        <v>69</v>
      </c>
      <c r="C464" s="37" t="s">
        <v>78</v>
      </c>
      <c r="D464" s="37" t="s">
        <v>83</v>
      </c>
      <c r="E464" s="33">
        <v>9000090410</v>
      </c>
      <c r="F464" s="33">
        <v>800</v>
      </c>
      <c r="G464" s="32"/>
      <c r="H464" s="40">
        <f>H465</f>
        <v>1500</v>
      </c>
      <c r="I464" s="214">
        <f t="shared" si="94"/>
        <v>0</v>
      </c>
      <c r="J464" s="40">
        <f>J465</f>
        <v>0</v>
      </c>
      <c r="K464" s="40">
        <f>K465</f>
        <v>0</v>
      </c>
      <c r="L464" s="39" t="e">
        <f t="shared" si="96"/>
        <v>#DIV/0!</v>
      </c>
    </row>
    <row r="465" spans="1:14" s="173" customFormat="1" ht="45" hidden="1">
      <c r="A465" s="5" t="s">
        <v>81</v>
      </c>
      <c r="B465" s="37" t="s">
        <v>69</v>
      </c>
      <c r="C465" s="37" t="s">
        <v>78</v>
      </c>
      <c r="D465" s="37" t="s">
        <v>83</v>
      </c>
      <c r="E465" s="33">
        <v>9000090410</v>
      </c>
      <c r="F465" s="33">
        <v>810</v>
      </c>
      <c r="G465" s="32"/>
      <c r="H465" s="40">
        <f>H466</f>
        <v>1500</v>
      </c>
      <c r="I465" s="214">
        <f t="shared" si="94"/>
        <v>0</v>
      </c>
      <c r="J465" s="40">
        <f>J466</f>
        <v>0</v>
      </c>
      <c r="K465" s="40">
        <f>K466</f>
        <v>0</v>
      </c>
      <c r="L465" s="39" t="e">
        <f t="shared" si="96"/>
        <v>#DIV/0!</v>
      </c>
      <c r="M465" s="172"/>
      <c r="N465" s="172"/>
    </row>
    <row r="466" spans="1:12" ht="15" hidden="1">
      <c r="A466" s="6" t="s">
        <v>8</v>
      </c>
      <c r="B466" s="37" t="s">
        <v>69</v>
      </c>
      <c r="C466" s="37" t="s">
        <v>78</v>
      </c>
      <c r="D466" s="37" t="s">
        <v>83</v>
      </c>
      <c r="E466" s="33">
        <v>9000090410</v>
      </c>
      <c r="F466" s="33">
        <v>810</v>
      </c>
      <c r="G466" s="33">
        <v>1</v>
      </c>
      <c r="H466" s="40">
        <v>1500</v>
      </c>
      <c r="I466" s="214">
        <f t="shared" si="94"/>
        <v>0</v>
      </c>
      <c r="J466" s="40"/>
      <c r="K466" s="40"/>
      <c r="L466" s="39" t="e">
        <f t="shared" si="96"/>
        <v>#DIV/0!</v>
      </c>
    </row>
    <row r="467" spans="1:12" ht="15">
      <c r="A467" s="4" t="s">
        <v>84</v>
      </c>
      <c r="B467" s="91">
        <v>500</v>
      </c>
      <c r="C467" s="90" t="s">
        <v>78</v>
      </c>
      <c r="D467" s="90" t="s">
        <v>85</v>
      </c>
      <c r="E467" s="91"/>
      <c r="F467" s="91"/>
      <c r="G467" s="91"/>
      <c r="H467" s="214" t="e">
        <f>H468+#REF!</f>
        <v>#REF!</v>
      </c>
      <c r="I467" s="214">
        <f t="shared" si="94"/>
        <v>1364.4995500000005</v>
      </c>
      <c r="J467" s="214">
        <f>J468+J487</f>
        <v>12341.6</v>
      </c>
      <c r="K467" s="214">
        <f>K468+K487</f>
        <v>10977.10045</v>
      </c>
      <c r="L467" s="39">
        <f t="shared" si="96"/>
        <v>88.9439007097945</v>
      </c>
    </row>
    <row r="468" spans="1:12" ht="15">
      <c r="A468" s="5" t="s">
        <v>16</v>
      </c>
      <c r="B468" s="33">
        <v>500</v>
      </c>
      <c r="C468" s="37" t="s">
        <v>78</v>
      </c>
      <c r="D468" s="37" t="s">
        <v>85</v>
      </c>
      <c r="E468" s="33">
        <v>9000000000</v>
      </c>
      <c r="F468" s="33"/>
      <c r="G468" s="33"/>
      <c r="H468" s="40">
        <f>H469</f>
        <v>4517</v>
      </c>
      <c r="I468" s="214">
        <f t="shared" si="94"/>
        <v>1245.94318</v>
      </c>
      <c r="J468" s="40">
        <f>J469+J473+J480+J479</f>
        <v>1641.6</v>
      </c>
      <c r="K468" s="40">
        <f>K469+K473+K480+K479</f>
        <v>395.65682</v>
      </c>
      <c r="L468" s="39">
        <f t="shared" si="96"/>
        <v>24.101901803118906</v>
      </c>
    </row>
    <row r="469" spans="1:12" ht="30">
      <c r="A469" s="5" t="s">
        <v>429</v>
      </c>
      <c r="B469" s="33">
        <v>500</v>
      </c>
      <c r="C469" s="37" t="s">
        <v>78</v>
      </c>
      <c r="D469" s="37" t="s">
        <v>85</v>
      </c>
      <c r="E469" s="33">
        <v>9000090420</v>
      </c>
      <c r="F469" s="33"/>
      <c r="G469" s="33"/>
      <c r="H469" s="40">
        <f aca="true" t="shared" si="98" ref="H469:K471">H470</f>
        <v>4517</v>
      </c>
      <c r="I469" s="214">
        <f t="shared" si="94"/>
        <v>1245.94318</v>
      </c>
      <c r="J469" s="40">
        <f t="shared" si="98"/>
        <v>1641.6</v>
      </c>
      <c r="K469" s="40">
        <f t="shared" si="98"/>
        <v>395.65682</v>
      </c>
      <c r="L469" s="39">
        <f t="shared" si="96"/>
        <v>24.101901803118906</v>
      </c>
    </row>
    <row r="470" spans="1:12" ht="30">
      <c r="A470" s="27" t="s">
        <v>210</v>
      </c>
      <c r="B470" s="33">
        <v>500</v>
      </c>
      <c r="C470" s="37" t="s">
        <v>78</v>
      </c>
      <c r="D470" s="37" t="s">
        <v>85</v>
      </c>
      <c r="E470" s="33">
        <v>9000090420</v>
      </c>
      <c r="F470" s="33">
        <v>200</v>
      </c>
      <c r="G470" s="33"/>
      <c r="H470" s="40">
        <f t="shared" si="98"/>
        <v>4517</v>
      </c>
      <c r="I470" s="214">
        <f t="shared" si="94"/>
        <v>1245.94318</v>
      </c>
      <c r="J470" s="40">
        <f t="shared" si="98"/>
        <v>1641.6</v>
      </c>
      <c r="K470" s="40">
        <f t="shared" si="98"/>
        <v>395.65682</v>
      </c>
      <c r="L470" s="39">
        <f t="shared" si="96"/>
        <v>24.101901803118906</v>
      </c>
    </row>
    <row r="471" spans="1:12" ht="30">
      <c r="A471" s="5" t="s">
        <v>20</v>
      </c>
      <c r="B471" s="33">
        <v>500</v>
      </c>
      <c r="C471" s="37" t="s">
        <v>78</v>
      </c>
      <c r="D471" s="37" t="s">
        <v>85</v>
      </c>
      <c r="E471" s="33">
        <v>9000090420</v>
      </c>
      <c r="F471" s="33">
        <v>240</v>
      </c>
      <c r="G471" s="33"/>
      <c r="H471" s="40">
        <f t="shared" si="98"/>
        <v>4517</v>
      </c>
      <c r="I471" s="214">
        <f t="shared" si="94"/>
        <v>1245.94318</v>
      </c>
      <c r="J471" s="40">
        <f t="shared" si="98"/>
        <v>1641.6</v>
      </c>
      <c r="K471" s="40">
        <f t="shared" si="98"/>
        <v>395.65682</v>
      </c>
      <c r="L471" s="39">
        <f t="shared" si="96"/>
        <v>24.101901803118906</v>
      </c>
    </row>
    <row r="472" spans="1:12" ht="15">
      <c r="A472" s="6" t="s">
        <v>8</v>
      </c>
      <c r="B472" s="37" t="s">
        <v>69</v>
      </c>
      <c r="C472" s="37" t="s">
        <v>78</v>
      </c>
      <c r="D472" s="37" t="s">
        <v>85</v>
      </c>
      <c r="E472" s="33">
        <v>9000090420</v>
      </c>
      <c r="F472" s="33">
        <v>240</v>
      </c>
      <c r="G472" s="33">
        <v>1</v>
      </c>
      <c r="H472" s="40">
        <v>4517</v>
      </c>
      <c r="I472" s="214">
        <f t="shared" si="94"/>
        <v>1245.94318</v>
      </c>
      <c r="J472" s="40">
        <v>1641.6</v>
      </c>
      <c r="K472" s="40">
        <v>395.65682</v>
      </c>
      <c r="L472" s="39">
        <f t="shared" si="96"/>
        <v>24.101901803118906</v>
      </c>
    </row>
    <row r="473" spans="1:12" ht="15" hidden="1">
      <c r="A473" s="5" t="s">
        <v>21</v>
      </c>
      <c r="B473" s="33">
        <v>500</v>
      </c>
      <c r="C473" s="37" t="s">
        <v>78</v>
      </c>
      <c r="D473" s="37" t="s">
        <v>85</v>
      </c>
      <c r="E473" s="33">
        <v>9000090430</v>
      </c>
      <c r="F473" s="33">
        <v>800</v>
      </c>
      <c r="G473" s="33"/>
      <c r="H473" s="40">
        <f aca="true" t="shared" si="99" ref="H473:K474">H474</f>
        <v>4517</v>
      </c>
      <c r="I473" s="214">
        <f t="shared" si="94"/>
        <v>0</v>
      </c>
      <c r="J473" s="40">
        <f t="shared" si="99"/>
        <v>0</v>
      </c>
      <c r="K473" s="40">
        <f t="shared" si="99"/>
        <v>0</v>
      </c>
      <c r="L473" s="39" t="e">
        <f t="shared" si="96"/>
        <v>#DIV/0!</v>
      </c>
    </row>
    <row r="474" spans="1:12" ht="15" hidden="1">
      <c r="A474" s="5" t="s">
        <v>211</v>
      </c>
      <c r="B474" s="33">
        <v>500</v>
      </c>
      <c r="C474" s="37" t="s">
        <v>78</v>
      </c>
      <c r="D474" s="37" t="s">
        <v>85</v>
      </c>
      <c r="E474" s="33">
        <v>9000090430</v>
      </c>
      <c r="F474" s="33">
        <v>830</v>
      </c>
      <c r="G474" s="33"/>
      <c r="H474" s="40">
        <f t="shared" si="99"/>
        <v>4517</v>
      </c>
      <c r="I474" s="214">
        <f t="shared" si="94"/>
        <v>0</v>
      </c>
      <c r="J474" s="40">
        <f t="shared" si="99"/>
        <v>0</v>
      </c>
      <c r="K474" s="40">
        <f t="shared" si="99"/>
        <v>0</v>
      </c>
      <c r="L474" s="39" t="e">
        <f t="shared" si="96"/>
        <v>#DIV/0!</v>
      </c>
    </row>
    <row r="475" spans="1:12" ht="16.5" customHeight="1" hidden="1">
      <c r="A475" s="6" t="s">
        <v>8</v>
      </c>
      <c r="B475" s="37" t="s">
        <v>69</v>
      </c>
      <c r="C475" s="37" t="s">
        <v>78</v>
      </c>
      <c r="D475" s="37" t="s">
        <v>85</v>
      </c>
      <c r="E475" s="33">
        <v>9000090430</v>
      </c>
      <c r="F475" s="33">
        <v>830</v>
      </c>
      <c r="G475" s="33">
        <v>1</v>
      </c>
      <c r="H475" s="40">
        <v>4517</v>
      </c>
      <c r="I475" s="214">
        <f t="shared" si="94"/>
        <v>0</v>
      </c>
      <c r="J475" s="40"/>
      <c r="K475" s="40"/>
      <c r="L475" s="39" t="e">
        <f t="shared" si="96"/>
        <v>#DIV/0!</v>
      </c>
    </row>
    <row r="476" spans="1:12" ht="17.25" customHeight="1" hidden="1">
      <c r="A476" s="5" t="s">
        <v>430</v>
      </c>
      <c r="B476" s="33">
        <v>500</v>
      </c>
      <c r="C476" s="37" t="s">
        <v>78</v>
      </c>
      <c r="D476" s="37" t="s">
        <v>85</v>
      </c>
      <c r="E476" s="33">
        <v>9000090430</v>
      </c>
      <c r="F476" s="33"/>
      <c r="G476" s="33"/>
      <c r="H476" s="40">
        <f aca="true" t="shared" si="100" ref="H476:K478">H477</f>
        <v>4517</v>
      </c>
      <c r="I476" s="214">
        <f>J476-K476</f>
        <v>0</v>
      </c>
      <c r="J476" s="40">
        <f t="shared" si="100"/>
        <v>0</v>
      </c>
      <c r="K476" s="40">
        <f t="shared" si="100"/>
        <v>0</v>
      </c>
      <c r="L476" s="39" t="e">
        <f t="shared" si="96"/>
        <v>#DIV/0!</v>
      </c>
    </row>
    <row r="477" spans="1:12" ht="30" hidden="1">
      <c r="A477" s="27" t="s">
        <v>210</v>
      </c>
      <c r="B477" s="33">
        <v>500</v>
      </c>
      <c r="C477" s="37" t="s">
        <v>78</v>
      </c>
      <c r="D477" s="37" t="s">
        <v>85</v>
      </c>
      <c r="E477" s="33">
        <v>9000090430</v>
      </c>
      <c r="F477" s="33">
        <v>200</v>
      </c>
      <c r="G477" s="33"/>
      <c r="H477" s="40">
        <f t="shared" si="100"/>
        <v>4517</v>
      </c>
      <c r="I477" s="214">
        <f>J477-K477</f>
        <v>0</v>
      </c>
      <c r="J477" s="40">
        <f t="shared" si="100"/>
        <v>0</v>
      </c>
      <c r="K477" s="40">
        <f t="shared" si="100"/>
        <v>0</v>
      </c>
      <c r="L477" s="39" t="e">
        <f t="shared" si="96"/>
        <v>#DIV/0!</v>
      </c>
    </row>
    <row r="478" spans="1:12" ht="30" hidden="1">
      <c r="A478" s="5" t="s">
        <v>20</v>
      </c>
      <c r="B478" s="33">
        <v>500</v>
      </c>
      <c r="C478" s="37" t="s">
        <v>78</v>
      </c>
      <c r="D478" s="37" t="s">
        <v>85</v>
      </c>
      <c r="E478" s="33">
        <v>9000090430</v>
      </c>
      <c r="F478" s="33">
        <v>240</v>
      </c>
      <c r="G478" s="33"/>
      <c r="H478" s="40">
        <f t="shared" si="100"/>
        <v>4517</v>
      </c>
      <c r="I478" s="214">
        <f>J478-K478</f>
        <v>0</v>
      </c>
      <c r="J478" s="40">
        <f t="shared" si="100"/>
        <v>0</v>
      </c>
      <c r="K478" s="40">
        <f t="shared" si="100"/>
        <v>0</v>
      </c>
      <c r="L478" s="39" t="e">
        <f t="shared" si="96"/>
        <v>#DIV/0!</v>
      </c>
    </row>
    <row r="479" spans="1:12" ht="15" hidden="1">
      <c r="A479" s="6" t="s">
        <v>8</v>
      </c>
      <c r="B479" s="37" t="s">
        <v>69</v>
      </c>
      <c r="C479" s="37" t="s">
        <v>78</v>
      </c>
      <c r="D479" s="37" t="s">
        <v>85</v>
      </c>
      <c r="E479" s="33">
        <v>9000090430</v>
      </c>
      <c r="F479" s="33">
        <v>240</v>
      </c>
      <c r="G479" s="33">
        <v>1</v>
      </c>
      <c r="H479" s="40">
        <v>4517</v>
      </c>
      <c r="I479" s="214">
        <f>J479-K479</f>
        <v>0</v>
      </c>
      <c r="J479" s="40"/>
      <c r="K479" s="40"/>
      <c r="L479" s="39" t="e">
        <f t="shared" si="96"/>
        <v>#DIV/0!</v>
      </c>
    </row>
    <row r="480" spans="1:12" ht="15" hidden="1">
      <c r="A480" s="5" t="s">
        <v>489</v>
      </c>
      <c r="B480" s="33">
        <v>500</v>
      </c>
      <c r="C480" s="37" t="s">
        <v>78</v>
      </c>
      <c r="D480" s="37" t="s">
        <v>85</v>
      </c>
      <c r="E480" s="33">
        <v>9000090440</v>
      </c>
      <c r="F480" s="33"/>
      <c r="G480" s="33"/>
      <c r="H480" s="40">
        <f aca="true" t="shared" si="101" ref="H480:K482">H481</f>
        <v>4517</v>
      </c>
      <c r="I480" s="214">
        <f aca="true" t="shared" si="102" ref="I480:I486">J480-K480</f>
        <v>0</v>
      </c>
      <c r="J480" s="40">
        <f>J481+J484</f>
        <v>0</v>
      </c>
      <c r="K480" s="40">
        <f>K481+K484</f>
        <v>0</v>
      </c>
      <c r="L480" s="39" t="e">
        <f t="shared" si="96"/>
        <v>#DIV/0!</v>
      </c>
    </row>
    <row r="481" spans="1:14" ht="30" hidden="1">
      <c r="A481" s="27" t="s">
        <v>210</v>
      </c>
      <c r="B481" s="33">
        <v>500</v>
      </c>
      <c r="C481" s="37" t="s">
        <v>78</v>
      </c>
      <c r="D481" s="37" t="s">
        <v>85</v>
      </c>
      <c r="E481" s="33">
        <v>9000090440</v>
      </c>
      <c r="F481" s="33">
        <v>200</v>
      </c>
      <c r="G481" s="33"/>
      <c r="H481" s="40">
        <f t="shared" si="101"/>
        <v>4517</v>
      </c>
      <c r="I481" s="214">
        <f t="shared" si="102"/>
        <v>0</v>
      </c>
      <c r="J481" s="40">
        <f t="shared" si="101"/>
        <v>0</v>
      </c>
      <c r="K481" s="40">
        <f t="shared" si="101"/>
        <v>0</v>
      </c>
      <c r="L481" s="39" t="e">
        <f t="shared" si="96"/>
        <v>#DIV/0!</v>
      </c>
      <c r="M481" s="52"/>
      <c r="N481" s="52"/>
    </row>
    <row r="482" spans="1:12" ht="30" customHeight="1" hidden="1">
      <c r="A482" s="5" t="s">
        <v>20</v>
      </c>
      <c r="B482" s="33">
        <v>500</v>
      </c>
      <c r="C482" s="37" t="s">
        <v>78</v>
      </c>
      <c r="D482" s="37" t="s">
        <v>85</v>
      </c>
      <c r="E482" s="33">
        <v>9000090440</v>
      </c>
      <c r="F482" s="33">
        <v>240</v>
      </c>
      <c r="G482" s="33"/>
      <c r="H482" s="40">
        <f t="shared" si="101"/>
        <v>4517</v>
      </c>
      <c r="I482" s="214">
        <f t="shared" si="102"/>
        <v>0</v>
      </c>
      <c r="J482" s="40">
        <f t="shared" si="101"/>
        <v>0</v>
      </c>
      <c r="K482" s="40">
        <f t="shared" si="101"/>
        <v>0</v>
      </c>
      <c r="L482" s="39" t="e">
        <f t="shared" si="96"/>
        <v>#DIV/0!</v>
      </c>
    </row>
    <row r="483" spans="1:12" ht="15" customHeight="1" hidden="1">
      <c r="A483" s="6" t="s">
        <v>8</v>
      </c>
      <c r="B483" s="37" t="s">
        <v>69</v>
      </c>
      <c r="C483" s="37" t="s">
        <v>78</v>
      </c>
      <c r="D483" s="37" t="s">
        <v>85</v>
      </c>
      <c r="E483" s="33">
        <v>9000090440</v>
      </c>
      <c r="F483" s="33">
        <v>240</v>
      </c>
      <c r="G483" s="33">
        <v>1</v>
      </c>
      <c r="H483" s="40">
        <v>4517</v>
      </c>
      <c r="I483" s="214">
        <f t="shared" si="102"/>
        <v>0</v>
      </c>
      <c r="J483" s="40"/>
      <c r="K483" s="40"/>
      <c r="L483" s="39" t="e">
        <f t="shared" si="96"/>
        <v>#DIV/0!</v>
      </c>
    </row>
    <row r="484" spans="1:12" ht="15" customHeight="1" hidden="1">
      <c r="A484" s="5" t="s">
        <v>21</v>
      </c>
      <c r="B484" s="37" t="s">
        <v>69</v>
      </c>
      <c r="C484" s="37" t="s">
        <v>78</v>
      </c>
      <c r="D484" s="37" t="s">
        <v>85</v>
      </c>
      <c r="E484" s="33">
        <v>9000090440</v>
      </c>
      <c r="F484" s="33">
        <v>800</v>
      </c>
      <c r="G484" s="32"/>
      <c r="H484" s="40" t="e">
        <f>H487</f>
        <v>#REF!</v>
      </c>
      <c r="I484" s="214">
        <f t="shared" si="102"/>
        <v>0</v>
      </c>
      <c r="J484" s="40">
        <f>J485</f>
        <v>0</v>
      </c>
      <c r="K484" s="40">
        <f>K485</f>
        <v>0</v>
      </c>
      <c r="L484" s="39" t="e">
        <f t="shared" si="96"/>
        <v>#DIV/0!</v>
      </c>
    </row>
    <row r="485" spans="1:12" ht="15" hidden="1">
      <c r="A485" s="5" t="s">
        <v>211</v>
      </c>
      <c r="B485" s="37" t="s">
        <v>69</v>
      </c>
      <c r="C485" s="37" t="s">
        <v>78</v>
      </c>
      <c r="D485" s="37" t="s">
        <v>85</v>
      </c>
      <c r="E485" s="33">
        <v>9000090440</v>
      </c>
      <c r="F485" s="33">
        <v>830</v>
      </c>
      <c r="G485" s="33"/>
      <c r="H485" s="40">
        <f>H486</f>
        <v>4517</v>
      </c>
      <c r="I485" s="214">
        <f t="shared" si="102"/>
        <v>0</v>
      </c>
      <c r="J485" s="40">
        <f>J486</f>
        <v>0</v>
      </c>
      <c r="K485" s="40">
        <f>K486</f>
        <v>0</v>
      </c>
      <c r="L485" s="39" t="e">
        <f t="shared" si="96"/>
        <v>#DIV/0!</v>
      </c>
    </row>
    <row r="486" spans="1:12" ht="15" hidden="1">
      <c r="A486" s="6" t="s">
        <v>8</v>
      </c>
      <c r="B486" s="37" t="s">
        <v>69</v>
      </c>
      <c r="C486" s="37" t="s">
        <v>78</v>
      </c>
      <c r="D486" s="37" t="s">
        <v>85</v>
      </c>
      <c r="E486" s="33">
        <v>9000090440</v>
      </c>
      <c r="F486" s="33">
        <v>830</v>
      </c>
      <c r="G486" s="33">
        <v>1</v>
      </c>
      <c r="H486" s="40">
        <v>4517</v>
      </c>
      <c r="I486" s="214">
        <f t="shared" si="102"/>
        <v>0</v>
      </c>
      <c r="J486" s="40"/>
      <c r="K486" s="40"/>
      <c r="L486" s="39" t="e">
        <f t="shared" si="96"/>
        <v>#DIV/0!</v>
      </c>
    </row>
    <row r="487" spans="1:12" ht="45">
      <c r="A487" s="108" t="s">
        <v>639</v>
      </c>
      <c r="B487" s="33">
        <v>500</v>
      </c>
      <c r="C487" s="37" t="s">
        <v>78</v>
      </c>
      <c r="D487" s="37" t="s">
        <v>85</v>
      </c>
      <c r="E487" s="33">
        <v>5200000000</v>
      </c>
      <c r="F487" s="33"/>
      <c r="G487" s="33"/>
      <c r="H487" s="40" t="e">
        <f>#REF!</f>
        <v>#REF!</v>
      </c>
      <c r="I487" s="214">
        <f t="shared" si="94"/>
        <v>118.55637000000024</v>
      </c>
      <c r="J487" s="40">
        <f>J489+J493+J497</f>
        <v>10700</v>
      </c>
      <c r="K487" s="40">
        <f>K489+K493+K497</f>
        <v>10581.44363</v>
      </c>
      <c r="L487" s="39">
        <f t="shared" si="96"/>
        <v>98.89199654205608</v>
      </c>
    </row>
    <row r="488" spans="1:12" ht="15">
      <c r="A488" s="109" t="s">
        <v>446</v>
      </c>
      <c r="B488" s="33">
        <v>500</v>
      </c>
      <c r="C488" s="37" t="s">
        <v>78</v>
      </c>
      <c r="D488" s="37" t="s">
        <v>85</v>
      </c>
      <c r="E488" s="33">
        <v>5200100000</v>
      </c>
      <c r="F488" s="33"/>
      <c r="G488" s="33"/>
      <c r="H488" s="40">
        <f aca="true" t="shared" si="103" ref="H488:K490">H489</f>
        <v>4517</v>
      </c>
      <c r="I488" s="214">
        <f t="shared" si="94"/>
        <v>0</v>
      </c>
      <c r="J488" s="40">
        <f t="shared" si="103"/>
        <v>10400</v>
      </c>
      <c r="K488" s="40">
        <f t="shared" si="103"/>
        <v>10400</v>
      </c>
      <c r="L488" s="39">
        <f t="shared" si="96"/>
        <v>100</v>
      </c>
    </row>
    <row r="489" spans="1:14" ht="30">
      <c r="A489" s="27" t="s">
        <v>210</v>
      </c>
      <c r="B489" s="33">
        <v>500</v>
      </c>
      <c r="C489" s="37" t="s">
        <v>78</v>
      </c>
      <c r="D489" s="37" t="s">
        <v>85</v>
      </c>
      <c r="E489" s="33" t="s">
        <v>478</v>
      </c>
      <c r="F489" s="33">
        <v>200</v>
      </c>
      <c r="G489" s="33"/>
      <c r="H489" s="40">
        <f t="shared" si="103"/>
        <v>4517</v>
      </c>
      <c r="I489" s="214">
        <f t="shared" si="94"/>
        <v>0</v>
      </c>
      <c r="J489" s="40">
        <f t="shared" si="103"/>
        <v>10400</v>
      </c>
      <c r="K489" s="40">
        <f t="shared" si="103"/>
        <v>10400</v>
      </c>
      <c r="L489" s="39">
        <f t="shared" si="96"/>
        <v>100</v>
      </c>
      <c r="M489" s="52"/>
      <c r="N489" s="52"/>
    </row>
    <row r="490" spans="1:12" ht="30" customHeight="1">
      <c r="A490" s="5" t="s">
        <v>20</v>
      </c>
      <c r="B490" s="33">
        <v>500</v>
      </c>
      <c r="C490" s="37" t="s">
        <v>78</v>
      </c>
      <c r="D490" s="37" t="s">
        <v>85</v>
      </c>
      <c r="E490" s="33" t="s">
        <v>478</v>
      </c>
      <c r="F490" s="33">
        <v>240</v>
      </c>
      <c r="G490" s="33"/>
      <c r="H490" s="40">
        <f t="shared" si="103"/>
        <v>4517</v>
      </c>
      <c r="I490" s="214">
        <f t="shared" si="94"/>
        <v>0</v>
      </c>
      <c r="J490" s="40">
        <f t="shared" si="103"/>
        <v>10400</v>
      </c>
      <c r="K490" s="40">
        <f t="shared" si="103"/>
        <v>10400</v>
      </c>
      <c r="L490" s="39">
        <f t="shared" si="96"/>
        <v>100</v>
      </c>
    </row>
    <row r="491" spans="1:12" ht="15" customHeight="1">
      <c r="A491" s="6" t="s">
        <v>9</v>
      </c>
      <c r="B491" s="37" t="s">
        <v>69</v>
      </c>
      <c r="C491" s="37" t="s">
        <v>78</v>
      </c>
      <c r="D491" s="37" t="s">
        <v>85</v>
      </c>
      <c r="E491" s="33" t="s">
        <v>478</v>
      </c>
      <c r="F491" s="33">
        <v>240</v>
      </c>
      <c r="G491" s="33">
        <v>2</v>
      </c>
      <c r="H491" s="40">
        <v>4517</v>
      </c>
      <c r="I491" s="214">
        <f t="shared" si="94"/>
        <v>0</v>
      </c>
      <c r="J491" s="40">
        <v>10400</v>
      </c>
      <c r="K491" s="40">
        <v>10400</v>
      </c>
      <c r="L491" s="39">
        <f t="shared" si="96"/>
        <v>100</v>
      </c>
    </row>
    <row r="492" spans="1:12" ht="15.75" customHeight="1">
      <c r="A492" s="109" t="s">
        <v>446</v>
      </c>
      <c r="B492" s="33">
        <v>500</v>
      </c>
      <c r="C492" s="37" t="s">
        <v>78</v>
      </c>
      <c r="D492" s="37" t="s">
        <v>85</v>
      </c>
      <c r="E492" s="33" t="s">
        <v>478</v>
      </c>
      <c r="F492" s="33"/>
      <c r="G492" s="33"/>
      <c r="H492" s="40">
        <f aca="true" t="shared" si="104" ref="H492:K498">H493</f>
        <v>4517</v>
      </c>
      <c r="I492" s="214">
        <f>J492-K492</f>
        <v>18.556369999999987</v>
      </c>
      <c r="J492" s="40">
        <f t="shared" si="104"/>
        <v>200</v>
      </c>
      <c r="K492" s="40">
        <f t="shared" si="104"/>
        <v>181.44363</v>
      </c>
      <c r="L492" s="39">
        <f t="shared" si="96"/>
        <v>90.721815</v>
      </c>
    </row>
    <row r="493" spans="1:14" ht="15" customHeight="1">
      <c r="A493" s="27" t="s">
        <v>210</v>
      </c>
      <c r="B493" s="33">
        <v>500</v>
      </c>
      <c r="C493" s="37" t="s">
        <v>78</v>
      </c>
      <c r="D493" s="37" t="s">
        <v>85</v>
      </c>
      <c r="E493" s="33" t="s">
        <v>478</v>
      </c>
      <c r="F493" s="33">
        <v>200</v>
      </c>
      <c r="G493" s="33"/>
      <c r="H493" s="40">
        <f t="shared" si="104"/>
        <v>4517</v>
      </c>
      <c r="I493" s="214">
        <f t="shared" si="94"/>
        <v>18.556369999999987</v>
      </c>
      <c r="J493" s="40">
        <f t="shared" si="104"/>
        <v>200</v>
      </c>
      <c r="K493" s="40">
        <f t="shared" si="104"/>
        <v>181.44363</v>
      </c>
      <c r="L493" s="39">
        <f t="shared" si="96"/>
        <v>90.721815</v>
      </c>
      <c r="M493" s="52"/>
      <c r="N493" s="52"/>
    </row>
    <row r="494" spans="1:14" ht="30">
      <c r="A494" s="5" t="s">
        <v>20</v>
      </c>
      <c r="B494" s="33">
        <v>500</v>
      </c>
      <c r="C494" s="37" t="s">
        <v>78</v>
      </c>
      <c r="D494" s="37" t="s">
        <v>85</v>
      </c>
      <c r="E494" s="33" t="s">
        <v>478</v>
      </c>
      <c r="F494" s="33">
        <v>240</v>
      </c>
      <c r="G494" s="33"/>
      <c r="H494" s="40">
        <f t="shared" si="104"/>
        <v>4517</v>
      </c>
      <c r="I494" s="214">
        <f t="shared" si="94"/>
        <v>18.556369999999987</v>
      </c>
      <c r="J494" s="40">
        <f t="shared" si="104"/>
        <v>200</v>
      </c>
      <c r="K494" s="40">
        <f t="shared" si="104"/>
        <v>181.44363</v>
      </c>
      <c r="L494" s="39">
        <f t="shared" si="96"/>
        <v>90.721815</v>
      </c>
      <c r="M494" s="24"/>
      <c r="N494" s="24"/>
    </row>
    <row r="495" spans="1:14" ht="15">
      <c r="A495" s="6" t="s">
        <v>8</v>
      </c>
      <c r="B495" s="37" t="s">
        <v>69</v>
      </c>
      <c r="C495" s="37" t="s">
        <v>78</v>
      </c>
      <c r="D495" s="37" t="s">
        <v>85</v>
      </c>
      <c r="E495" s="33" t="s">
        <v>478</v>
      </c>
      <c r="F495" s="33">
        <v>240</v>
      </c>
      <c r="G495" s="33">
        <v>1</v>
      </c>
      <c r="H495" s="40">
        <v>4517</v>
      </c>
      <c r="I495" s="214">
        <f t="shared" si="94"/>
        <v>18.556369999999987</v>
      </c>
      <c r="J495" s="40">
        <v>200</v>
      </c>
      <c r="K495" s="40">
        <v>181.44363</v>
      </c>
      <c r="L495" s="39">
        <f t="shared" si="96"/>
        <v>90.721815</v>
      </c>
      <c r="M495" s="21"/>
      <c r="N495" s="21"/>
    </row>
    <row r="496" spans="1:14" ht="15">
      <c r="A496" s="5" t="s">
        <v>447</v>
      </c>
      <c r="B496" s="33">
        <v>500</v>
      </c>
      <c r="C496" s="37" t="s">
        <v>78</v>
      </c>
      <c r="D496" s="37" t="s">
        <v>85</v>
      </c>
      <c r="E496" s="33">
        <v>5200200000</v>
      </c>
      <c r="F496" s="33"/>
      <c r="G496" s="33"/>
      <c r="H496" s="40">
        <f t="shared" si="104"/>
        <v>4517</v>
      </c>
      <c r="I496" s="214">
        <f t="shared" si="94"/>
        <v>100</v>
      </c>
      <c r="J496" s="40">
        <f t="shared" si="104"/>
        <v>100</v>
      </c>
      <c r="K496" s="40">
        <f t="shared" si="104"/>
        <v>0</v>
      </c>
      <c r="L496" s="39">
        <f t="shared" si="96"/>
        <v>0</v>
      </c>
      <c r="M496" s="21"/>
      <c r="N496" s="21"/>
    </row>
    <row r="497" spans="1:14" ht="30" customHeight="1">
      <c r="A497" s="27" t="s">
        <v>210</v>
      </c>
      <c r="B497" s="33">
        <v>500</v>
      </c>
      <c r="C497" s="37" t="s">
        <v>78</v>
      </c>
      <c r="D497" s="37" t="s">
        <v>85</v>
      </c>
      <c r="E497" s="33">
        <v>5200291110</v>
      </c>
      <c r="F497" s="33">
        <v>200</v>
      </c>
      <c r="G497" s="33"/>
      <c r="H497" s="40">
        <f t="shared" si="104"/>
        <v>4517</v>
      </c>
      <c r="I497" s="214">
        <f t="shared" si="94"/>
        <v>100</v>
      </c>
      <c r="J497" s="40">
        <f t="shared" si="104"/>
        <v>100</v>
      </c>
      <c r="K497" s="40">
        <f t="shared" si="104"/>
        <v>0</v>
      </c>
      <c r="L497" s="39">
        <f t="shared" si="96"/>
        <v>0</v>
      </c>
      <c r="M497" s="21"/>
      <c r="N497" s="21"/>
    </row>
    <row r="498" spans="1:14" ht="30">
      <c r="A498" s="5" t="s">
        <v>20</v>
      </c>
      <c r="B498" s="33">
        <v>500</v>
      </c>
      <c r="C498" s="37" t="s">
        <v>78</v>
      </c>
      <c r="D498" s="37" t="s">
        <v>85</v>
      </c>
      <c r="E498" s="33">
        <v>5200291110</v>
      </c>
      <c r="F498" s="33">
        <v>240</v>
      </c>
      <c r="G498" s="33"/>
      <c r="H498" s="40">
        <f t="shared" si="104"/>
        <v>4517</v>
      </c>
      <c r="I498" s="214">
        <f t="shared" si="94"/>
        <v>100</v>
      </c>
      <c r="J498" s="40">
        <f t="shared" si="104"/>
        <v>100</v>
      </c>
      <c r="K498" s="40">
        <f t="shared" si="104"/>
        <v>0</v>
      </c>
      <c r="L498" s="39">
        <f t="shared" si="96"/>
        <v>0</v>
      </c>
      <c r="M498" s="21"/>
      <c r="N498" s="21"/>
    </row>
    <row r="499" spans="1:14" ht="15">
      <c r="A499" s="6" t="s">
        <v>8</v>
      </c>
      <c r="B499" s="37" t="s">
        <v>69</v>
      </c>
      <c r="C499" s="37" t="s">
        <v>78</v>
      </c>
      <c r="D499" s="37" t="s">
        <v>85</v>
      </c>
      <c r="E499" s="33">
        <v>5200291110</v>
      </c>
      <c r="F499" s="33">
        <v>240</v>
      </c>
      <c r="G499" s="33">
        <v>1</v>
      </c>
      <c r="H499" s="40">
        <v>4517</v>
      </c>
      <c r="I499" s="214">
        <f t="shared" si="94"/>
        <v>100</v>
      </c>
      <c r="J499" s="40">
        <v>100</v>
      </c>
      <c r="K499" s="40">
        <v>0</v>
      </c>
      <c r="L499" s="39">
        <f t="shared" si="96"/>
        <v>0</v>
      </c>
      <c r="M499" s="17"/>
      <c r="N499" s="17"/>
    </row>
    <row r="500" spans="1:12" ht="45" customHeight="1" hidden="1">
      <c r="A500" s="28" t="s">
        <v>372</v>
      </c>
      <c r="B500" s="33">
        <v>500</v>
      </c>
      <c r="C500" s="37" t="s">
        <v>78</v>
      </c>
      <c r="D500" s="37" t="s">
        <v>85</v>
      </c>
      <c r="E500" s="33" t="s">
        <v>387</v>
      </c>
      <c r="F500" s="33"/>
      <c r="G500" s="33"/>
      <c r="H500" s="40">
        <f aca="true" t="shared" si="105" ref="H500:K502">H501</f>
        <v>4517</v>
      </c>
      <c r="I500" s="214">
        <f t="shared" si="94"/>
        <v>0</v>
      </c>
      <c r="J500" s="40">
        <f>J501+J504</f>
        <v>0</v>
      </c>
      <c r="K500" s="40">
        <f>K501+K504</f>
        <v>0</v>
      </c>
      <c r="L500" s="39" t="e">
        <f t="shared" si="96"/>
        <v>#DIV/0!</v>
      </c>
    </row>
    <row r="501" spans="1:12" ht="30" customHeight="1" hidden="1">
      <c r="A501" s="27" t="s">
        <v>210</v>
      </c>
      <c r="B501" s="33">
        <v>500</v>
      </c>
      <c r="C501" s="37" t="s">
        <v>78</v>
      </c>
      <c r="D501" s="37" t="s">
        <v>85</v>
      </c>
      <c r="E501" s="33" t="s">
        <v>388</v>
      </c>
      <c r="F501" s="33">
        <v>200</v>
      </c>
      <c r="G501" s="33"/>
      <c r="H501" s="40">
        <f t="shared" si="105"/>
        <v>4517</v>
      </c>
      <c r="I501" s="214">
        <f t="shared" si="94"/>
        <v>0</v>
      </c>
      <c r="J501" s="40">
        <f t="shared" si="105"/>
        <v>0</v>
      </c>
      <c r="K501" s="40">
        <f t="shared" si="105"/>
        <v>0</v>
      </c>
      <c r="L501" s="39" t="e">
        <f t="shared" si="96"/>
        <v>#DIV/0!</v>
      </c>
    </row>
    <row r="502" spans="1:12" ht="30" customHeight="1" hidden="1">
      <c r="A502" s="5" t="s">
        <v>20</v>
      </c>
      <c r="B502" s="33">
        <v>500</v>
      </c>
      <c r="C502" s="37" t="s">
        <v>78</v>
      </c>
      <c r="D502" s="37" t="s">
        <v>85</v>
      </c>
      <c r="E502" s="33" t="s">
        <v>388</v>
      </c>
      <c r="F502" s="33">
        <v>240</v>
      </c>
      <c r="G502" s="33"/>
      <c r="H502" s="40">
        <f t="shared" si="105"/>
        <v>4517</v>
      </c>
      <c r="I502" s="214">
        <f t="shared" si="94"/>
        <v>0</v>
      </c>
      <c r="J502" s="40">
        <f t="shared" si="105"/>
        <v>0</v>
      </c>
      <c r="K502" s="40">
        <f t="shared" si="105"/>
        <v>0</v>
      </c>
      <c r="L502" s="39" t="e">
        <f t="shared" si="96"/>
        <v>#DIV/0!</v>
      </c>
    </row>
    <row r="503" spans="1:12" ht="30" customHeight="1" hidden="1">
      <c r="A503" s="6" t="s">
        <v>9</v>
      </c>
      <c r="B503" s="37" t="s">
        <v>69</v>
      </c>
      <c r="C503" s="37" t="s">
        <v>78</v>
      </c>
      <c r="D503" s="37" t="s">
        <v>85</v>
      </c>
      <c r="E503" s="33" t="s">
        <v>388</v>
      </c>
      <c r="F503" s="33">
        <v>240</v>
      </c>
      <c r="G503" s="33">
        <v>2</v>
      </c>
      <c r="H503" s="40">
        <v>4517</v>
      </c>
      <c r="I503" s="214">
        <f t="shared" si="94"/>
        <v>0</v>
      </c>
      <c r="J503" s="40"/>
      <c r="K503" s="40"/>
      <c r="L503" s="39" t="e">
        <f t="shared" si="96"/>
        <v>#DIV/0!</v>
      </c>
    </row>
    <row r="504" spans="1:12" ht="15" customHeight="1" hidden="1">
      <c r="A504" s="28" t="s">
        <v>372</v>
      </c>
      <c r="B504" s="33">
        <v>500</v>
      </c>
      <c r="C504" s="37" t="s">
        <v>78</v>
      </c>
      <c r="D504" s="37" t="s">
        <v>85</v>
      </c>
      <c r="E504" s="33" t="s">
        <v>388</v>
      </c>
      <c r="F504" s="33"/>
      <c r="G504" s="33"/>
      <c r="H504" s="40">
        <f aca="true" t="shared" si="106" ref="H504:K506">H505</f>
        <v>4517</v>
      </c>
      <c r="I504" s="214">
        <f t="shared" si="94"/>
        <v>0</v>
      </c>
      <c r="J504" s="40">
        <f t="shared" si="106"/>
        <v>0</v>
      </c>
      <c r="K504" s="40">
        <f t="shared" si="106"/>
        <v>0</v>
      </c>
      <c r="L504" s="39" t="e">
        <f t="shared" si="96"/>
        <v>#DIV/0!</v>
      </c>
    </row>
    <row r="505" spans="1:12" ht="46.5" customHeight="1" hidden="1">
      <c r="A505" s="27" t="s">
        <v>210</v>
      </c>
      <c r="B505" s="33">
        <v>500</v>
      </c>
      <c r="C505" s="37" t="s">
        <v>78</v>
      </c>
      <c r="D505" s="37" t="s">
        <v>85</v>
      </c>
      <c r="E505" s="33" t="s">
        <v>388</v>
      </c>
      <c r="F505" s="33">
        <v>200</v>
      </c>
      <c r="G505" s="33"/>
      <c r="H505" s="40">
        <f t="shared" si="106"/>
        <v>4517</v>
      </c>
      <c r="I505" s="214">
        <f t="shared" si="94"/>
        <v>0</v>
      </c>
      <c r="J505" s="40">
        <f t="shared" si="106"/>
        <v>0</v>
      </c>
      <c r="K505" s="40">
        <f t="shared" si="106"/>
        <v>0</v>
      </c>
      <c r="L505" s="39" t="e">
        <f t="shared" si="96"/>
        <v>#DIV/0!</v>
      </c>
    </row>
    <row r="506" spans="1:12" ht="30" customHeight="1" hidden="1">
      <c r="A506" s="5" t="s">
        <v>20</v>
      </c>
      <c r="B506" s="33">
        <v>500</v>
      </c>
      <c r="C506" s="37" t="s">
        <v>78</v>
      </c>
      <c r="D506" s="37" t="s">
        <v>85</v>
      </c>
      <c r="E506" s="33" t="s">
        <v>388</v>
      </c>
      <c r="F506" s="33">
        <v>240</v>
      </c>
      <c r="G506" s="33"/>
      <c r="H506" s="40">
        <f t="shared" si="106"/>
        <v>4517</v>
      </c>
      <c r="I506" s="214">
        <f t="shared" si="94"/>
        <v>0</v>
      </c>
      <c r="J506" s="40">
        <f t="shared" si="106"/>
        <v>0</v>
      </c>
      <c r="K506" s="40">
        <f t="shared" si="106"/>
        <v>0</v>
      </c>
      <c r="L506" s="39" t="e">
        <f t="shared" si="96"/>
        <v>#DIV/0!</v>
      </c>
    </row>
    <row r="507" spans="1:12" ht="29.25" customHeight="1" hidden="1">
      <c r="A507" s="6" t="s">
        <v>8</v>
      </c>
      <c r="B507" s="37" t="s">
        <v>69</v>
      </c>
      <c r="C507" s="37" t="s">
        <v>78</v>
      </c>
      <c r="D507" s="37" t="s">
        <v>85</v>
      </c>
      <c r="E507" s="33" t="s">
        <v>388</v>
      </c>
      <c r="F507" s="33">
        <v>240</v>
      </c>
      <c r="G507" s="33">
        <v>1</v>
      </c>
      <c r="H507" s="40">
        <v>4517</v>
      </c>
      <c r="I507" s="214">
        <f t="shared" si="94"/>
        <v>0</v>
      </c>
      <c r="J507" s="40"/>
      <c r="K507" s="40"/>
      <c r="L507" s="39" t="e">
        <f t="shared" si="96"/>
        <v>#DIV/0!</v>
      </c>
    </row>
    <row r="508" spans="1:12" ht="15" customHeight="1">
      <c r="A508" s="4" t="s">
        <v>90</v>
      </c>
      <c r="B508" s="90" t="s">
        <v>69</v>
      </c>
      <c r="C508" s="90" t="s">
        <v>78</v>
      </c>
      <c r="D508" s="90" t="s">
        <v>91</v>
      </c>
      <c r="E508" s="91"/>
      <c r="F508" s="91"/>
      <c r="G508" s="91"/>
      <c r="H508" s="214" t="e">
        <f aca="true" t="shared" si="107" ref="H508:K512">H509</f>
        <v>#REF!</v>
      </c>
      <c r="I508" s="214">
        <f t="shared" si="94"/>
        <v>5</v>
      </c>
      <c r="J508" s="214">
        <f t="shared" si="107"/>
        <v>5</v>
      </c>
      <c r="K508" s="214">
        <f t="shared" si="107"/>
        <v>0</v>
      </c>
      <c r="L508" s="39">
        <f t="shared" si="96"/>
        <v>0</v>
      </c>
    </row>
    <row r="509" spans="1:12" ht="30" customHeight="1">
      <c r="A509" s="29" t="s">
        <v>539</v>
      </c>
      <c r="B509" s="37" t="s">
        <v>69</v>
      </c>
      <c r="C509" s="37" t="s">
        <v>78</v>
      </c>
      <c r="D509" s="37" t="s">
        <v>91</v>
      </c>
      <c r="E509" s="33">
        <v>5700000000</v>
      </c>
      <c r="F509" s="32"/>
      <c r="G509" s="32"/>
      <c r="H509" s="40" t="e">
        <f>#REF!</f>
        <v>#REF!</v>
      </c>
      <c r="I509" s="214">
        <f t="shared" si="94"/>
        <v>5</v>
      </c>
      <c r="J509" s="40">
        <f>J510</f>
        <v>5</v>
      </c>
      <c r="K509" s="40">
        <f>K510</f>
        <v>0</v>
      </c>
      <c r="L509" s="39">
        <f t="shared" si="96"/>
        <v>0</v>
      </c>
    </row>
    <row r="510" spans="1:12" ht="30" customHeight="1">
      <c r="A510" s="117" t="s">
        <v>553</v>
      </c>
      <c r="B510" s="37" t="s">
        <v>69</v>
      </c>
      <c r="C510" s="37" t="s">
        <v>78</v>
      </c>
      <c r="D510" s="37" t="s">
        <v>91</v>
      </c>
      <c r="E510" s="33">
        <v>5700191030</v>
      </c>
      <c r="F510" s="32"/>
      <c r="G510" s="32"/>
      <c r="H510" s="40">
        <f t="shared" si="107"/>
        <v>80</v>
      </c>
      <c r="I510" s="214">
        <f t="shared" si="94"/>
        <v>5</v>
      </c>
      <c r="J510" s="40">
        <f t="shared" si="107"/>
        <v>5</v>
      </c>
      <c r="K510" s="40">
        <f t="shared" si="107"/>
        <v>0</v>
      </c>
      <c r="L510" s="39">
        <f t="shared" si="96"/>
        <v>0</v>
      </c>
    </row>
    <row r="511" spans="1:12" ht="30" customHeight="1">
      <c r="A511" s="5" t="s">
        <v>21</v>
      </c>
      <c r="B511" s="37" t="s">
        <v>69</v>
      </c>
      <c r="C511" s="37" t="s">
        <v>78</v>
      </c>
      <c r="D511" s="37" t="s">
        <v>91</v>
      </c>
      <c r="E511" s="33">
        <v>5700191030</v>
      </c>
      <c r="F511" s="33">
        <v>800</v>
      </c>
      <c r="G511" s="32"/>
      <c r="H511" s="40">
        <f t="shared" si="107"/>
        <v>80</v>
      </c>
      <c r="I511" s="214">
        <f t="shared" si="94"/>
        <v>5</v>
      </c>
      <c r="J511" s="40">
        <f t="shared" si="107"/>
        <v>5</v>
      </c>
      <c r="K511" s="40">
        <f t="shared" si="107"/>
        <v>0</v>
      </c>
      <c r="L511" s="39">
        <f t="shared" si="96"/>
        <v>0</v>
      </c>
    </row>
    <row r="512" spans="1:12" ht="15" customHeight="1">
      <c r="A512" s="5" t="s">
        <v>81</v>
      </c>
      <c r="B512" s="37" t="s">
        <v>69</v>
      </c>
      <c r="C512" s="37" t="s">
        <v>78</v>
      </c>
      <c r="D512" s="37" t="s">
        <v>91</v>
      </c>
      <c r="E512" s="33">
        <v>5700191030</v>
      </c>
      <c r="F512" s="33">
        <v>810</v>
      </c>
      <c r="G512" s="32"/>
      <c r="H512" s="40">
        <f t="shared" si="107"/>
        <v>80</v>
      </c>
      <c r="I512" s="214">
        <f t="shared" si="94"/>
        <v>5</v>
      </c>
      <c r="J512" s="40">
        <f t="shared" si="107"/>
        <v>5</v>
      </c>
      <c r="K512" s="40">
        <f t="shared" si="107"/>
        <v>0</v>
      </c>
      <c r="L512" s="39">
        <f t="shared" si="96"/>
        <v>0</v>
      </c>
    </row>
    <row r="513" spans="1:12" ht="15">
      <c r="A513" s="6" t="s">
        <v>8</v>
      </c>
      <c r="B513" s="37" t="s">
        <v>69</v>
      </c>
      <c r="C513" s="37" t="s">
        <v>78</v>
      </c>
      <c r="D513" s="37" t="s">
        <v>91</v>
      </c>
      <c r="E513" s="33">
        <v>5700191030</v>
      </c>
      <c r="F513" s="33">
        <v>810</v>
      </c>
      <c r="G513" s="33">
        <v>1</v>
      </c>
      <c r="H513" s="40">
        <v>80</v>
      </c>
      <c r="I513" s="214">
        <f t="shared" si="94"/>
        <v>5</v>
      </c>
      <c r="J513" s="40">
        <v>5</v>
      </c>
      <c r="K513" s="40">
        <v>0</v>
      </c>
      <c r="L513" s="39">
        <f t="shared" si="96"/>
        <v>0</v>
      </c>
    </row>
    <row r="514" spans="1:12" ht="15">
      <c r="A514" s="4" t="s">
        <v>92</v>
      </c>
      <c r="B514" s="90" t="s">
        <v>69</v>
      </c>
      <c r="C514" s="90" t="s">
        <v>93</v>
      </c>
      <c r="D514" s="36"/>
      <c r="E514" s="32"/>
      <c r="F514" s="32"/>
      <c r="G514" s="32"/>
      <c r="H514" s="214" t="e">
        <f>H515+H521</f>
        <v>#REF!</v>
      </c>
      <c r="I514" s="214">
        <f t="shared" si="94"/>
        <v>9107.17845</v>
      </c>
      <c r="J514" s="214">
        <f>J515+J521+J539</f>
        <v>14171.8</v>
      </c>
      <c r="K514" s="214">
        <f>K515+K521+K539</f>
        <v>5064.621549999999</v>
      </c>
      <c r="L514" s="39">
        <f t="shared" si="96"/>
        <v>35.73732024160656</v>
      </c>
    </row>
    <row r="515" spans="1:12" ht="16.5" customHeight="1">
      <c r="A515" s="4" t="s">
        <v>94</v>
      </c>
      <c r="B515" s="90" t="s">
        <v>69</v>
      </c>
      <c r="C515" s="90" t="s">
        <v>93</v>
      </c>
      <c r="D515" s="90" t="s">
        <v>95</v>
      </c>
      <c r="E515" s="234"/>
      <c r="F515" s="234"/>
      <c r="G515" s="234"/>
      <c r="H515" s="214" t="e">
        <f>H516+#REF!</f>
        <v>#REF!</v>
      </c>
      <c r="I515" s="214">
        <f t="shared" si="94"/>
        <v>122.50949</v>
      </c>
      <c r="J515" s="214">
        <f>J516</f>
        <v>300</v>
      </c>
      <c r="K515" s="214">
        <f>K516</f>
        <v>177.49051</v>
      </c>
      <c r="L515" s="39">
        <f t="shared" si="96"/>
        <v>59.16350333333333</v>
      </c>
    </row>
    <row r="516" spans="1:12" ht="15">
      <c r="A516" s="5" t="s">
        <v>16</v>
      </c>
      <c r="B516" s="37" t="s">
        <v>69</v>
      </c>
      <c r="C516" s="37" t="s">
        <v>93</v>
      </c>
      <c r="D516" s="37" t="s">
        <v>95</v>
      </c>
      <c r="E516" s="33">
        <v>9000000000</v>
      </c>
      <c r="F516" s="32"/>
      <c r="G516" s="32"/>
      <c r="H516" s="40" t="e">
        <f>#REF!</f>
        <v>#REF!</v>
      </c>
      <c r="I516" s="214">
        <f aca="true" t="shared" si="108" ref="I516:I544">J516-K516</f>
        <v>122.50949</v>
      </c>
      <c r="J516" s="40">
        <f>J520</f>
        <v>300</v>
      </c>
      <c r="K516" s="40">
        <f>K520</f>
        <v>177.49051</v>
      </c>
      <c r="L516" s="39">
        <f t="shared" si="96"/>
        <v>59.16350333333333</v>
      </c>
    </row>
    <row r="517" spans="1:12" ht="15">
      <c r="A517" s="5" t="s">
        <v>101</v>
      </c>
      <c r="B517" s="37" t="s">
        <v>69</v>
      </c>
      <c r="C517" s="37" t="s">
        <v>93</v>
      </c>
      <c r="D517" s="37" t="s">
        <v>95</v>
      </c>
      <c r="E517" s="33">
        <v>9000090510</v>
      </c>
      <c r="F517" s="32"/>
      <c r="G517" s="32"/>
      <c r="H517" s="40">
        <f aca="true" t="shared" si="109" ref="H517:K519">H518</f>
        <v>135</v>
      </c>
      <c r="I517" s="214">
        <f t="shared" si="108"/>
        <v>122.50949</v>
      </c>
      <c r="J517" s="40">
        <f t="shared" si="109"/>
        <v>300</v>
      </c>
      <c r="K517" s="40">
        <f t="shared" si="109"/>
        <v>177.49051</v>
      </c>
      <c r="L517" s="39">
        <f t="shared" si="96"/>
        <v>59.16350333333333</v>
      </c>
    </row>
    <row r="518" spans="1:14" ht="30">
      <c r="A518" s="27" t="s">
        <v>210</v>
      </c>
      <c r="B518" s="37" t="s">
        <v>69</v>
      </c>
      <c r="C518" s="37" t="s">
        <v>93</v>
      </c>
      <c r="D518" s="37" t="s">
        <v>95</v>
      </c>
      <c r="E518" s="33">
        <v>9000090510</v>
      </c>
      <c r="F518" s="33">
        <v>200</v>
      </c>
      <c r="G518" s="33"/>
      <c r="H518" s="40">
        <f t="shared" si="109"/>
        <v>135</v>
      </c>
      <c r="I518" s="214">
        <f t="shared" si="108"/>
        <v>122.50949</v>
      </c>
      <c r="J518" s="40">
        <f t="shared" si="109"/>
        <v>300</v>
      </c>
      <c r="K518" s="40">
        <f t="shared" si="109"/>
        <v>177.49051</v>
      </c>
      <c r="L518" s="39">
        <f t="shared" si="96"/>
        <v>59.16350333333333</v>
      </c>
      <c r="M518" s="43"/>
      <c r="N518" s="43"/>
    </row>
    <row r="519" spans="1:12" ht="30">
      <c r="A519" s="5" t="s">
        <v>20</v>
      </c>
      <c r="B519" s="37" t="s">
        <v>69</v>
      </c>
      <c r="C519" s="37" t="s">
        <v>93</v>
      </c>
      <c r="D519" s="37" t="s">
        <v>95</v>
      </c>
      <c r="E519" s="33">
        <v>9000090510</v>
      </c>
      <c r="F519" s="33">
        <v>240</v>
      </c>
      <c r="G519" s="33"/>
      <c r="H519" s="40">
        <f t="shared" si="109"/>
        <v>135</v>
      </c>
      <c r="I519" s="214">
        <f t="shared" si="108"/>
        <v>122.50949</v>
      </c>
      <c r="J519" s="40">
        <f t="shared" si="109"/>
        <v>300</v>
      </c>
      <c r="K519" s="40">
        <f t="shared" si="109"/>
        <v>177.49051</v>
      </c>
      <c r="L519" s="39">
        <f aca="true" t="shared" si="110" ref="L519:L582">K519/J519*100</f>
        <v>59.16350333333333</v>
      </c>
    </row>
    <row r="520" spans="1:12" ht="15">
      <c r="A520" s="6" t="s">
        <v>8</v>
      </c>
      <c r="B520" s="37" t="s">
        <v>69</v>
      </c>
      <c r="C520" s="37" t="s">
        <v>93</v>
      </c>
      <c r="D520" s="37" t="s">
        <v>95</v>
      </c>
      <c r="E520" s="33">
        <v>9000090510</v>
      </c>
      <c r="F520" s="33">
        <v>240</v>
      </c>
      <c r="G520" s="33">
        <v>1</v>
      </c>
      <c r="H520" s="40">
        <v>135</v>
      </c>
      <c r="I520" s="214">
        <f t="shared" si="108"/>
        <v>122.50949</v>
      </c>
      <c r="J520" s="40">
        <v>300</v>
      </c>
      <c r="K520" s="40">
        <v>177.49051</v>
      </c>
      <c r="L520" s="39">
        <f t="shared" si="110"/>
        <v>59.16350333333333</v>
      </c>
    </row>
    <row r="521" spans="1:12" ht="15">
      <c r="A521" s="4" t="s">
        <v>98</v>
      </c>
      <c r="B521" s="90" t="s">
        <v>69</v>
      </c>
      <c r="C521" s="90" t="s">
        <v>93</v>
      </c>
      <c r="D521" s="90" t="s">
        <v>99</v>
      </c>
      <c r="E521" s="234"/>
      <c r="F521" s="234"/>
      <c r="G521" s="234"/>
      <c r="H521" s="214" t="e">
        <f>#REF!+H522</f>
        <v>#REF!</v>
      </c>
      <c r="I521" s="214">
        <f t="shared" si="108"/>
        <v>1612.8689600000007</v>
      </c>
      <c r="J521" s="214">
        <f>J522</f>
        <v>6500</v>
      </c>
      <c r="K521" s="214">
        <f>K522</f>
        <v>4887.131039999999</v>
      </c>
      <c r="L521" s="39">
        <f t="shared" si="110"/>
        <v>75.18663138461538</v>
      </c>
    </row>
    <row r="522" spans="1:12" ht="15">
      <c r="A522" s="5" t="s">
        <v>16</v>
      </c>
      <c r="B522" s="33">
        <v>500</v>
      </c>
      <c r="C522" s="37" t="s">
        <v>93</v>
      </c>
      <c r="D522" s="37" t="s">
        <v>99</v>
      </c>
      <c r="E522" s="33">
        <v>9000000000</v>
      </c>
      <c r="F522" s="33"/>
      <c r="G522" s="33"/>
      <c r="H522" s="40">
        <f>H523</f>
        <v>15</v>
      </c>
      <c r="I522" s="214">
        <f t="shared" si="108"/>
        <v>1612.8689600000007</v>
      </c>
      <c r="J522" s="40">
        <f>J523+J535</f>
        <v>6500</v>
      </c>
      <c r="K522" s="40">
        <f>K523+K535</f>
        <v>4887.131039999999</v>
      </c>
      <c r="L522" s="39">
        <f t="shared" si="110"/>
        <v>75.18663138461538</v>
      </c>
    </row>
    <row r="523" spans="1:12" ht="15">
      <c r="A523" s="5" t="s">
        <v>189</v>
      </c>
      <c r="B523" s="33">
        <v>500</v>
      </c>
      <c r="C523" s="37" t="s">
        <v>93</v>
      </c>
      <c r="D523" s="37" t="s">
        <v>99</v>
      </c>
      <c r="E523" s="33">
        <v>9000090520</v>
      </c>
      <c r="F523" s="33"/>
      <c r="G523" s="33"/>
      <c r="H523" s="40">
        <f>H524</f>
        <v>15</v>
      </c>
      <c r="I523" s="214">
        <f t="shared" si="108"/>
        <v>1612.8689600000007</v>
      </c>
      <c r="J523" s="40">
        <f>J524+J527+J530</f>
        <v>6500</v>
      </c>
      <c r="K523" s="40">
        <f>K524+K527+K530</f>
        <v>4887.131039999999</v>
      </c>
      <c r="L523" s="39">
        <f t="shared" si="110"/>
        <v>75.18663138461538</v>
      </c>
    </row>
    <row r="524" spans="1:12" ht="30">
      <c r="A524" s="27" t="s">
        <v>210</v>
      </c>
      <c r="B524" s="33">
        <v>500</v>
      </c>
      <c r="C524" s="37" t="s">
        <v>93</v>
      </c>
      <c r="D524" s="37" t="s">
        <v>99</v>
      </c>
      <c r="E524" s="33">
        <v>9000090520</v>
      </c>
      <c r="F524" s="33">
        <v>200</v>
      </c>
      <c r="G524" s="33"/>
      <c r="H524" s="40">
        <f>H525</f>
        <v>15</v>
      </c>
      <c r="I524" s="214">
        <f t="shared" si="108"/>
        <v>726.0369600000004</v>
      </c>
      <c r="J524" s="40">
        <f>J525</f>
        <v>5500</v>
      </c>
      <c r="K524" s="40">
        <f>K525</f>
        <v>4773.96304</v>
      </c>
      <c r="L524" s="39">
        <f t="shared" si="110"/>
        <v>86.799328</v>
      </c>
    </row>
    <row r="525" spans="1:12" ht="30">
      <c r="A525" s="5" t="s">
        <v>20</v>
      </c>
      <c r="B525" s="33">
        <v>500</v>
      </c>
      <c r="C525" s="37" t="s">
        <v>93</v>
      </c>
      <c r="D525" s="37" t="s">
        <v>99</v>
      </c>
      <c r="E525" s="33">
        <v>9000090520</v>
      </c>
      <c r="F525" s="33">
        <v>240</v>
      </c>
      <c r="G525" s="33"/>
      <c r="H525" s="40">
        <f>H526</f>
        <v>15</v>
      </c>
      <c r="I525" s="214">
        <f t="shared" si="108"/>
        <v>726.0369600000004</v>
      </c>
      <c r="J525" s="40">
        <f>J526</f>
        <v>5500</v>
      </c>
      <c r="K525" s="40">
        <f>K526</f>
        <v>4773.96304</v>
      </c>
      <c r="L525" s="39">
        <f t="shared" si="110"/>
        <v>86.799328</v>
      </c>
    </row>
    <row r="526" spans="1:12" ht="12.75" customHeight="1">
      <c r="A526" s="6" t="s">
        <v>8</v>
      </c>
      <c r="B526" s="37" t="s">
        <v>69</v>
      </c>
      <c r="C526" s="37" t="s">
        <v>93</v>
      </c>
      <c r="D526" s="37" t="s">
        <v>99</v>
      </c>
      <c r="E526" s="33">
        <v>9000090520</v>
      </c>
      <c r="F526" s="33">
        <v>240</v>
      </c>
      <c r="G526" s="33">
        <v>1</v>
      </c>
      <c r="H526" s="40">
        <v>15</v>
      </c>
      <c r="I526" s="214">
        <f t="shared" si="108"/>
        <v>726.0369600000004</v>
      </c>
      <c r="J526" s="40">
        <v>5500</v>
      </c>
      <c r="K526" s="40">
        <v>4773.96304</v>
      </c>
      <c r="L526" s="39">
        <f t="shared" si="110"/>
        <v>86.799328</v>
      </c>
    </row>
    <row r="527" spans="1:12" ht="30" hidden="1">
      <c r="A527" s="5" t="s">
        <v>167</v>
      </c>
      <c r="B527" s="37" t="s">
        <v>69</v>
      </c>
      <c r="C527" s="37" t="s">
        <v>93</v>
      </c>
      <c r="D527" s="37" t="s">
        <v>99</v>
      </c>
      <c r="E527" s="33">
        <v>9000090520</v>
      </c>
      <c r="F527" s="33">
        <v>400</v>
      </c>
      <c r="G527" s="33"/>
      <c r="H527" s="40"/>
      <c r="I527" s="214">
        <f t="shared" si="108"/>
        <v>0</v>
      </c>
      <c r="J527" s="40">
        <f>J528</f>
        <v>0</v>
      </c>
      <c r="K527" s="40">
        <f>K528</f>
        <v>0</v>
      </c>
      <c r="L527" s="39" t="e">
        <f t="shared" si="110"/>
        <v>#DIV/0!</v>
      </c>
    </row>
    <row r="528" spans="1:12" ht="15" hidden="1">
      <c r="A528" s="5" t="s">
        <v>173</v>
      </c>
      <c r="B528" s="37" t="s">
        <v>69</v>
      </c>
      <c r="C528" s="37" t="s">
        <v>93</v>
      </c>
      <c r="D528" s="37" t="s">
        <v>99</v>
      </c>
      <c r="E528" s="33">
        <v>9000090520</v>
      </c>
      <c r="F528" s="33">
        <v>410</v>
      </c>
      <c r="G528" s="33"/>
      <c r="H528" s="40"/>
      <c r="I528" s="214">
        <f t="shared" si="108"/>
        <v>0</v>
      </c>
      <c r="J528" s="40">
        <f>J529</f>
        <v>0</v>
      </c>
      <c r="K528" s="40">
        <f>K529</f>
        <v>0</v>
      </c>
      <c r="L528" s="39" t="e">
        <f t="shared" si="110"/>
        <v>#DIV/0!</v>
      </c>
    </row>
    <row r="529" spans="1:12" ht="15" hidden="1">
      <c r="A529" s="6" t="s">
        <v>8</v>
      </c>
      <c r="B529" s="37" t="s">
        <v>69</v>
      </c>
      <c r="C529" s="37" t="s">
        <v>93</v>
      </c>
      <c r="D529" s="37" t="s">
        <v>99</v>
      </c>
      <c r="E529" s="33">
        <v>9000090520</v>
      </c>
      <c r="F529" s="33">
        <v>410</v>
      </c>
      <c r="G529" s="33">
        <v>1</v>
      </c>
      <c r="H529" s="40"/>
      <c r="I529" s="214">
        <f t="shared" si="108"/>
        <v>0</v>
      </c>
      <c r="J529" s="40"/>
      <c r="K529" s="40"/>
      <c r="L529" s="39" t="e">
        <f t="shared" si="110"/>
        <v>#DIV/0!</v>
      </c>
    </row>
    <row r="530" spans="1:12" ht="15">
      <c r="A530" s="5" t="s">
        <v>21</v>
      </c>
      <c r="B530" s="33">
        <v>500</v>
      </c>
      <c r="C530" s="37" t="s">
        <v>93</v>
      </c>
      <c r="D530" s="37" t="s">
        <v>99</v>
      </c>
      <c r="E530" s="33">
        <v>9000090520</v>
      </c>
      <c r="F530" s="33">
        <v>800</v>
      </c>
      <c r="G530" s="33"/>
      <c r="H530" s="40">
        <f>H533</f>
        <v>15</v>
      </c>
      <c r="I530" s="214">
        <f t="shared" si="108"/>
        <v>886.832</v>
      </c>
      <c r="J530" s="40">
        <f>J533+J531</f>
        <v>1000</v>
      </c>
      <c r="K530" s="40">
        <f>K533+K531</f>
        <v>113.168</v>
      </c>
      <c r="L530" s="39">
        <f t="shared" si="110"/>
        <v>11.3168</v>
      </c>
    </row>
    <row r="531" spans="1:12" ht="15">
      <c r="A531" s="5" t="s">
        <v>211</v>
      </c>
      <c r="B531" s="37" t="s">
        <v>69</v>
      </c>
      <c r="C531" s="37" t="s">
        <v>93</v>
      </c>
      <c r="D531" s="37" t="s">
        <v>99</v>
      </c>
      <c r="E531" s="33">
        <v>9000090520</v>
      </c>
      <c r="F531" s="33">
        <v>830</v>
      </c>
      <c r="G531" s="33"/>
      <c r="H531" s="40">
        <f>H532</f>
        <v>4517</v>
      </c>
      <c r="I531" s="214">
        <f t="shared" si="108"/>
        <v>786.832</v>
      </c>
      <c r="J531" s="40">
        <f>J532</f>
        <v>900</v>
      </c>
      <c r="K531" s="40">
        <f>K532</f>
        <v>113.168</v>
      </c>
      <c r="L531" s="39">
        <f t="shared" si="110"/>
        <v>12.574222222222224</v>
      </c>
    </row>
    <row r="532" spans="1:12" ht="15">
      <c r="A532" s="6" t="s">
        <v>8</v>
      </c>
      <c r="B532" s="37" t="s">
        <v>69</v>
      </c>
      <c r="C532" s="37" t="s">
        <v>93</v>
      </c>
      <c r="D532" s="37" t="s">
        <v>99</v>
      </c>
      <c r="E532" s="33">
        <v>9000090520</v>
      </c>
      <c r="F532" s="33">
        <v>830</v>
      </c>
      <c r="G532" s="33">
        <v>1</v>
      </c>
      <c r="H532" s="40">
        <v>4517</v>
      </c>
      <c r="I532" s="214">
        <f t="shared" si="108"/>
        <v>786.832</v>
      </c>
      <c r="J532" s="40">
        <v>900</v>
      </c>
      <c r="K532" s="40">
        <v>113.168</v>
      </c>
      <c r="L532" s="39">
        <f t="shared" si="110"/>
        <v>12.574222222222224</v>
      </c>
    </row>
    <row r="533" spans="1:12" ht="15">
      <c r="A533" s="5" t="s">
        <v>22</v>
      </c>
      <c r="B533" s="33">
        <v>500</v>
      </c>
      <c r="C533" s="37" t="s">
        <v>93</v>
      </c>
      <c r="D533" s="37" t="s">
        <v>99</v>
      </c>
      <c r="E533" s="33">
        <v>9000090520</v>
      </c>
      <c r="F533" s="33">
        <v>850</v>
      </c>
      <c r="G533" s="33"/>
      <c r="H533" s="40">
        <f>H534</f>
        <v>15</v>
      </c>
      <c r="I533" s="214">
        <f t="shared" si="108"/>
        <v>100</v>
      </c>
      <c r="J533" s="40">
        <f>J534</f>
        <v>100</v>
      </c>
      <c r="K533" s="40">
        <f>K534</f>
        <v>0</v>
      </c>
      <c r="L533" s="39">
        <f t="shared" si="110"/>
        <v>0</v>
      </c>
    </row>
    <row r="534" spans="1:14" ht="15.75" customHeight="1">
      <c r="A534" s="6" t="s">
        <v>8</v>
      </c>
      <c r="B534" s="37" t="s">
        <v>69</v>
      </c>
      <c r="C534" s="37" t="s">
        <v>93</v>
      </c>
      <c r="D534" s="37" t="s">
        <v>99</v>
      </c>
      <c r="E534" s="33">
        <v>9000090520</v>
      </c>
      <c r="F534" s="33">
        <v>850</v>
      </c>
      <c r="G534" s="33">
        <v>1</v>
      </c>
      <c r="H534" s="40">
        <v>15</v>
      </c>
      <c r="I534" s="214">
        <f t="shared" si="108"/>
        <v>100</v>
      </c>
      <c r="J534" s="40">
        <v>100</v>
      </c>
      <c r="K534" s="40">
        <v>0</v>
      </c>
      <c r="L534" s="39">
        <f t="shared" si="110"/>
        <v>0</v>
      </c>
      <c r="M534" s="21"/>
      <c r="N534" s="21"/>
    </row>
    <row r="535" spans="1:14" ht="30" customHeight="1" hidden="1">
      <c r="A535" s="5" t="s">
        <v>354</v>
      </c>
      <c r="B535" s="37" t="s">
        <v>69</v>
      </c>
      <c r="C535" s="37" t="s">
        <v>93</v>
      </c>
      <c r="D535" s="37" t="s">
        <v>99</v>
      </c>
      <c r="E535" s="33">
        <v>9000090540</v>
      </c>
      <c r="F535" s="32"/>
      <c r="G535" s="32"/>
      <c r="H535" s="40" t="e">
        <f>H536</f>
        <v>#REF!</v>
      </c>
      <c r="I535" s="214">
        <f t="shared" si="108"/>
        <v>0</v>
      </c>
      <c r="J535" s="40">
        <f aca="true" t="shared" si="111" ref="J535:K537">J536</f>
        <v>0</v>
      </c>
      <c r="K535" s="40">
        <f t="shared" si="111"/>
        <v>0</v>
      </c>
      <c r="L535" s="39" t="e">
        <f t="shared" si="110"/>
        <v>#DIV/0!</v>
      </c>
      <c r="M535" s="21"/>
      <c r="N535" s="21"/>
    </row>
    <row r="536" spans="1:14" ht="15" customHeight="1" hidden="1">
      <c r="A536" s="5" t="s">
        <v>21</v>
      </c>
      <c r="B536" s="37" t="s">
        <v>69</v>
      </c>
      <c r="C536" s="37" t="s">
        <v>93</v>
      </c>
      <c r="D536" s="37" t="s">
        <v>99</v>
      </c>
      <c r="E536" s="33">
        <v>9000090540</v>
      </c>
      <c r="F536" s="33">
        <v>800</v>
      </c>
      <c r="G536" s="32"/>
      <c r="H536" s="40" t="e">
        <f>#REF!</f>
        <v>#REF!</v>
      </c>
      <c r="I536" s="214">
        <f t="shared" si="108"/>
        <v>0</v>
      </c>
      <c r="J536" s="40">
        <f t="shared" si="111"/>
        <v>0</v>
      </c>
      <c r="K536" s="40">
        <f t="shared" si="111"/>
        <v>0</v>
      </c>
      <c r="L536" s="39" t="e">
        <f t="shared" si="110"/>
        <v>#DIV/0!</v>
      </c>
      <c r="M536" s="21"/>
      <c r="N536" s="21"/>
    </row>
    <row r="537" spans="1:14" ht="15" customHeight="1" hidden="1">
      <c r="A537" s="5" t="s">
        <v>81</v>
      </c>
      <c r="B537" s="33">
        <v>500</v>
      </c>
      <c r="C537" s="37" t="s">
        <v>93</v>
      </c>
      <c r="D537" s="37" t="s">
        <v>99</v>
      </c>
      <c r="E537" s="33">
        <v>9000090540</v>
      </c>
      <c r="F537" s="33">
        <v>810</v>
      </c>
      <c r="G537" s="33"/>
      <c r="H537" s="40" t="e">
        <f>#REF!</f>
        <v>#REF!</v>
      </c>
      <c r="I537" s="214">
        <f t="shared" si="108"/>
        <v>0</v>
      </c>
      <c r="J537" s="40">
        <f t="shared" si="111"/>
        <v>0</v>
      </c>
      <c r="K537" s="40">
        <f t="shared" si="111"/>
        <v>0</v>
      </c>
      <c r="L537" s="39" t="e">
        <f t="shared" si="110"/>
        <v>#DIV/0!</v>
      </c>
      <c r="M537" s="17"/>
      <c r="N537" s="17"/>
    </row>
    <row r="538" spans="1:14" ht="24" customHeight="1" hidden="1">
      <c r="A538" s="6" t="s">
        <v>8</v>
      </c>
      <c r="B538" s="37" t="s">
        <v>69</v>
      </c>
      <c r="C538" s="37" t="s">
        <v>93</v>
      </c>
      <c r="D538" s="37" t="s">
        <v>99</v>
      </c>
      <c r="E538" s="33">
        <v>9000090540</v>
      </c>
      <c r="F538" s="33">
        <v>810</v>
      </c>
      <c r="G538" s="33">
        <v>1</v>
      </c>
      <c r="H538" s="40">
        <v>15</v>
      </c>
      <c r="I538" s="214">
        <f t="shared" si="108"/>
        <v>0</v>
      </c>
      <c r="J538" s="40"/>
      <c r="K538" s="40"/>
      <c r="L538" s="39" t="e">
        <f t="shared" si="110"/>
        <v>#DIV/0!</v>
      </c>
      <c r="M538" s="21"/>
      <c r="N538" s="21"/>
    </row>
    <row r="539" spans="1:14" ht="15.75" customHeight="1">
      <c r="A539" s="4" t="s">
        <v>100</v>
      </c>
      <c r="B539" s="90" t="s">
        <v>69</v>
      </c>
      <c r="C539" s="90" t="s">
        <v>93</v>
      </c>
      <c r="D539" s="90" t="s">
        <v>131</v>
      </c>
      <c r="E539" s="234"/>
      <c r="F539" s="234"/>
      <c r="G539" s="234"/>
      <c r="H539" s="214" t="e">
        <f>H540</f>
        <v>#REF!</v>
      </c>
      <c r="I539" s="214">
        <f t="shared" si="108"/>
        <v>7371.8</v>
      </c>
      <c r="J539" s="214">
        <f>J540+J545</f>
        <v>7371.8</v>
      </c>
      <c r="K539" s="214">
        <f>K540+K545</f>
        <v>0</v>
      </c>
      <c r="L539" s="39">
        <f t="shared" si="110"/>
        <v>0</v>
      </c>
      <c r="M539" s="21"/>
      <c r="N539" s="21"/>
    </row>
    <row r="540" spans="1:14" ht="15" customHeight="1">
      <c r="A540" s="5" t="s">
        <v>16</v>
      </c>
      <c r="B540" s="37" t="s">
        <v>69</v>
      </c>
      <c r="C540" s="37" t="s">
        <v>93</v>
      </c>
      <c r="D540" s="37" t="s">
        <v>131</v>
      </c>
      <c r="E540" s="33">
        <v>9000000000</v>
      </c>
      <c r="F540" s="32"/>
      <c r="G540" s="32"/>
      <c r="H540" s="40" t="e">
        <f>H541</f>
        <v>#REF!</v>
      </c>
      <c r="I540" s="214">
        <f t="shared" si="108"/>
        <v>6026.8</v>
      </c>
      <c r="J540" s="40">
        <f>J541</f>
        <v>6026.8</v>
      </c>
      <c r="K540" s="40">
        <f>K541</f>
        <v>0</v>
      </c>
      <c r="L540" s="39">
        <f t="shared" si="110"/>
        <v>0</v>
      </c>
      <c r="M540" s="21"/>
      <c r="N540" s="21"/>
    </row>
    <row r="541" spans="1:14" ht="15" customHeight="1">
      <c r="A541" s="5" t="s">
        <v>412</v>
      </c>
      <c r="B541" s="37" t="s">
        <v>69</v>
      </c>
      <c r="C541" s="37" t="s">
        <v>93</v>
      </c>
      <c r="D541" s="37" t="s">
        <v>131</v>
      </c>
      <c r="E541" s="33">
        <v>9000090530</v>
      </c>
      <c r="F541" s="32"/>
      <c r="G541" s="32"/>
      <c r="H541" s="40" t="e">
        <f>#REF!+H542+#REF!+#REF!</f>
        <v>#REF!</v>
      </c>
      <c r="I541" s="214">
        <f t="shared" si="108"/>
        <v>6026.8</v>
      </c>
      <c r="J541" s="40">
        <f>J542</f>
        <v>6026.8</v>
      </c>
      <c r="K541" s="40">
        <f>K542</f>
        <v>0</v>
      </c>
      <c r="L541" s="39">
        <f t="shared" si="110"/>
        <v>0</v>
      </c>
      <c r="M541" s="17"/>
      <c r="N541" s="17"/>
    </row>
    <row r="542" spans="1:14" ht="30" customHeight="1">
      <c r="A542" s="27" t="s">
        <v>210</v>
      </c>
      <c r="B542" s="37" t="s">
        <v>69</v>
      </c>
      <c r="C542" s="37" t="s">
        <v>93</v>
      </c>
      <c r="D542" s="37" t="s">
        <v>131</v>
      </c>
      <c r="E542" s="33">
        <v>9000090530</v>
      </c>
      <c r="F542" s="33">
        <v>200</v>
      </c>
      <c r="G542" s="32"/>
      <c r="H542" s="40">
        <f aca="true" t="shared" si="112" ref="H542:K543">H543</f>
        <v>4860</v>
      </c>
      <c r="I542" s="214">
        <f t="shared" si="108"/>
        <v>6026.8</v>
      </c>
      <c r="J542" s="40">
        <f t="shared" si="112"/>
        <v>6026.8</v>
      </c>
      <c r="K542" s="40">
        <f t="shared" si="112"/>
        <v>0</v>
      </c>
      <c r="L542" s="39">
        <f t="shared" si="110"/>
        <v>0</v>
      </c>
      <c r="M542" s="43"/>
      <c r="N542" s="43"/>
    </row>
    <row r="543" spans="1:14" ht="30" customHeight="1">
      <c r="A543" s="5" t="s">
        <v>20</v>
      </c>
      <c r="B543" s="37" t="s">
        <v>69</v>
      </c>
      <c r="C543" s="37" t="s">
        <v>93</v>
      </c>
      <c r="D543" s="37" t="s">
        <v>131</v>
      </c>
      <c r="E543" s="33">
        <v>9000090530</v>
      </c>
      <c r="F543" s="33">
        <v>240</v>
      </c>
      <c r="G543" s="32"/>
      <c r="H543" s="40">
        <f t="shared" si="112"/>
        <v>4860</v>
      </c>
      <c r="I543" s="214">
        <f t="shared" si="108"/>
        <v>6026.8</v>
      </c>
      <c r="J543" s="40">
        <f t="shared" si="112"/>
        <v>6026.8</v>
      </c>
      <c r="K543" s="40">
        <f t="shared" si="112"/>
        <v>0</v>
      </c>
      <c r="L543" s="39">
        <f t="shared" si="110"/>
        <v>0</v>
      </c>
      <c r="M543" s="43"/>
      <c r="N543" s="43"/>
    </row>
    <row r="544" spans="1:14" ht="15" customHeight="1">
      <c r="A544" s="6" t="s">
        <v>8</v>
      </c>
      <c r="B544" s="37" t="s">
        <v>69</v>
      </c>
      <c r="C544" s="37" t="s">
        <v>93</v>
      </c>
      <c r="D544" s="37" t="s">
        <v>131</v>
      </c>
      <c r="E544" s="33">
        <v>9000090530</v>
      </c>
      <c r="F544" s="33">
        <v>240</v>
      </c>
      <c r="G544" s="33">
        <v>1</v>
      </c>
      <c r="H544" s="40">
        <v>4860</v>
      </c>
      <c r="I544" s="214">
        <f t="shared" si="108"/>
        <v>6026.8</v>
      </c>
      <c r="J544" s="40">
        <v>6026.8</v>
      </c>
      <c r="K544" s="40">
        <v>0</v>
      </c>
      <c r="L544" s="39">
        <f t="shared" si="110"/>
        <v>0</v>
      </c>
      <c r="M544" s="226"/>
      <c r="N544" s="43"/>
    </row>
    <row r="545" spans="1:14" ht="15" customHeight="1">
      <c r="A545" s="27" t="s">
        <v>640</v>
      </c>
      <c r="B545" s="37" t="s">
        <v>69</v>
      </c>
      <c r="C545" s="37" t="s">
        <v>93</v>
      </c>
      <c r="D545" s="37" t="s">
        <v>131</v>
      </c>
      <c r="E545" s="33">
        <v>5900000000</v>
      </c>
      <c r="F545" s="32"/>
      <c r="G545" s="32"/>
      <c r="H545" s="40" t="e">
        <f>#REF!</f>
        <v>#REF!</v>
      </c>
      <c r="I545" s="214">
        <f aca="true" t="shared" si="113" ref="I545:I586">J545-K545</f>
        <v>1345</v>
      </c>
      <c r="J545" s="40">
        <f>J546+J550+J554</f>
        <v>1345</v>
      </c>
      <c r="K545" s="40">
        <v>0</v>
      </c>
      <c r="L545" s="39">
        <f t="shared" si="110"/>
        <v>0</v>
      </c>
      <c r="M545" s="43"/>
      <c r="N545" s="43"/>
    </row>
    <row r="546" spans="1:14" ht="26.25" customHeight="1">
      <c r="A546" s="27" t="s">
        <v>459</v>
      </c>
      <c r="B546" s="37" t="s">
        <v>69</v>
      </c>
      <c r="C546" s="37" t="s">
        <v>93</v>
      </c>
      <c r="D546" s="37" t="s">
        <v>131</v>
      </c>
      <c r="E546" s="33">
        <v>5900191070</v>
      </c>
      <c r="F546" s="32"/>
      <c r="G546" s="32"/>
      <c r="H546" s="40">
        <f aca="true" t="shared" si="114" ref="H546:K556">H547</f>
        <v>11</v>
      </c>
      <c r="I546" s="214">
        <f t="shared" si="113"/>
        <v>1345</v>
      </c>
      <c r="J546" s="40">
        <f t="shared" si="114"/>
        <v>1345</v>
      </c>
      <c r="K546" s="40">
        <f t="shared" si="114"/>
        <v>0</v>
      </c>
      <c r="L546" s="39">
        <f t="shared" si="110"/>
        <v>0</v>
      </c>
      <c r="M546" s="21"/>
      <c r="N546" s="21"/>
    </row>
    <row r="547" spans="1:14" ht="30" customHeight="1">
      <c r="A547" s="27" t="s">
        <v>210</v>
      </c>
      <c r="B547" s="37" t="s">
        <v>69</v>
      </c>
      <c r="C547" s="37" t="s">
        <v>93</v>
      </c>
      <c r="D547" s="37" t="s">
        <v>131</v>
      </c>
      <c r="E547" s="33">
        <v>5900191070</v>
      </c>
      <c r="F547" s="33">
        <v>200</v>
      </c>
      <c r="G547" s="32"/>
      <c r="H547" s="40">
        <f t="shared" si="114"/>
        <v>11</v>
      </c>
      <c r="I547" s="214">
        <f t="shared" si="113"/>
        <v>1345</v>
      </c>
      <c r="J547" s="40">
        <f>J548</f>
        <v>1345</v>
      </c>
      <c r="K547" s="40">
        <f t="shared" si="114"/>
        <v>0</v>
      </c>
      <c r="L547" s="39">
        <f t="shared" si="110"/>
        <v>0</v>
      </c>
      <c r="M547" s="21"/>
      <c r="N547" s="21"/>
    </row>
    <row r="548" spans="1:14" ht="15" customHeight="1">
      <c r="A548" s="5" t="s">
        <v>20</v>
      </c>
      <c r="B548" s="37" t="s">
        <v>69</v>
      </c>
      <c r="C548" s="37" t="s">
        <v>93</v>
      </c>
      <c r="D548" s="37" t="s">
        <v>131</v>
      </c>
      <c r="E548" s="33">
        <v>5900191070</v>
      </c>
      <c r="F548" s="33">
        <v>240</v>
      </c>
      <c r="G548" s="32"/>
      <c r="H548" s="40">
        <f t="shared" si="114"/>
        <v>11</v>
      </c>
      <c r="I548" s="214">
        <f t="shared" si="113"/>
        <v>1345</v>
      </c>
      <c r="J548" s="40">
        <f t="shared" si="114"/>
        <v>1345</v>
      </c>
      <c r="K548" s="40">
        <f t="shared" si="114"/>
        <v>0</v>
      </c>
      <c r="L548" s="39">
        <f t="shared" si="110"/>
        <v>0</v>
      </c>
      <c r="M548" s="21"/>
      <c r="N548" s="21"/>
    </row>
    <row r="549" spans="1:14" ht="15" customHeight="1">
      <c r="A549" s="6" t="s">
        <v>8</v>
      </c>
      <c r="B549" s="37" t="s">
        <v>69</v>
      </c>
      <c r="C549" s="37" t="s">
        <v>93</v>
      </c>
      <c r="D549" s="37" t="s">
        <v>131</v>
      </c>
      <c r="E549" s="33">
        <v>5900191070</v>
      </c>
      <c r="F549" s="33">
        <v>240</v>
      </c>
      <c r="G549" s="33">
        <v>1</v>
      </c>
      <c r="H549" s="40">
        <v>11</v>
      </c>
      <c r="I549" s="214">
        <f t="shared" si="113"/>
        <v>1345</v>
      </c>
      <c r="J549" s="40">
        <v>1345</v>
      </c>
      <c r="K549" s="40">
        <v>0</v>
      </c>
      <c r="L549" s="39">
        <f t="shared" si="110"/>
        <v>0</v>
      </c>
      <c r="M549" s="17"/>
      <c r="N549" s="17"/>
    </row>
    <row r="550" spans="1:12" ht="30" customHeight="1" hidden="1">
      <c r="A550" s="27" t="s">
        <v>460</v>
      </c>
      <c r="B550" s="37" t="s">
        <v>69</v>
      </c>
      <c r="C550" s="37" t="s">
        <v>93</v>
      </c>
      <c r="D550" s="37" t="s">
        <v>131</v>
      </c>
      <c r="E550" s="33">
        <v>5900291070</v>
      </c>
      <c r="F550" s="32"/>
      <c r="G550" s="32"/>
      <c r="H550" s="40">
        <f t="shared" si="114"/>
        <v>11</v>
      </c>
      <c r="I550" s="214">
        <f t="shared" si="113"/>
        <v>0</v>
      </c>
      <c r="J550" s="40">
        <f t="shared" si="114"/>
        <v>0</v>
      </c>
      <c r="K550" s="40">
        <f t="shared" si="114"/>
        <v>0</v>
      </c>
      <c r="L550" s="39" t="e">
        <f t="shared" si="110"/>
        <v>#DIV/0!</v>
      </c>
    </row>
    <row r="551" spans="1:12" ht="60" customHeight="1" hidden="1">
      <c r="A551" s="27" t="s">
        <v>210</v>
      </c>
      <c r="B551" s="37" t="s">
        <v>69</v>
      </c>
      <c r="C551" s="37" t="s">
        <v>93</v>
      </c>
      <c r="D551" s="37" t="s">
        <v>131</v>
      </c>
      <c r="E551" s="33">
        <v>5900291070</v>
      </c>
      <c r="F551" s="33">
        <v>200</v>
      </c>
      <c r="G551" s="32"/>
      <c r="H551" s="40">
        <f t="shared" si="114"/>
        <v>11</v>
      </c>
      <c r="I551" s="214">
        <f t="shared" si="113"/>
        <v>0</v>
      </c>
      <c r="J551" s="40">
        <f t="shared" si="114"/>
        <v>0</v>
      </c>
      <c r="K551" s="40">
        <f t="shared" si="114"/>
        <v>0</v>
      </c>
      <c r="L551" s="39" t="e">
        <f t="shared" si="110"/>
        <v>#DIV/0!</v>
      </c>
    </row>
    <row r="552" spans="1:12" ht="30" customHeight="1" hidden="1">
      <c r="A552" s="5" t="s">
        <v>20</v>
      </c>
      <c r="B552" s="37" t="s">
        <v>69</v>
      </c>
      <c r="C552" s="37" t="s">
        <v>93</v>
      </c>
      <c r="D552" s="37" t="s">
        <v>131</v>
      </c>
      <c r="E552" s="33">
        <v>5900291070</v>
      </c>
      <c r="F552" s="33">
        <v>240</v>
      </c>
      <c r="G552" s="32"/>
      <c r="H552" s="40">
        <f t="shared" si="114"/>
        <v>11</v>
      </c>
      <c r="I552" s="214">
        <f t="shared" si="113"/>
        <v>0</v>
      </c>
      <c r="J552" s="40">
        <f t="shared" si="114"/>
        <v>0</v>
      </c>
      <c r="K552" s="40">
        <f t="shared" si="114"/>
        <v>0</v>
      </c>
      <c r="L552" s="39" t="e">
        <f t="shared" si="110"/>
        <v>#DIV/0!</v>
      </c>
    </row>
    <row r="553" spans="1:12" ht="15" customHeight="1" hidden="1">
      <c r="A553" s="6" t="s">
        <v>8</v>
      </c>
      <c r="B553" s="37" t="s">
        <v>69</v>
      </c>
      <c r="C553" s="37" t="s">
        <v>93</v>
      </c>
      <c r="D553" s="37" t="s">
        <v>131</v>
      </c>
      <c r="E553" s="33">
        <v>5900291070</v>
      </c>
      <c r="F553" s="33">
        <v>240</v>
      </c>
      <c r="G553" s="33">
        <v>1</v>
      </c>
      <c r="H553" s="40">
        <v>11</v>
      </c>
      <c r="I553" s="214">
        <f t="shared" si="113"/>
        <v>0</v>
      </c>
      <c r="J553" s="40"/>
      <c r="K553" s="40">
        <v>0</v>
      </c>
      <c r="L553" s="39" t="e">
        <f t="shared" si="110"/>
        <v>#DIV/0!</v>
      </c>
    </row>
    <row r="554" spans="1:12" ht="15" customHeight="1" hidden="1">
      <c r="A554" s="27" t="s">
        <v>641</v>
      </c>
      <c r="B554" s="37" t="s">
        <v>69</v>
      </c>
      <c r="C554" s="37" t="s">
        <v>93</v>
      </c>
      <c r="D554" s="37" t="s">
        <v>131</v>
      </c>
      <c r="E554" s="33">
        <v>5900391070</v>
      </c>
      <c r="F554" s="32"/>
      <c r="G554" s="32"/>
      <c r="H554" s="40">
        <f t="shared" si="114"/>
        <v>11</v>
      </c>
      <c r="I554" s="214">
        <f t="shared" si="113"/>
        <v>0</v>
      </c>
      <c r="J554" s="40">
        <f t="shared" si="114"/>
        <v>0</v>
      </c>
      <c r="K554" s="40">
        <f t="shared" si="114"/>
        <v>0</v>
      </c>
      <c r="L554" s="39" t="e">
        <f t="shared" si="110"/>
        <v>#DIV/0!</v>
      </c>
    </row>
    <row r="555" spans="1:12" ht="30" hidden="1">
      <c r="A555" s="27" t="s">
        <v>210</v>
      </c>
      <c r="B555" s="37" t="s">
        <v>69</v>
      </c>
      <c r="C555" s="37" t="s">
        <v>93</v>
      </c>
      <c r="D555" s="37" t="s">
        <v>131</v>
      </c>
      <c r="E555" s="33">
        <v>5900391070</v>
      </c>
      <c r="F555" s="33">
        <v>200</v>
      </c>
      <c r="G555" s="32"/>
      <c r="H555" s="40">
        <f t="shared" si="114"/>
        <v>11</v>
      </c>
      <c r="I555" s="214">
        <f t="shared" si="113"/>
        <v>0</v>
      </c>
      <c r="J555" s="40">
        <f t="shared" si="114"/>
        <v>0</v>
      </c>
      <c r="K555" s="40">
        <f t="shared" si="114"/>
        <v>0</v>
      </c>
      <c r="L555" s="39" t="e">
        <f t="shared" si="110"/>
        <v>#DIV/0!</v>
      </c>
    </row>
    <row r="556" spans="1:12" ht="30" hidden="1">
      <c r="A556" s="5" t="s">
        <v>20</v>
      </c>
      <c r="B556" s="37" t="s">
        <v>69</v>
      </c>
      <c r="C556" s="37" t="s">
        <v>93</v>
      </c>
      <c r="D556" s="37" t="s">
        <v>131</v>
      </c>
      <c r="E556" s="33">
        <v>5900391070</v>
      </c>
      <c r="F556" s="33">
        <v>240</v>
      </c>
      <c r="G556" s="32"/>
      <c r="H556" s="40">
        <f t="shared" si="114"/>
        <v>11</v>
      </c>
      <c r="I556" s="214">
        <f t="shared" si="113"/>
        <v>0</v>
      </c>
      <c r="J556" s="40">
        <f t="shared" si="114"/>
        <v>0</v>
      </c>
      <c r="K556" s="40">
        <f t="shared" si="114"/>
        <v>0</v>
      </c>
      <c r="L556" s="39" t="e">
        <f t="shared" si="110"/>
        <v>#DIV/0!</v>
      </c>
    </row>
    <row r="557" spans="1:12" ht="15" hidden="1">
      <c r="A557" s="6" t="s">
        <v>8</v>
      </c>
      <c r="B557" s="37" t="s">
        <v>69</v>
      </c>
      <c r="C557" s="37" t="s">
        <v>93</v>
      </c>
      <c r="D557" s="37" t="s">
        <v>131</v>
      </c>
      <c r="E557" s="33">
        <v>5900391070</v>
      </c>
      <c r="F557" s="33">
        <v>240</v>
      </c>
      <c r="G557" s="33">
        <v>1</v>
      </c>
      <c r="H557" s="40">
        <v>11</v>
      </c>
      <c r="I557" s="214">
        <f t="shared" si="113"/>
        <v>0</v>
      </c>
      <c r="J557" s="40"/>
      <c r="K557" s="40"/>
      <c r="L557" s="39" t="e">
        <f t="shared" si="110"/>
        <v>#DIV/0!</v>
      </c>
    </row>
    <row r="558" spans="1:12" ht="15" hidden="1">
      <c r="A558" s="4" t="s">
        <v>42</v>
      </c>
      <c r="B558" s="90" t="s">
        <v>69</v>
      </c>
      <c r="C558" s="90" t="s">
        <v>43</v>
      </c>
      <c r="D558" s="36"/>
      <c r="E558" s="32"/>
      <c r="F558" s="32"/>
      <c r="G558" s="32"/>
      <c r="H558" s="214" t="e">
        <f>H564+H580+H644+H664</f>
        <v>#REF!</v>
      </c>
      <c r="I558" s="214">
        <f t="shared" si="113"/>
        <v>0</v>
      </c>
      <c r="J558" s="214">
        <f>J559</f>
        <v>0</v>
      </c>
      <c r="K558" s="214">
        <f>K559</f>
        <v>0</v>
      </c>
      <c r="L558" s="39" t="e">
        <f t="shared" si="110"/>
        <v>#DIV/0!</v>
      </c>
    </row>
    <row r="559" spans="1:12" ht="15" hidden="1">
      <c r="A559" s="4" t="s">
        <v>57</v>
      </c>
      <c r="B559" s="90" t="s">
        <v>69</v>
      </c>
      <c r="C559" s="90" t="s">
        <v>43</v>
      </c>
      <c r="D559" s="90" t="s">
        <v>48</v>
      </c>
      <c r="E559" s="234"/>
      <c r="F559" s="234"/>
      <c r="G559" s="234"/>
      <c r="H559" s="214" t="e">
        <f>#REF!+#REF!+#REF!</f>
        <v>#REF!</v>
      </c>
      <c r="I559" s="214">
        <f t="shared" si="113"/>
        <v>0</v>
      </c>
      <c r="J559" s="214">
        <f>J560</f>
        <v>0</v>
      </c>
      <c r="K559" s="214">
        <f>K560</f>
        <v>0</v>
      </c>
      <c r="L559" s="39" t="e">
        <f t="shared" si="110"/>
        <v>#DIV/0!</v>
      </c>
    </row>
    <row r="560" spans="1:12" ht="67.5" customHeight="1" hidden="1">
      <c r="A560" s="22" t="s">
        <v>590</v>
      </c>
      <c r="B560" s="33">
        <v>500</v>
      </c>
      <c r="C560" s="37" t="s">
        <v>43</v>
      </c>
      <c r="D560" s="37" t="s">
        <v>48</v>
      </c>
      <c r="E560" s="160" t="s">
        <v>505</v>
      </c>
      <c r="F560" s="33"/>
      <c r="G560" s="33"/>
      <c r="H560" s="40">
        <f aca="true" t="shared" si="115" ref="H560:K562">H561</f>
        <v>4517</v>
      </c>
      <c r="I560" s="214">
        <f t="shared" si="113"/>
        <v>0</v>
      </c>
      <c r="J560" s="40">
        <f t="shared" si="115"/>
        <v>0</v>
      </c>
      <c r="K560" s="40">
        <f t="shared" si="115"/>
        <v>0</v>
      </c>
      <c r="L560" s="39" t="e">
        <f t="shared" si="110"/>
        <v>#DIV/0!</v>
      </c>
    </row>
    <row r="561" spans="1:14" s="54" customFormat="1" ht="15" hidden="1">
      <c r="A561" s="5" t="s">
        <v>21</v>
      </c>
      <c r="B561" s="33">
        <v>500</v>
      </c>
      <c r="C561" s="37" t="s">
        <v>43</v>
      </c>
      <c r="D561" s="37" t="s">
        <v>48</v>
      </c>
      <c r="E561" s="160" t="s">
        <v>505</v>
      </c>
      <c r="F561" s="33">
        <v>800</v>
      </c>
      <c r="G561" s="33"/>
      <c r="H561" s="40">
        <f t="shared" si="115"/>
        <v>4517</v>
      </c>
      <c r="I561" s="214">
        <f t="shared" si="113"/>
        <v>0</v>
      </c>
      <c r="J561" s="40">
        <f t="shared" si="115"/>
        <v>0</v>
      </c>
      <c r="K561" s="40">
        <f t="shared" si="115"/>
        <v>0</v>
      </c>
      <c r="L561" s="39" t="e">
        <f t="shared" si="110"/>
        <v>#DIV/0!</v>
      </c>
      <c r="M561" s="53"/>
      <c r="N561" s="53"/>
    </row>
    <row r="562" spans="1:14" s="54" customFormat="1" ht="30.75" customHeight="1" hidden="1">
      <c r="A562" s="5" t="s">
        <v>211</v>
      </c>
      <c r="B562" s="33">
        <v>500</v>
      </c>
      <c r="C562" s="37" t="s">
        <v>43</v>
      </c>
      <c r="D562" s="37" t="s">
        <v>48</v>
      </c>
      <c r="E562" s="160" t="s">
        <v>505</v>
      </c>
      <c r="F562" s="33">
        <v>830</v>
      </c>
      <c r="G562" s="33"/>
      <c r="H562" s="40">
        <f t="shared" si="115"/>
        <v>4517</v>
      </c>
      <c r="I562" s="214">
        <f t="shared" si="113"/>
        <v>0</v>
      </c>
      <c r="J562" s="40">
        <f t="shared" si="115"/>
        <v>0</v>
      </c>
      <c r="K562" s="40">
        <f t="shared" si="115"/>
        <v>0</v>
      </c>
      <c r="L562" s="39" t="e">
        <f t="shared" si="110"/>
        <v>#DIV/0!</v>
      </c>
      <c r="M562" s="53"/>
      <c r="N562" s="53"/>
    </row>
    <row r="563" spans="1:14" s="54" customFormat="1" ht="30.75" customHeight="1" hidden="1">
      <c r="A563" s="6" t="s">
        <v>8</v>
      </c>
      <c r="B563" s="37" t="s">
        <v>69</v>
      </c>
      <c r="C563" s="37" t="s">
        <v>43</v>
      </c>
      <c r="D563" s="37" t="s">
        <v>48</v>
      </c>
      <c r="E563" s="160" t="s">
        <v>505</v>
      </c>
      <c r="F563" s="33">
        <v>830</v>
      </c>
      <c r="G563" s="33">
        <v>1</v>
      </c>
      <c r="H563" s="40">
        <v>4517</v>
      </c>
      <c r="I563" s="214">
        <f t="shared" si="113"/>
        <v>0</v>
      </c>
      <c r="J563" s="40"/>
      <c r="K563" s="40"/>
      <c r="L563" s="39" t="e">
        <f t="shared" si="110"/>
        <v>#DIV/0!</v>
      </c>
      <c r="M563" s="53"/>
      <c r="N563" s="53"/>
    </row>
    <row r="564" spans="1:14" s="54" customFormat="1" ht="18.75" customHeight="1">
      <c r="A564" s="4" t="s">
        <v>109</v>
      </c>
      <c r="B564" s="90" t="s">
        <v>69</v>
      </c>
      <c r="C564" s="90" t="s">
        <v>110</v>
      </c>
      <c r="D564" s="36"/>
      <c r="E564" s="32"/>
      <c r="F564" s="32"/>
      <c r="G564" s="32"/>
      <c r="H564" s="214" t="e">
        <f>H565+H658</f>
        <v>#REF!</v>
      </c>
      <c r="I564" s="214">
        <f t="shared" si="113"/>
        <v>3035.3925800000015</v>
      </c>
      <c r="J564" s="214">
        <f>J565</f>
        <v>11515.56276</v>
      </c>
      <c r="K564" s="214">
        <f>K565</f>
        <v>8480.17018</v>
      </c>
      <c r="L564" s="39">
        <f t="shared" si="110"/>
        <v>73.64095317561362</v>
      </c>
      <c r="M564" s="53"/>
      <c r="N564" s="53"/>
    </row>
    <row r="565" spans="1:14" s="54" customFormat="1" ht="15" customHeight="1">
      <c r="A565" s="4" t="s">
        <v>111</v>
      </c>
      <c r="B565" s="90" t="s">
        <v>69</v>
      </c>
      <c r="C565" s="90" t="s">
        <v>110</v>
      </c>
      <c r="D565" s="90" t="s">
        <v>112</v>
      </c>
      <c r="E565" s="234"/>
      <c r="F565" s="234"/>
      <c r="G565" s="234"/>
      <c r="H565" s="214" t="e">
        <f>H566+#REF!+H606+#REF!+#REF!</f>
        <v>#REF!</v>
      </c>
      <c r="I565" s="214">
        <f t="shared" si="113"/>
        <v>3035.3925800000015</v>
      </c>
      <c r="J565" s="214">
        <f>J566+J595+J606+J653</f>
        <v>11515.56276</v>
      </c>
      <c r="K565" s="214">
        <f>K566+K595+K606+K653</f>
        <v>8480.17018</v>
      </c>
      <c r="L565" s="39">
        <f t="shared" si="110"/>
        <v>73.64095317561362</v>
      </c>
      <c r="M565" s="53"/>
      <c r="N565" s="53"/>
    </row>
    <row r="566" spans="1:14" s="54" customFormat="1" ht="15" customHeight="1">
      <c r="A566" s="5" t="s">
        <v>16</v>
      </c>
      <c r="B566" s="37" t="s">
        <v>69</v>
      </c>
      <c r="C566" s="37" t="s">
        <v>110</v>
      </c>
      <c r="D566" s="37" t="s">
        <v>112</v>
      </c>
      <c r="E566" s="33">
        <v>9000000000</v>
      </c>
      <c r="F566" s="32"/>
      <c r="G566" s="32"/>
      <c r="H566" s="40" t="e">
        <f>H567+#REF!+H575</f>
        <v>#REF!</v>
      </c>
      <c r="I566" s="214">
        <f t="shared" si="113"/>
        <v>3031.344000000001</v>
      </c>
      <c r="J566" s="40">
        <f>J567+J575+J571+J579+J583+J590+J594</f>
        <v>11428</v>
      </c>
      <c r="K566" s="40">
        <f>K567+K575+K571+K579+K583+K590+K594</f>
        <v>8396.655999999999</v>
      </c>
      <c r="L566" s="39">
        <f t="shared" si="110"/>
        <v>73.47441372068603</v>
      </c>
      <c r="M566" s="53"/>
      <c r="N566" s="53"/>
    </row>
    <row r="567" spans="1:14" s="54" customFormat="1" ht="30">
      <c r="A567" s="5" t="s">
        <v>413</v>
      </c>
      <c r="B567" s="37" t="s">
        <v>69</v>
      </c>
      <c r="C567" s="37" t="s">
        <v>110</v>
      </c>
      <c r="D567" s="37" t="s">
        <v>112</v>
      </c>
      <c r="E567" s="33">
        <v>9000090810</v>
      </c>
      <c r="F567" s="32"/>
      <c r="G567" s="32"/>
      <c r="H567" s="40">
        <f aca="true" t="shared" si="116" ref="H567:K569">H568</f>
        <v>898</v>
      </c>
      <c r="I567" s="214">
        <f t="shared" si="113"/>
        <v>730.444</v>
      </c>
      <c r="J567" s="40">
        <f t="shared" si="116"/>
        <v>3500</v>
      </c>
      <c r="K567" s="40">
        <f t="shared" si="116"/>
        <v>2769.556</v>
      </c>
      <c r="L567" s="39">
        <f t="shared" si="110"/>
        <v>79.13017142857143</v>
      </c>
      <c r="M567" s="53"/>
      <c r="N567" s="53"/>
    </row>
    <row r="568" spans="1:14" s="54" customFormat="1" ht="30">
      <c r="A568" s="5" t="s">
        <v>46</v>
      </c>
      <c r="B568" s="37" t="s">
        <v>69</v>
      </c>
      <c r="C568" s="37" t="s">
        <v>110</v>
      </c>
      <c r="D568" s="37" t="s">
        <v>112</v>
      </c>
      <c r="E568" s="33">
        <v>9000090810</v>
      </c>
      <c r="F568" s="33">
        <v>600</v>
      </c>
      <c r="G568" s="32"/>
      <c r="H568" s="40">
        <f t="shared" si="116"/>
        <v>898</v>
      </c>
      <c r="I568" s="214">
        <f t="shared" si="113"/>
        <v>730.444</v>
      </c>
      <c r="J568" s="40">
        <f t="shared" si="116"/>
        <v>3500</v>
      </c>
      <c r="K568" s="40">
        <f t="shared" si="116"/>
        <v>2769.556</v>
      </c>
      <c r="L568" s="39">
        <f t="shared" si="110"/>
        <v>79.13017142857143</v>
      </c>
      <c r="M568" s="53"/>
      <c r="N568" s="53"/>
    </row>
    <row r="569" spans="1:14" s="54" customFormat="1" ht="15">
      <c r="A569" s="5" t="s">
        <v>47</v>
      </c>
      <c r="B569" s="37" t="s">
        <v>69</v>
      </c>
      <c r="C569" s="37" t="s">
        <v>110</v>
      </c>
      <c r="D569" s="37" t="s">
        <v>112</v>
      </c>
      <c r="E569" s="33">
        <v>9000090810</v>
      </c>
      <c r="F569" s="33">
        <v>610</v>
      </c>
      <c r="G569" s="32"/>
      <c r="H569" s="40">
        <f t="shared" si="116"/>
        <v>898</v>
      </c>
      <c r="I569" s="214">
        <f t="shared" si="113"/>
        <v>730.444</v>
      </c>
      <c r="J569" s="40">
        <f t="shared" si="116"/>
        <v>3500</v>
      </c>
      <c r="K569" s="40">
        <f t="shared" si="116"/>
        <v>2769.556</v>
      </c>
      <c r="L569" s="39">
        <f t="shared" si="110"/>
        <v>79.13017142857143</v>
      </c>
      <c r="M569" s="53"/>
      <c r="N569" s="53"/>
    </row>
    <row r="570" spans="1:14" s="54" customFormat="1" ht="15">
      <c r="A570" s="6" t="s">
        <v>8</v>
      </c>
      <c r="B570" s="37" t="s">
        <v>69</v>
      </c>
      <c r="C570" s="37" t="s">
        <v>110</v>
      </c>
      <c r="D570" s="37" t="s">
        <v>112</v>
      </c>
      <c r="E570" s="33">
        <v>9000090810</v>
      </c>
      <c r="F570" s="33">
        <v>610</v>
      </c>
      <c r="G570" s="33">
        <v>1</v>
      </c>
      <c r="H570" s="40">
        <v>898</v>
      </c>
      <c r="I570" s="214">
        <f t="shared" si="113"/>
        <v>730.444</v>
      </c>
      <c r="J570" s="40">
        <v>3500</v>
      </c>
      <c r="K570" s="40">
        <v>2769.556</v>
      </c>
      <c r="L570" s="39">
        <f t="shared" si="110"/>
        <v>79.13017142857143</v>
      </c>
      <c r="M570" s="53"/>
      <c r="N570" s="53"/>
    </row>
    <row r="571" spans="1:14" s="54" customFormat="1" ht="30" customHeight="1">
      <c r="A571" s="5" t="s">
        <v>413</v>
      </c>
      <c r="B571" s="37" t="s">
        <v>69</v>
      </c>
      <c r="C571" s="37" t="s">
        <v>110</v>
      </c>
      <c r="D571" s="37" t="s">
        <v>112</v>
      </c>
      <c r="E571" s="33">
        <v>9000090820</v>
      </c>
      <c r="F571" s="32"/>
      <c r="G571" s="32"/>
      <c r="H571" s="39">
        <f aca="true" t="shared" si="117" ref="H571:K573">H572</f>
        <v>2067.1</v>
      </c>
      <c r="I571" s="214">
        <f t="shared" si="113"/>
        <v>283.20000000000005</v>
      </c>
      <c r="J571" s="40">
        <f t="shared" si="117"/>
        <v>1178</v>
      </c>
      <c r="K571" s="40">
        <f t="shared" si="117"/>
        <v>894.8</v>
      </c>
      <c r="L571" s="39">
        <f t="shared" si="110"/>
        <v>75.95925297113752</v>
      </c>
      <c r="M571" s="53"/>
      <c r="N571" s="53"/>
    </row>
    <row r="572" spans="1:14" s="54" customFormat="1" ht="15" customHeight="1">
      <c r="A572" s="5" t="s">
        <v>46</v>
      </c>
      <c r="B572" s="37" t="s">
        <v>69</v>
      </c>
      <c r="C572" s="37" t="s">
        <v>110</v>
      </c>
      <c r="D572" s="37" t="s">
        <v>112</v>
      </c>
      <c r="E572" s="33">
        <v>9000090820</v>
      </c>
      <c r="F572" s="33">
        <v>600</v>
      </c>
      <c r="G572" s="32"/>
      <c r="H572" s="39">
        <f t="shared" si="117"/>
        <v>2067.1</v>
      </c>
      <c r="I572" s="214">
        <f t="shared" si="113"/>
        <v>283.20000000000005</v>
      </c>
      <c r="J572" s="40">
        <f t="shared" si="117"/>
        <v>1178</v>
      </c>
      <c r="K572" s="40">
        <f t="shared" si="117"/>
        <v>894.8</v>
      </c>
      <c r="L572" s="39">
        <f t="shared" si="110"/>
        <v>75.95925297113752</v>
      </c>
      <c r="M572" s="53"/>
      <c r="N572" s="53"/>
    </row>
    <row r="573" spans="1:14" s="54" customFormat="1" ht="15" customHeight="1">
      <c r="A573" s="5" t="s">
        <v>47</v>
      </c>
      <c r="B573" s="37" t="s">
        <v>69</v>
      </c>
      <c r="C573" s="37" t="s">
        <v>110</v>
      </c>
      <c r="D573" s="37" t="s">
        <v>112</v>
      </c>
      <c r="E573" s="33">
        <v>9000090820</v>
      </c>
      <c r="F573" s="33">
        <v>610</v>
      </c>
      <c r="G573" s="32"/>
      <c r="H573" s="39">
        <f t="shared" si="117"/>
        <v>2067.1</v>
      </c>
      <c r="I573" s="214">
        <f t="shared" si="113"/>
        <v>283.20000000000005</v>
      </c>
      <c r="J573" s="40">
        <f t="shared" si="117"/>
        <v>1178</v>
      </c>
      <c r="K573" s="40">
        <f t="shared" si="117"/>
        <v>894.8</v>
      </c>
      <c r="L573" s="39">
        <f t="shared" si="110"/>
        <v>75.95925297113752</v>
      </c>
      <c r="M573" s="53"/>
      <c r="N573" s="53"/>
    </row>
    <row r="574" spans="1:14" s="54" customFormat="1" ht="15">
      <c r="A574" s="6" t="s">
        <v>9</v>
      </c>
      <c r="B574" s="37" t="s">
        <v>69</v>
      </c>
      <c r="C574" s="37" t="s">
        <v>110</v>
      </c>
      <c r="D574" s="37" t="s">
        <v>112</v>
      </c>
      <c r="E574" s="33">
        <v>9000090820</v>
      </c>
      <c r="F574" s="33">
        <v>610</v>
      </c>
      <c r="G574" s="33">
        <v>2</v>
      </c>
      <c r="H574" s="39">
        <v>2067.1</v>
      </c>
      <c r="I574" s="214">
        <f t="shared" si="113"/>
        <v>283.20000000000005</v>
      </c>
      <c r="J574" s="40">
        <v>1178</v>
      </c>
      <c r="K574" s="40">
        <v>894.8</v>
      </c>
      <c r="L574" s="39">
        <f t="shared" si="110"/>
        <v>75.95925297113752</v>
      </c>
      <c r="M574" s="53"/>
      <c r="N574" s="53"/>
    </row>
    <row r="575" spans="1:14" s="54" customFormat="1" ht="15">
      <c r="A575" s="5" t="s">
        <v>414</v>
      </c>
      <c r="B575" s="37" t="s">
        <v>69</v>
      </c>
      <c r="C575" s="37" t="s">
        <v>110</v>
      </c>
      <c r="D575" s="37" t="s">
        <v>112</v>
      </c>
      <c r="E575" s="33">
        <v>9000090830</v>
      </c>
      <c r="F575" s="32"/>
      <c r="G575" s="32"/>
      <c r="H575" s="40">
        <f aca="true" t="shared" si="118" ref="H575:K576">H576</f>
        <v>4523.6</v>
      </c>
      <c r="I575" s="214">
        <f t="shared" si="113"/>
        <v>1842.6999999999998</v>
      </c>
      <c r="J575" s="40">
        <f t="shared" si="118"/>
        <v>6500</v>
      </c>
      <c r="K575" s="40">
        <f t="shared" si="118"/>
        <v>4657.3</v>
      </c>
      <c r="L575" s="39">
        <f t="shared" si="110"/>
        <v>71.65076923076923</v>
      </c>
      <c r="M575" s="53"/>
      <c r="N575" s="53"/>
    </row>
    <row r="576" spans="1:14" s="54" customFormat="1" ht="30">
      <c r="A576" s="5" t="s">
        <v>46</v>
      </c>
      <c r="B576" s="37" t="s">
        <v>69</v>
      </c>
      <c r="C576" s="37" t="s">
        <v>110</v>
      </c>
      <c r="D576" s="37" t="s">
        <v>112</v>
      </c>
      <c r="E576" s="33">
        <v>9000090830</v>
      </c>
      <c r="F576" s="33">
        <v>600</v>
      </c>
      <c r="G576" s="32"/>
      <c r="H576" s="40">
        <f t="shared" si="118"/>
        <v>4523.6</v>
      </c>
      <c r="I576" s="214">
        <f t="shared" si="113"/>
        <v>1842.6999999999998</v>
      </c>
      <c r="J576" s="40">
        <f t="shared" si="118"/>
        <v>6500</v>
      </c>
      <c r="K576" s="40">
        <f t="shared" si="118"/>
        <v>4657.3</v>
      </c>
      <c r="L576" s="39">
        <f t="shared" si="110"/>
        <v>71.65076923076923</v>
      </c>
      <c r="M576" s="53"/>
      <c r="N576" s="53"/>
    </row>
    <row r="577" spans="1:14" s="54" customFormat="1" ht="14.25" customHeight="1">
      <c r="A577" s="5" t="s">
        <v>47</v>
      </c>
      <c r="B577" s="37" t="s">
        <v>69</v>
      </c>
      <c r="C577" s="37" t="s">
        <v>110</v>
      </c>
      <c r="D577" s="37" t="s">
        <v>112</v>
      </c>
      <c r="E577" s="33">
        <v>9000090830</v>
      </c>
      <c r="F577" s="33">
        <v>610</v>
      </c>
      <c r="G577" s="32"/>
      <c r="H577" s="40">
        <f>H578</f>
        <v>4523.6</v>
      </c>
      <c r="I577" s="214">
        <f t="shared" si="113"/>
        <v>1842.6999999999998</v>
      </c>
      <c r="J577" s="40">
        <f>J578</f>
        <v>6500</v>
      </c>
      <c r="K577" s="40">
        <f>K578</f>
        <v>4657.3</v>
      </c>
      <c r="L577" s="39">
        <f t="shared" si="110"/>
        <v>71.65076923076923</v>
      </c>
      <c r="M577" s="53"/>
      <c r="N577" s="53"/>
    </row>
    <row r="578" spans="1:14" s="54" customFormat="1" ht="16.5" customHeight="1">
      <c r="A578" s="6" t="s">
        <v>8</v>
      </c>
      <c r="B578" s="37" t="s">
        <v>69</v>
      </c>
      <c r="C578" s="37" t="s">
        <v>110</v>
      </c>
      <c r="D578" s="37" t="s">
        <v>112</v>
      </c>
      <c r="E578" s="33">
        <v>9000090830</v>
      </c>
      <c r="F578" s="33">
        <v>610</v>
      </c>
      <c r="G578" s="33">
        <v>1</v>
      </c>
      <c r="H578" s="40">
        <v>4523.6</v>
      </c>
      <c r="I578" s="214">
        <f t="shared" si="113"/>
        <v>1842.6999999999998</v>
      </c>
      <c r="J578" s="40">
        <v>6500</v>
      </c>
      <c r="K578" s="40">
        <v>4657.3</v>
      </c>
      <c r="L578" s="39">
        <f t="shared" si="110"/>
        <v>71.65076923076923</v>
      </c>
      <c r="M578" s="53"/>
      <c r="N578" s="53"/>
    </row>
    <row r="579" spans="1:14" s="54" customFormat="1" ht="15" customHeight="1">
      <c r="A579" s="22" t="s">
        <v>160</v>
      </c>
      <c r="B579" s="37" t="s">
        <v>69</v>
      </c>
      <c r="C579" s="37" t="s">
        <v>110</v>
      </c>
      <c r="D579" s="37" t="s">
        <v>112</v>
      </c>
      <c r="E579" s="33">
        <v>9000072650</v>
      </c>
      <c r="F579" s="33"/>
      <c r="G579" s="33"/>
      <c r="H579" s="40"/>
      <c r="I579" s="214">
        <f t="shared" si="113"/>
        <v>175</v>
      </c>
      <c r="J579" s="40">
        <f>J580</f>
        <v>250</v>
      </c>
      <c r="K579" s="40">
        <f>K580</f>
        <v>75</v>
      </c>
      <c r="L579" s="39">
        <f t="shared" si="110"/>
        <v>30</v>
      </c>
      <c r="M579" s="53"/>
      <c r="N579" s="53"/>
    </row>
    <row r="580" spans="1:14" s="54" customFormat="1" ht="15" customHeight="1">
      <c r="A580" s="5" t="s">
        <v>46</v>
      </c>
      <c r="B580" s="37" t="s">
        <v>69</v>
      </c>
      <c r="C580" s="37" t="s">
        <v>110</v>
      </c>
      <c r="D580" s="37" t="s">
        <v>112</v>
      </c>
      <c r="E580" s="33">
        <v>9000072650</v>
      </c>
      <c r="F580" s="33">
        <v>600</v>
      </c>
      <c r="G580" s="32"/>
      <c r="H580" s="40">
        <f aca="true" t="shared" si="119" ref="H580:K581">H581</f>
        <v>32867.3</v>
      </c>
      <c r="I580" s="214">
        <f t="shared" si="113"/>
        <v>175</v>
      </c>
      <c r="J580" s="40">
        <f t="shared" si="119"/>
        <v>250</v>
      </c>
      <c r="K580" s="40">
        <f t="shared" si="119"/>
        <v>75</v>
      </c>
      <c r="L580" s="39">
        <f t="shared" si="110"/>
        <v>30</v>
      </c>
      <c r="M580" s="53"/>
      <c r="N580" s="53"/>
    </row>
    <row r="581" spans="1:14" s="54" customFormat="1" ht="15">
      <c r="A581" s="5" t="s">
        <v>47</v>
      </c>
      <c r="B581" s="37" t="s">
        <v>69</v>
      </c>
      <c r="C581" s="37" t="s">
        <v>110</v>
      </c>
      <c r="D581" s="37" t="s">
        <v>112</v>
      </c>
      <c r="E581" s="33">
        <v>9000072650</v>
      </c>
      <c r="F581" s="33">
        <v>610</v>
      </c>
      <c r="G581" s="32"/>
      <c r="H581" s="40">
        <f t="shared" si="119"/>
        <v>32867.3</v>
      </c>
      <c r="I581" s="214">
        <f t="shared" si="113"/>
        <v>175</v>
      </c>
      <c r="J581" s="40">
        <f t="shared" si="119"/>
        <v>250</v>
      </c>
      <c r="K581" s="40">
        <f t="shared" si="119"/>
        <v>75</v>
      </c>
      <c r="L581" s="39">
        <f t="shared" si="110"/>
        <v>30</v>
      </c>
      <c r="M581" s="53"/>
      <c r="N581" s="53"/>
    </row>
    <row r="582" spans="1:14" s="54" customFormat="1" ht="15">
      <c r="A582" s="6" t="s">
        <v>9</v>
      </c>
      <c r="B582" s="37" t="s">
        <v>69</v>
      </c>
      <c r="C582" s="37" t="s">
        <v>110</v>
      </c>
      <c r="D582" s="37" t="s">
        <v>112</v>
      </c>
      <c r="E582" s="33">
        <v>9000072650</v>
      </c>
      <c r="F582" s="33">
        <v>610</v>
      </c>
      <c r="G582" s="33">
        <v>2</v>
      </c>
      <c r="H582" s="40">
        <v>32867.3</v>
      </c>
      <c r="I582" s="214">
        <f t="shared" si="113"/>
        <v>175</v>
      </c>
      <c r="J582" s="40">
        <v>250</v>
      </c>
      <c r="K582" s="40">
        <v>75</v>
      </c>
      <c r="L582" s="39">
        <f t="shared" si="110"/>
        <v>30</v>
      </c>
      <c r="M582" s="53"/>
      <c r="N582" s="53"/>
    </row>
    <row r="583" spans="1:14" s="54" customFormat="1" ht="15.75" customHeight="1" hidden="1">
      <c r="A583" s="22" t="s">
        <v>220</v>
      </c>
      <c r="B583" s="37" t="s">
        <v>69</v>
      </c>
      <c r="C583" s="37" t="s">
        <v>110</v>
      </c>
      <c r="D583" s="37" t="s">
        <v>112</v>
      </c>
      <c r="E583" s="33">
        <v>9000051470</v>
      </c>
      <c r="F583" s="33"/>
      <c r="G583" s="33"/>
      <c r="H583" s="40"/>
      <c r="I583" s="214">
        <f t="shared" si="113"/>
        <v>0</v>
      </c>
      <c r="J583" s="40">
        <f>J584</f>
        <v>0</v>
      </c>
      <c r="K583" s="40">
        <f>K584</f>
        <v>0</v>
      </c>
      <c r="L583" s="39" t="e">
        <f aca="true" t="shared" si="120" ref="L583:L646">K583/J583*100</f>
        <v>#DIV/0!</v>
      </c>
      <c r="M583" s="53"/>
      <c r="N583" s="53"/>
    </row>
    <row r="584" spans="1:14" s="54" customFormat="1" ht="30" hidden="1">
      <c r="A584" s="5" t="s">
        <v>46</v>
      </c>
      <c r="B584" s="37" t="s">
        <v>69</v>
      </c>
      <c r="C584" s="37" t="s">
        <v>110</v>
      </c>
      <c r="D584" s="37" t="s">
        <v>112</v>
      </c>
      <c r="E584" s="33">
        <v>9000051470</v>
      </c>
      <c r="F584" s="33">
        <v>600</v>
      </c>
      <c r="G584" s="32"/>
      <c r="H584" s="40">
        <f aca="true" t="shared" si="121" ref="H584:K585">H585</f>
        <v>32867.3</v>
      </c>
      <c r="I584" s="214">
        <f t="shared" si="113"/>
        <v>0</v>
      </c>
      <c r="J584" s="40">
        <f t="shared" si="121"/>
        <v>0</v>
      </c>
      <c r="K584" s="40">
        <f t="shared" si="121"/>
        <v>0</v>
      </c>
      <c r="L584" s="39" t="e">
        <f t="shared" si="120"/>
        <v>#DIV/0!</v>
      </c>
      <c r="M584" s="53"/>
      <c r="N584" s="53"/>
    </row>
    <row r="585" spans="1:14" s="54" customFormat="1" ht="30" customHeight="1" hidden="1">
      <c r="A585" s="5" t="s">
        <v>47</v>
      </c>
      <c r="B585" s="37" t="s">
        <v>69</v>
      </c>
      <c r="C585" s="37" t="s">
        <v>110</v>
      </c>
      <c r="D585" s="37" t="s">
        <v>112</v>
      </c>
      <c r="E585" s="33">
        <v>9000051470</v>
      </c>
      <c r="F585" s="33">
        <v>610</v>
      </c>
      <c r="G585" s="32"/>
      <c r="H585" s="40">
        <f t="shared" si="121"/>
        <v>32867.3</v>
      </c>
      <c r="I585" s="214">
        <f t="shared" si="113"/>
        <v>0</v>
      </c>
      <c r="J585" s="40">
        <f t="shared" si="121"/>
        <v>0</v>
      </c>
      <c r="K585" s="40">
        <f t="shared" si="121"/>
        <v>0</v>
      </c>
      <c r="L585" s="39" t="e">
        <f t="shared" si="120"/>
        <v>#DIV/0!</v>
      </c>
      <c r="M585" s="53"/>
      <c r="N585" s="53"/>
    </row>
    <row r="586" spans="1:14" s="54" customFormat="1" ht="30" customHeight="1" hidden="1">
      <c r="A586" s="6" t="s">
        <v>9</v>
      </c>
      <c r="B586" s="37" t="s">
        <v>69</v>
      </c>
      <c r="C586" s="37" t="s">
        <v>110</v>
      </c>
      <c r="D586" s="37" t="s">
        <v>112</v>
      </c>
      <c r="E586" s="33">
        <v>9000051470</v>
      </c>
      <c r="F586" s="33">
        <v>610</v>
      </c>
      <c r="G586" s="33">
        <v>2</v>
      </c>
      <c r="H586" s="40">
        <v>32867.3</v>
      </c>
      <c r="I586" s="214">
        <f t="shared" si="113"/>
        <v>0</v>
      </c>
      <c r="J586" s="40"/>
      <c r="K586" s="40"/>
      <c r="L586" s="39" t="e">
        <f t="shared" si="120"/>
        <v>#DIV/0!</v>
      </c>
      <c r="M586" s="53"/>
      <c r="N586" s="53"/>
    </row>
    <row r="587" spans="1:14" s="54" customFormat="1" ht="15" customHeight="1" hidden="1">
      <c r="A587" s="134" t="s">
        <v>330</v>
      </c>
      <c r="B587" s="37" t="s">
        <v>69</v>
      </c>
      <c r="C587" s="37" t="s">
        <v>110</v>
      </c>
      <c r="D587" s="37" t="s">
        <v>112</v>
      </c>
      <c r="E587" s="33" t="s">
        <v>402</v>
      </c>
      <c r="F587" s="32"/>
      <c r="G587" s="32"/>
      <c r="H587" s="40">
        <f>H588</f>
        <v>32867.3</v>
      </c>
      <c r="I587" s="40">
        <f>I588</f>
        <v>24825.95562</v>
      </c>
      <c r="J587" s="40">
        <f>J588</f>
        <v>0</v>
      </c>
      <c r="K587" s="40">
        <f>K588</f>
        <v>0</v>
      </c>
      <c r="L587" s="39" t="e">
        <f t="shared" si="120"/>
        <v>#DIV/0!</v>
      </c>
      <c r="M587" s="53"/>
      <c r="N587" s="53"/>
    </row>
    <row r="588" spans="1:14" s="54" customFormat="1" ht="15" customHeight="1" hidden="1">
      <c r="A588" s="5" t="s">
        <v>46</v>
      </c>
      <c r="B588" s="37" t="s">
        <v>69</v>
      </c>
      <c r="C588" s="37" t="s">
        <v>110</v>
      </c>
      <c r="D588" s="37" t="s">
        <v>112</v>
      </c>
      <c r="E588" s="33" t="s">
        <v>402</v>
      </c>
      <c r="F588" s="33">
        <v>600</v>
      </c>
      <c r="G588" s="32"/>
      <c r="H588" s="40">
        <f aca="true" t="shared" si="122" ref="H588:K589">H589</f>
        <v>32867.3</v>
      </c>
      <c r="I588" s="40">
        <f t="shared" si="122"/>
        <v>24825.95562</v>
      </c>
      <c r="J588" s="40">
        <f t="shared" si="122"/>
        <v>0</v>
      </c>
      <c r="K588" s="40">
        <f t="shared" si="122"/>
        <v>0</v>
      </c>
      <c r="L588" s="39" t="e">
        <f t="shared" si="120"/>
        <v>#DIV/0!</v>
      </c>
      <c r="M588" s="53"/>
      <c r="N588" s="53"/>
    </row>
    <row r="589" spans="1:14" s="54" customFormat="1" ht="15" hidden="1">
      <c r="A589" s="5" t="s">
        <v>47</v>
      </c>
      <c r="B589" s="37" t="s">
        <v>69</v>
      </c>
      <c r="C589" s="37" t="s">
        <v>110</v>
      </c>
      <c r="D589" s="37" t="s">
        <v>112</v>
      </c>
      <c r="E589" s="33" t="s">
        <v>402</v>
      </c>
      <c r="F589" s="33">
        <v>610</v>
      </c>
      <c r="G589" s="32"/>
      <c r="H589" s="40">
        <f t="shared" si="122"/>
        <v>32867.3</v>
      </c>
      <c r="I589" s="40">
        <f t="shared" si="122"/>
        <v>24825.95562</v>
      </c>
      <c r="J589" s="40">
        <f t="shared" si="122"/>
        <v>0</v>
      </c>
      <c r="K589" s="40">
        <f t="shared" si="122"/>
        <v>0</v>
      </c>
      <c r="L589" s="39" t="e">
        <f t="shared" si="120"/>
        <v>#DIV/0!</v>
      </c>
      <c r="M589" s="53"/>
      <c r="N589" s="53"/>
    </row>
    <row r="590" spans="1:14" s="54" customFormat="1" ht="15" hidden="1">
      <c r="A590" s="6" t="s">
        <v>8</v>
      </c>
      <c r="B590" s="37" t="s">
        <v>69</v>
      </c>
      <c r="C590" s="37" t="s">
        <v>110</v>
      </c>
      <c r="D590" s="37" t="s">
        <v>112</v>
      </c>
      <c r="E590" s="33" t="s">
        <v>402</v>
      </c>
      <c r="F590" s="33">
        <v>610</v>
      </c>
      <c r="G590" s="33">
        <v>1</v>
      </c>
      <c r="H590" s="40">
        <v>32867.3</v>
      </c>
      <c r="I590" s="40">
        <v>24825.95562</v>
      </c>
      <c r="J590" s="40"/>
      <c r="K590" s="40"/>
      <c r="L590" s="39" t="e">
        <f t="shared" si="120"/>
        <v>#DIV/0!</v>
      </c>
      <c r="M590" s="53"/>
      <c r="N590" s="53"/>
    </row>
    <row r="591" spans="1:14" s="54" customFormat="1" ht="30" hidden="1">
      <c r="A591" s="23" t="s">
        <v>347</v>
      </c>
      <c r="B591" s="37" t="s">
        <v>69</v>
      </c>
      <c r="C591" s="37" t="s">
        <v>110</v>
      </c>
      <c r="D591" s="37" t="s">
        <v>112</v>
      </c>
      <c r="E591" s="33">
        <v>9000071930</v>
      </c>
      <c r="F591" s="33"/>
      <c r="G591" s="33"/>
      <c r="H591" s="40"/>
      <c r="I591" s="214">
        <f aca="true" t="shared" si="123" ref="I591:I602">J591-K591</f>
        <v>0</v>
      </c>
      <c r="J591" s="40">
        <f aca="true" t="shared" si="124" ref="J591:K593">J592</f>
        <v>0</v>
      </c>
      <c r="K591" s="40">
        <f t="shared" si="124"/>
        <v>0</v>
      </c>
      <c r="L591" s="39" t="e">
        <f t="shared" si="120"/>
        <v>#DIV/0!</v>
      </c>
      <c r="M591" s="53"/>
      <c r="N591" s="53"/>
    </row>
    <row r="592" spans="1:12" ht="38.25" customHeight="1" hidden="1">
      <c r="A592" s="5" t="s">
        <v>46</v>
      </c>
      <c r="B592" s="37" t="s">
        <v>69</v>
      </c>
      <c r="C592" s="37" t="s">
        <v>110</v>
      </c>
      <c r="D592" s="37" t="s">
        <v>112</v>
      </c>
      <c r="E592" s="33">
        <v>9000071930</v>
      </c>
      <c r="F592" s="33">
        <v>600</v>
      </c>
      <c r="G592" s="32"/>
      <c r="H592" s="40">
        <f>H593</f>
        <v>32867.3</v>
      </c>
      <c r="I592" s="214">
        <f t="shared" si="123"/>
        <v>0</v>
      </c>
      <c r="J592" s="40">
        <f t="shared" si="124"/>
        <v>0</v>
      </c>
      <c r="K592" s="40">
        <f t="shared" si="124"/>
        <v>0</v>
      </c>
      <c r="L592" s="39" t="e">
        <f t="shared" si="120"/>
        <v>#DIV/0!</v>
      </c>
    </row>
    <row r="593" spans="1:14" s="54" customFormat="1" ht="15" hidden="1">
      <c r="A593" s="5" t="s">
        <v>47</v>
      </c>
      <c r="B593" s="37" t="s">
        <v>69</v>
      </c>
      <c r="C593" s="37" t="s">
        <v>110</v>
      </c>
      <c r="D593" s="37" t="s">
        <v>112</v>
      </c>
      <c r="E593" s="33">
        <v>9000071930</v>
      </c>
      <c r="F593" s="33">
        <v>610</v>
      </c>
      <c r="G593" s="32"/>
      <c r="H593" s="40">
        <f>H594</f>
        <v>32867.3</v>
      </c>
      <c r="I593" s="214">
        <f t="shared" si="123"/>
        <v>0</v>
      </c>
      <c r="J593" s="40">
        <f t="shared" si="124"/>
        <v>0</v>
      </c>
      <c r="K593" s="40">
        <f t="shared" si="124"/>
        <v>0</v>
      </c>
      <c r="L593" s="39" t="e">
        <f t="shared" si="120"/>
        <v>#DIV/0!</v>
      </c>
      <c r="M593" s="42"/>
      <c r="N593" s="42"/>
    </row>
    <row r="594" spans="1:14" s="54" customFormat="1" ht="15" hidden="1">
      <c r="A594" s="6" t="s">
        <v>9</v>
      </c>
      <c r="B594" s="37" t="s">
        <v>69</v>
      </c>
      <c r="C594" s="37" t="s">
        <v>110</v>
      </c>
      <c r="D594" s="37" t="s">
        <v>112</v>
      </c>
      <c r="E594" s="33">
        <v>9000071930</v>
      </c>
      <c r="F594" s="33">
        <v>610</v>
      </c>
      <c r="G594" s="33">
        <v>2</v>
      </c>
      <c r="H594" s="40">
        <v>32867.3</v>
      </c>
      <c r="I594" s="214">
        <f t="shared" si="123"/>
        <v>0</v>
      </c>
      <c r="J594" s="40"/>
      <c r="K594" s="40"/>
      <c r="L594" s="39" t="e">
        <f t="shared" si="120"/>
        <v>#DIV/0!</v>
      </c>
      <c r="M594" s="42"/>
      <c r="N594" s="42"/>
    </row>
    <row r="595" spans="1:14" s="54" customFormat="1" ht="29.25" customHeight="1">
      <c r="A595" s="27" t="s">
        <v>516</v>
      </c>
      <c r="B595" s="37" t="s">
        <v>69</v>
      </c>
      <c r="C595" s="37" t="s">
        <v>110</v>
      </c>
      <c r="D595" s="37" t="s">
        <v>112</v>
      </c>
      <c r="E595" s="33">
        <v>5300000000</v>
      </c>
      <c r="F595" s="32"/>
      <c r="G595" s="32"/>
      <c r="H595" s="40" t="e">
        <f>#REF!</f>
        <v>#REF!</v>
      </c>
      <c r="I595" s="214">
        <f t="shared" si="123"/>
        <v>2</v>
      </c>
      <c r="J595" s="40">
        <f>J596+J600+J605</f>
        <v>2</v>
      </c>
      <c r="K595" s="40">
        <f>K596+K600+K605</f>
        <v>0</v>
      </c>
      <c r="L595" s="39">
        <f t="shared" si="120"/>
        <v>0</v>
      </c>
      <c r="M595" s="42"/>
      <c r="N595" s="42"/>
    </row>
    <row r="596" spans="1:14" s="54" customFormat="1" ht="45" hidden="1">
      <c r="A596" s="27" t="s">
        <v>642</v>
      </c>
      <c r="B596" s="37" t="s">
        <v>69</v>
      </c>
      <c r="C596" s="37" t="s">
        <v>110</v>
      </c>
      <c r="D596" s="37" t="s">
        <v>112</v>
      </c>
      <c r="E596" s="31">
        <v>5300191080</v>
      </c>
      <c r="F596" s="32"/>
      <c r="G596" s="32"/>
      <c r="H596" s="40">
        <f>H597</f>
        <v>3</v>
      </c>
      <c r="I596" s="214">
        <f t="shared" si="123"/>
        <v>0</v>
      </c>
      <c r="J596" s="40">
        <f aca="true" t="shared" si="125" ref="J596:K598">J597</f>
        <v>0</v>
      </c>
      <c r="K596" s="40">
        <f t="shared" si="125"/>
        <v>0</v>
      </c>
      <c r="L596" s="39" t="e">
        <f t="shared" si="120"/>
        <v>#DIV/0!</v>
      </c>
      <c r="M596" s="42"/>
      <c r="N596" s="42"/>
    </row>
    <row r="597" spans="1:14" s="54" customFormat="1" ht="30" hidden="1">
      <c r="A597" s="5" t="s">
        <v>46</v>
      </c>
      <c r="B597" s="37" t="s">
        <v>69</v>
      </c>
      <c r="C597" s="37" t="s">
        <v>110</v>
      </c>
      <c r="D597" s="37" t="s">
        <v>112</v>
      </c>
      <c r="E597" s="31">
        <v>5300191080</v>
      </c>
      <c r="F597" s="33">
        <v>600</v>
      </c>
      <c r="G597" s="32"/>
      <c r="H597" s="40">
        <f>H598</f>
        <v>3</v>
      </c>
      <c r="I597" s="214">
        <f t="shared" si="123"/>
        <v>0</v>
      </c>
      <c r="J597" s="40">
        <f t="shared" si="125"/>
        <v>0</v>
      </c>
      <c r="K597" s="40">
        <f t="shared" si="125"/>
        <v>0</v>
      </c>
      <c r="L597" s="39" t="e">
        <f t="shared" si="120"/>
        <v>#DIV/0!</v>
      </c>
      <c r="M597" s="42"/>
      <c r="N597" s="42"/>
    </row>
    <row r="598" spans="1:14" s="54" customFormat="1" ht="15" hidden="1">
      <c r="A598" s="5" t="s">
        <v>47</v>
      </c>
      <c r="B598" s="37" t="s">
        <v>69</v>
      </c>
      <c r="C598" s="37" t="s">
        <v>110</v>
      </c>
      <c r="D598" s="37" t="s">
        <v>112</v>
      </c>
      <c r="E598" s="31">
        <v>5300191080</v>
      </c>
      <c r="F598" s="33">
        <v>610</v>
      </c>
      <c r="G598" s="32"/>
      <c r="H598" s="40">
        <f>H599</f>
        <v>3</v>
      </c>
      <c r="I598" s="214">
        <f t="shared" si="123"/>
        <v>0</v>
      </c>
      <c r="J598" s="40">
        <f t="shared" si="125"/>
        <v>0</v>
      </c>
      <c r="K598" s="40">
        <f t="shared" si="125"/>
        <v>0</v>
      </c>
      <c r="L598" s="39" t="e">
        <f t="shared" si="120"/>
        <v>#DIV/0!</v>
      </c>
      <c r="M598" s="42"/>
      <c r="N598" s="42"/>
    </row>
    <row r="599" spans="1:14" s="54" customFormat="1" ht="15" hidden="1">
      <c r="A599" s="6" t="s">
        <v>8</v>
      </c>
      <c r="B599" s="37" t="s">
        <v>69</v>
      </c>
      <c r="C599" s="37" t="s">
        <v>110</v>
      </c>
      <c r="D599" s="37" t="s">
        <v>112</v>
      </c>
      <c r="E599" s="31">
        <v>5300191080</v>
      </c>
      <c r="F599" s="33">
        <v>610</v>
      </c>
      <c r="G599" s="33">
        <v>1</v>
      </c>
      <c r="H599" s="40">
        <v>3</v>
      </c>
      <c r="I599" s="214">
        <f t="shared" si="123"/>
        <v>0</v>
      </c>
      <c r="J599" s="40"/>
      <c r="K599" s="40"/>
      <c r="L599" s="39" t="e">
        <f t="shared" si="120"/>
        <v>#DIV/0!</v>
      </c>
      <c r="M599" s="42"/>
      <c r="N599" s="42"/>
    </row>
    <row r="600" spans="1:14" s="54" customFormat="1" ht="60">
      <c r="A600" s="120" t="s">
        <v>449</v>
      </c>
      <c r="B600" s="37" t="s">
        <v>69</v>
      </c>
      <c r="C600" s="37" t="s">
        <v>110</v>
      </c>
      <c r="D600" s="37" t="s">
        <v>112</v>
      </c>
      <c r="E600" s="31">
        <v>5300291080</v>
      </c>
      <c r="F600" s="33">
        <v>600</v>
      </c>
      <c r="G600" s="32"/>
      <c r="H600" s="40">
        <f aca="true" t="shared" si="126" ref="H600:K604">H601</f>
        <v>3</v>
      </c>
      <c r="I600" s="214">
        <f t="shared" si="123"/>
        <v>1</v>
      </c>
      <c r="J600" s="40">
        <f t="shared" si="126"/>
        <v>1</v>
      </c>
      <c r="K600" s="40">
        <f t="shared" si="126"/>
        <v>0</v>
      </c>
      <c r="L600" s="39">
        <f t="shared" si="120"/>
        <v>0</v>
      </c>
      <c r="M600" s="42"/>
      <c r="N600" s="42"/>
    </row>
    <row r="601" spans="1:12" ht="20.25" customHeight="1">
      <c r="A601" s="5" t="s">
        <v>47</v>
      </c>
      <c r="B601" s="37" t="s">
        <v>69</v>
      </c>
      <c r="C601" s="37" t="s">
        <v>110</v>
      </c>
      <c r="D601" s="37" t="s">
        <v>112</v>
      </c>
      <c r="E601" s="31">
        <v>5300291080</v>
      </c>
      <c r="F601" s="33">
        <v>610</v>
      </c>
      <c r="G601" s="32"/>
      <c r="H601" s="40">
        <f t="shared" si="126"/>
        <v>3</v>
      </c>
      <c r="I601" s="214">
        <f t="shared" si="123"/>
        <v>1</v>
      </c>
      <c r="J601" s="40">
        <f t="shared" si="126"/>
        <v>1</v>
      </c>
      <c r="K601" s="40">
        <f t="shared" si="126"/>
        <v>0</v>
      </c>
      <c r="L601" s="39">
        <f t="shared" si="120"/>
        <v>0</v>
      </c>
    </row>
    <row r="602" spans="1:12" ht="13.5" customHeight="1">
      <c r="A602" s="6" t="s">
        <v>8</v>
      </c>
      <c r="B602" s="37" t="s">
        <v>69</v>
      </c>
      <c r="C602" s="37" t="s">
        <v>110</v>
      </c>
      <c r="D602" s="37" t="s">
        <v>112</v>
      </c>
      <c r="E602" s="31">
        <v>5300291080</v>
      </c>
      <c r="F602" s="33">
        <v>610</v>
      </c>
      <c r="G602" s="33">
        <v>1</v>
      </c>
      <c r="H602" s="40">
        <v>3</v>
      </c>
      <c r="I602" s="214">
        <f t="shared" si="123"/>
        <v>1</v>
      </c>
      <c r="J602" s="40">
        <v>1</v>
      </c>
      <c r="K602" s="40">
        <v>0</v>
      </c>
      <c r="L602" s="39">
        <f t="shared" si="120"/>
        <v>0</v>
      </c>
    </row>
    <row r="603" spans="1:12" ht="15" customHeight="1">
      <c r="A603" s="109" t="s">
        <v>643</v>
      </c>
      <c r="B603" s="37" t="s">
        <v>69</v>
      </c>
      <c r="C603" s="37" t="s">
        <v>110</v>
      </c>
      <c r="D603" s="37" t="s">
        <v>112</v>
      </c>
      <c r="E603" s="31">
        <v>5300391080</v>
      </c>
      <c r="F603" s="33">
        <v>600</v>
      </c>
      <c r="G603" s="32"/>
      <c r="H603" s="40">
        <f t="shared" si="126"/>
        <v>3</v>
      </c>
      <c r="I603" s="214">
        <f>J603-K603</f>
        <v>1</v>
      </c>
      <c r="J603" s="40">
        <f t="shared" si="126"/>
        <v>1</v>
      </c>
      <c r="K603" s="40">
        <f t="shared" si="126"/>
        <v>0</v>
      </c>
      <c r="L603" s="39">
        <f t="shared" si="120"/>
        <v>0</v>
      </c>
    </row>
    <row r="604" spans="1:12" ht="15" customHeight="1">
      <c r="A604" s="5" t="s">
        <v>47</v>
      </c>
      <c r="B604" s="37" t="s">
        <v>69</v>
      </c>
      <c r="C604" s="37" t="s">
        <v>110</v>
      </c>
      <c r="D604" s="37" t="s">
        <v>112</v>
      </c>
      <c r="E604" s="31">
        <v>5300391080</v>
      </c>
      <c r="F604" s="33">
        <v>610</v>
      </c>
      <c r="G604" s="32"/>
      <c r="H604" s="40">
        <f t="shared" si="126"/>
        <v>3</v>
      </c>
      <c r="I604" s="214">
        <f>J604-K604</f>
        <v>1</v>
      </c>
      <c r="J604" s="40">
        <f t="shared" si="126"/>
        <v>1</v>
      </c>
      <c r="K604" s="40">
        <f t="shared" si="126"/>
        <v>0</v>
      </c>
      <c r="L604" s="39">
        <f t="shared" si="120"/>
        <v>0</v>
      </c>
    </row>
    <row r="605" spans="1:14" s="54" customFormat="1" ht="15">
      <c r="A605" s="6" t="s">
        <v>8</v>
      </c>
      <c r="B605" s="37" t="s">
        <v>69</v>
      </c>
      <c r="C605" s="37" t="s">
        <v>110</v>
      </c>
      <c r="D605" s="37" t="s">
        <v>112</v>
      </c>
      <c r="E605" s="31">
        <v>5300391080</v>
      </c>
      <c r="F605" s="33">
        <v>610</v>
      </c>
      <c r="G605" s="33">
        <v>1</v>
      </c>
      <c r="H605" s="40">
        <v>3</v>
      </c>
      <c r="I605" s="214">
        <f>J605-K605</f>
        <v>1</v>
      </c>
      <c r="J605" s="40">
        <v>1</v>
      </c>
      <c r="K605" s="40">
        <v>0</v>
      </c>
      <c r="L605" s="39">
        <f t="shared" si="120"/>
        <v>0</v>
      </c>
      <c r="M605" s="42"/>
      <c r="N605" s="42"/>
    </row>
    <row r="606" spans="1:14" s="54" customFormat="1" ht="60">
      <c r="A606" s="108" t="s">
        <v>644</v>
      </c>
      <c r="B606" s="37" t="s">
        <v>69</v>
      </c>
      <c r="C606" s="37" t="s">
        <v>110</v>
      </c>
      <c r="D606" s="37" t="s">
        <v>112</v>
      </c>
      <c r="E606" s="33">
        <v>5400000000</v>
      </c>
      <c r="F606" s="32"/>
      <c r="G606" s="32"/>
      <c r="H606" s="40" t="e">
        <f>H607</f>
        <v>#REF!</v>
      </c>
      <c r="I606" s="214">
        <f aca="true" t="shared" si="127" ref="I606:I621">J606-K606</f>
        <v>0.04858000000000118</v>
      </c>
      <c r="J606" s="40">
        <f>J607+J637</f>
        <v>83.56276000000001</v>
      </c>
      <c r="K606" s="40">
        <f>K607</f>
        <v>83.51418000000001</v>
      </c>
      <c r="L606" s="39">
        <f t="shared" si="120"/>
        <v>99.94186405523226</v>
      </c>
      <c r="M606" s="42"/>
      <c r="N606" s="42"/>
    </row>
    <row r="607" spans="1:14" s="54" customFormat="1" ht="30">
      <c r="A607" s="120" t="s">
        <v>645</v>
      </c>
      <c r="B607" s="37" t="s">
        <v>69</v>
      </c>
      <c r="C607" s="37" t="s">
        <v>110</v>
      </c>
      <c r="D607" s="37" t="s">
        <v>112</v>
      </c>
      <c r="E607" s="33">
        <v>5410000000</v>
      </c>
      <c r="F607" s="32"/>
      <c r="G607" s="32"/>
      <c r="H607" s="40" t="e">
        <f>#REF!</f>
        <v>#REF!</v>
      </c>
      <c r="I607" s="214">
        <f t="shared" si="127"/>
        <v>0.04858000000000118</v>
      </c>
      <c r="J607" s="40">
        <f>J608+J615+J626+J622</f>
        <v>83.56276000000001</v>
      </c>
      <c r="K607" s="40">
        <f>K608+K615+K626+K622</f>
        <v>83.51418000000001</v>
      </c>
      <c r="L607" s="39">
        <f t="shared" si="120"/>
        <v>99.94186405523226</v>
      </c>
      <c r="M607" s="42"/>
      <c r="N607" s="42"/>
    </row>
    <row r="608" spans="1:14" s="54" customFormat="1" ht="30">
      <c r="A608" s="108" t="s">
        <v>646</v>
      </c>
      <c r="B608" s="37" t="s">
        <v>69</v>
      </c>
      <c r="C608" s="37" t="s">
        <v>110</v>
      </c>
      <c r="D608" s="37" t="s">
        <v>112</v>
      </c>
      <c r="E608" s="31" t="s">
        <v>479</v>
      </c>
      <c r="F608" s="32"/>
      <c r="G608" s="32"/>
      <c r="H608" s="40"/>
      <c r="I608" s="214"/>
      <c r="J608" s="40">
        <f>J609+J612</f>
        <v>83.56276000000001</v>
      </c>
      <c r="K608" s="40">
        <f>K611+K614</f>
        <v>83.51418000000001</v>
      </c>
      <c r="L608" s="39">
        <f t="shared" si="120"/>
        <v>99.94186405523226</v>
      </c>
      <c r="M608" s="42"/>
      <c r="N608" s="42"/>
    </row>
    <row r="609" spans="1:14" s="54" customFormat="1" ht="30">
      <c r="A609" s="5" t="s">
        <v>288</v>
      </c>
      <c r="B609" s="37" t="s">
        <v>69</v>
      </c>
      <c r="C609" s="37" t="s">
        <v>110</v>
      </c>
      <c r="D609" s="37" t="s">
        <v>112</v>
      </c>
      <c r="E609" s="31" t="s">
        <v>479</v>
      </c>
      <c r="F609" s="33">
        <v>600</v>
      </c>
      <c r="G609" s="32"/>
      <c r="H609" s="40">
        <f aca="true" t="shared" si="128" ref="H609:K610">H610</f>
        <v>18</v>
      </c>
      <c r="I609" s="214">
        <f>J609-K609</f>
        <v>0</v>
      </c>
      <c r="J609" s="40">
        <f t="shared" si="128"/>
        <v>75.16276</v>
      </c>
      <c r="K609" s="40">
        <f t="shared" si="128"/>
        <v>75.16276</v>
      </c>
      <c r="L609" s="39">
        <f t="shared" si="120"/>
        <v>100</v>
      </c>
      <c r="M609" s="42"/>
      <c r="N609" s="42"/>
    </row>
    <row r="610" spans="1:14" s="54" customFormat="1" ht="15">
      <c r="A610" s="5" t="s">
        <v>47</v>
      </c>
      <c r="B610" s="37" t="s">
        <v>69</v>
      </c>
      <c r="C610" s="37" t="s">
        <v>110</v>
      </c>
      <c r="D610" s="37" t="s">
        <v>112</v>
      </c>
      <c r="E610" s="31" t="s">
        <v>479</v>
      </c>
      <c r="F610" s="33">
        <v>610</v>
      </c>
      <c r="G610" s="32"/>
      <c r="H610" s="40">
        <f t="shared" si="128"/>
        <v>18</v>
      </c>
      <c r="I610" s="214">
        <f>J610-K610</f>
        <v>0</v>
      </c>
      <c r="J610" s="40">
        <f t="shared" si="128"/>
        <v>75.16276</v>
      </c>
      <c r="K610" s="40">
        <f t="shared" si="128"/>
        <v>75.16276</v>
      </c>
      <c r="L610" s="39">
        <f t="shared" si="120"/>
        <v>100</v>
      </c>
      <c r="M610" s="42"/>
      <c r="N610" s="42"/>
    </row>
    <row r="611" spans="1:14" s="54" customFormat="1" ht="15">
      <c r="A611" s="6" t="s">
        <v>9</v>
      </c>
      <c r="B611" s="37" t="s">
        <v>69</v>
      </c>
      <c r="C611" s="37" t="s">
        <v>110</v>
      </c>
      <c r="D611" s="37" t="s">
        <v>112</v>
      </c>
      <c r="E611" s="31" t="s">
        <v>479</v>
      </c>
      <c r="F611" s="33">
        <v>610</v>
      </c>
      <c r="G611" s="33">
        <v>2</v>
      </c>
      <c r="H611" s="40">
        <v>18</v>
      </c>
      <c r="I611" s="214">
        <f>J611-K611</f>
        <v>0</v>
      </c>
      <c r="J611" s="40">
        <v>75.16276</v>
      </c>
      <c r="K611" s="40">
        <v>75.16276</v>
      </c>
      <c r="L611" s="39">
        <f t="shared" si="120"/>
        <v>100</v>
      </c>
      <c r="M611" s="42"/>
      <c r="N611" s="42"/>
    </row>
    <row r="612" spans="1:12" ht="30">
      <c r="A612" s="5" t="s">
        <v>288</v>
      </c>
      <c r="B612" s="37" t="s">
        <v>69</v>
      </c>
      <c r="C612" s="37" t="s">
        <v>110</v>
      </c>
      <c r="D612" s="37" t="s">
        <v>112</v>
      </c>
      <c r="E612" s="31" t="s">
        <v>479</v>
      </c>
      <c r="F612" s="33">
        <v>600</v>
      </c>
      <c r="G612" s="32"/>
      <c r="H612" s="40">
        <f aca="true" t="shared" si="129" ref="H612:K613">H613</f>
        <v>18</v>
      </c>
      <c r="I612" s="214">
        <f t="shared" si="127"/>
        <v>0.04858000000000118</v>
      </c>
      <c r="J612" s="40">
        <f t="shared" si="129"/>
        <v>8.4</v>
      </c>
      <c r="K612" s="40">
        <f t="shared" si="129"/>
        <v>8.35142</v>
      </c>
      <c r="L612" s="39">
        <f t="shared" si="120"/>
        <v>99.42166666666665</v>
      </c>
    </row>
    <row r="613" spans="1:12" ht="15">
      <c r="A613" s="5" t="s">
        <v>47</v>
      </c>
      <c r="B613" s="37" t="s">
        <v>69</v>
      </c>
      <c r="C613" s="37" t="s">
        <v>110</v>
      </c>
      <c r="D613" s="37" t="s">
        <v>112</v>
      </c>
      <c r="E613" s="31" t="s">
        <v>479</v>
      </c>
      <c r="F613" s="33">
        <v>610</v>
      </c>
      <c r="G613" s="32"/>
      <c r="H613" s="40">
        <f t="shared" si="129"/>
        <v>18</v>
      </c>
      <c r="I613" s="214">
        <f t="shared" si="127"/>
        <v>0.04858000000000118</v>
      </c>
      <c r="J613" s="40">
        <f t="shared" si="129"/>
        <v>8.4</v>
      </c>
      <c r="K613" s="40">
        <f t="shared" si="129"/>
        <v>8.35142</v>
      </c>
      <c r="L613" s="39">
        <f t="shared" si="120"/>
        <v>99.42166666666665</v>
      </c>
    </row>
    <row r="614" spans="1:12" ht="15">
      <c r="A614" s="6" t="s">
        <v>8</v>
      </c>
      <c r="B614" s="37" t="s">
        <v>69</v>
      </c>
      <c r="C614" s="37" t="s">
        <v>110</v>
      </c>
      <c r="D614" s="37" t="s">
        <v>112</v>
      </c>
      <c r="E614" s="31" t="s">
        <v>479</v>
      </c>
      <c r="F614" s="33">
        <v>610</v>
      </c>
      <c r="G614" s="33">
        <v>1</v>
      </c>
      <c r="H614" s="40">
        <v>18</v>
      </c>
      <c r="I614" s="214">
        <f t="shared" si="127"/>
        <v>0.04858000000000118</v>
      </c>
      <c r="J614" s="40">
        <v>8.4</v>
      </c>
      <c r="K614" s="40">
        <v>8.35142</v>
      </c>
      <c r="L614" s="39">
        <f t="shared" si="120"/>
        <v>99.42166666666665</v>
      </c>
    </row>
    <row r="615" spans="1:12" ht="30">
      <c r="A615" s="23" t="s">
        <v>647</v>
      </c>
      <c r="B615" s="37" t="s">
        <v>69</v>
      </c>
      <c r="C615" s="37" t="s">
        <v>110</v>
      </c>
      <c r="D615" s="37" t="s">
        <v>112</v>
      </c>
      <c r="E615" s="31" t="s">
        <v>541</v>
      </c>
      <c r="F615" s="32"/>
      <c r="G615" s="32"/>
      <c r="H615" s="40">
        <f>H619</f>
        <v>18</v>
      </c>
      <c r="I615" s="214">
        <f t="shared" si="127"/>
        <v>0</v>
      </c>
      <c r="J615" s="40">
        <f>J616+J619</f>
        <v>0</v>
      </c>
      <c r="K615" s="40">
        <f>K616+K619</f>
        <v>0</v>
      </c>
      <c r="L615" s="39" t="e">
        <f t="shared" si="120"/>
        <v>#DIV/0!</v>
      </c>
    </row>
    <row r="616" spans="1:12" ht="30">
      <c r="A616" s="5" t="s">
        <v>288</v>
      </c>
      <c r="B616" s="37" t="s">
        <v>69</v>
      </c>
      <c r="C616" s="37" t="s">
        <v>110</v>
      </c>
      <c r="D616" s="37" t="s">
        <v>112</v>
      </c>
      <c r="E616" s="31" t="s">
        <v>480</v>
      </c>
      <c r="F616" s="33">
        <v>600</v>
      </c>
      <c r="G616" s="32"/>
      <c r="H616" s="40">
        <f aca="true" t="shared" si="130" ref="H616:K617">H617</f>
        <v>18</v>
      </c>
      <c r="I616" s="214">
        <f>J616-K616</f>
        <v>0</v>
      </c>
      <c r="J616" s="40">
        <f t="shared" si="130"/>
        <v>0</v>
      </c>
      <c r="K616" s="40">
        <f t="shared" si="130"/>
        <v>0</v>
      </c>
      <c r="L616" s="39" t="e">
        <f t="shared" si="120"/>
        <v>#DIV/0!</v>
      </c>
    </row>
    <row r="617" spans="1:12" ht="15">
      <c r="A617" s="5" t="s">
        <v>47</v>
      </c>
      <c r="B617" s="37" t="s">
        <v>69</v>
      </c>
      <c r="C617" s="37" t="s">
        <v>110</v>
      </c>
      <c r="D617" s="37" t="s">
        <v>112</v>
      </c>
      <c r="E617" s="31" t="s">
        <v>480</v>
      </c>
      <c r="F617" s="33">
        <v>610</v>
      </c>
      <c r="G617" s="32"/>
      <c r="H617" s="40">
        <f t="shared" si="130"/>
        <v>18</v>
      </c>
      <c r="I617" s="214">
        <f>J617-K617</f>
        <v>0</v>
      </c>
      <c r="J617" s="40">
        <f t="shared" si="130"/>
        <v>0</v>
      </c>
      <c r="K617" s="40">
        <f t="shared" si="130"/>
        <v>0</v>
      </c>
      <c r="L617" s="39" t="e">
        <f t="shared" si="120"/>
        <v>#DIV/0!</v>
      </c>
    </row>
    <row r="618" spans="1:12" ht="15">
      <c r="A618" s="6" t="s">
        <v>9</v>
      </c>
      <c r="B618" s="37" t="s">
        <v>69</v>
      </c>
      <c r="C618" s="37" t="s">
        <v>110</v>
      </c>
      <c r="D618" s="37" t="s">
        <v>112</v>
      </c>
      <c r="E618" s="31" t="s">
        <v>480</v>
      </c>
      <c r="F618" s="33">
        <v>610</v>
      </c>
      <c r="G618" s="33">
        <v>2</v>
      </c>
      <c r="H618" s="40">
        <v>18</v>
      </c>
      <c r="I618" s="214">
        <f>J618-K618</f>
        <v>0</v>
      </c>
      <c r="J618" s="40"/>
      <c r="K618" s="40"/>
      <c r="L618" s="39" t="e">
        <f t="shared" si="120"/>
        <v>#DIV/0!</v>
      </c>
    </row>
    <row r="619" spans="1:12" ht="30">
      <c r="A619" s="5" t="s">
        <v>288</v>
      </c>
      <c r="B619" s="37" t="s">
        <v>69</v>
      </c>
      <c r="C619" s="37" t="s">
        <v>110</v>
      </c>
      <c r="D619" s="37" t="s">
        <v>112</v>
      </c>
      <c r="E619" s="31" t="s">
        <v>541</v>
      </c>
      <c r="F619" s="33">
        <v>600</v>
      </c>
      <c r="G619" s="32"/>
      <c r="H619" s="40">
        <f aca="true" t="shared" si="131" ref="H619:K620">H620</f>
        <v>18</v>
      </c>
      <c r="I619" s="214">
        <f t="shared" si="127"/>
        <v>0</v>
      </c>
      <c r="J619" s="40">
        <f t="shared" si="131"/>
        <v>0</v>
      </c>
      <c r="K619" s="40">
        <f t="shared" si="131"/>
        <v>0</v>
      </c>
      <c r="L619" s="39" t="e">
        <f t="shared" si="120"/>
        <v>#DIV/0!</v>
      </c>
    </row>
    <row r="620" spans="1:12" ht="15">
      <c r="A620" s="5" t="s">
        <v>47</v>
      </c>
      <c r="B620" s="37" t="s">
        <v>69</v>
      </c>
      <c r="C620" s="37" t="s">
        <v>110</v>
      </c>
      <c r="D620" s="37" t="s">
        <v>112</v>
      </c>
      <c r="E620" s="31" t="s">
        <v>541</v>
      </c>
      <c r="F620" s="33">
        <v>610</v>
      </c>
      <c r="G620" s="32"/>
      <c r="H620" s="40">
        <f t="shared" si="131"/>
        <v>18</v>
      </c>
      <c r="I620" s="214">
        <f t="shared" si="127"/>
        <v>0</v>
      </c>
      <c r="J620" s="40">
        <f t="shared" si="131"/>
        <v>0</v>
      </c>
      <c r="K620" s="40">
        <f t="shared" si="131"/>
        <v>0</v>
      </c>
      <c r="L620" s="39" t="e">
        <f t="shared" si="120"/>
        <v>#DIV/0!</v>
      </c>
    </row>
    <row r="621" spans="1:12" ht="15">
      <c r="A621" s="6" t="s">
        <v>8</v>
      </c>
      <c r="B621" s="37" t="s">
        <v>69</v>
      </c>
      <c r="C621" s="37" t="s">
        <v>110</v>
      </c>
      <c r="D621" s="37" t="s">
        <v>112</v>
      </c>
      <c r="E621" s="31" t="s">
        <v>541</v>
      </c>
      <c r="F621" s="33">
        <v>610</v>
      </c>
      <c r="G621" s="33">
        <v>1</v>
      </c>
      <c r="H621" s="40">
        <v>18</v>
      </c>
      <c r="I621" s="214">
        <f t="shared" si="127"/>
        <v>0</v>
      </c>
      <c r="J621" s="40"/>
      <c r="K621" s="40"/>
      <c r="L621" s="39" t="e">
        <f t="shared" si="120"/>
        <v>#DIV/0!</v>
      </c>
    </row>
    <row r="622" spans="1:12" ht="30">
      <c r="A622" s="108" t="s">
        <v>347</v>
      </c>
      <c r="B622" s="37" t="s">
        <v>69</v>
      </c>
      <c r="C622" s="37" t="s">
        <v>110</v>
      </c>
      <c r="D622" s="37" t="s">
        <v>112</v>
      </c>
      <c r="E622" s="31" t="s">
        <v>541</v>
      </c>
      <c r="F622" s="33"/>
      <c r="G622" s="33"/>
      <c r="H622" s="40"/>
      <c r="I622" s="214"/>
      <c r="J622" s="40">
        <f>J623</f>
        <v>0</v>
      </c>
      <c r="K622" s="40">
        <f>K623</f>
        <v>0</v>
      </c>
      <c r="L622" s="39" t="e">
        <f t="shared" si="120"/>
        <v>#DIV/0!</v>
      </c>
    </row>
    <row r="623" spans="1:12" ht="30">
      <c r="A623" s="5" t="s">
        <v>288</v>
      </c>
      <c r="B623" s="37" t="s">
        <v>69</v>
      </c>
      <c r="C623" s="37" t="s">
        <v>110</v>
      </c>
      <c r="D623" s="37" t="s">
        <v>112</v>
      </c>
      <c r="E623" s="31" t="s">
        <v>541</v>
      </c>
      <c r="F623" s="33">
        <v>600</v>
      </c>
      <c r="G623" s="32"/>
      <c r="H623" s="40">
        <f aca="true" t="shared" si="132" ref="H623:K624">H624</f>
        <v>18</v>
      </c>
      <c r="I623" s="214">
        <f>J623-K623</f>
        <v>0</v>
      </c>
      <c r="J623" s="40">
        <f t="shared" si="132"/>
        <v>0</v>
      </c>
      <c r="K623" s="40">
        <f t="shared" si="132"/>
        <v>0</v>
      </c>
      <c r="L623" s="39" t="e">
        <f t="shared" si="120"/>
        <v>#DIV/0!</v>
      </c>
    </row>
    <row r="624" spans="1:12" ht="15">
      <c r="A624" s="5" t="s">
        <v>47</v>
      </c>
      <c r="B624" s="37" t="s">
        <v>69</v>
      </c>
      <c r="C624" s="37" t="s">
        <v>110</v>
      </c>
      <c r="D624" s="37" t="s">
        <v>112</v>
      </c>
      <c r="E624" s="31" t="s">
        <v>541</v>
      </c>
      <c r="F624" s="33">
        <v>610</v>
      </c>
      <c r="G624" s="32"/>
      <c r="H624" s="40">
        <f t="shared" si="132"/>
        <v>18</v>
      </c>
      <c r="I624" s="214">
        <f>J624-K624</f>
        <v>0</v>
      </c>
      <c r="J624" s="40">
        <f t="shared" si="132"/>
        <v>0</v>
      </c>
      <c r="K624" s="40">
        <f t="shared" si="132"/>
        <v>0</v>
      </c>
      <c r="L624" s="39" t="e">
        <f t="shared" si="120"/>
        <v>#DIV/0!</v>
      </c>
    </row>
    <row r="625" spans="1:12" ht="15">
      <c r="A625" s="6" t="s">
        <v>9</v>
      </c>
      <c r="B625" s="37" t="s">
        <v>69</v>
      </c>
      <c r="C625" s="37" t="s">
        <v>110</v>
      </c>
      <c r="D625" s="37" t="s">
        <v>112</v>
      </c>
      <c r="E625" s="31" t="s">
        <v>541</v>
      </c>
      <c r="F625" s="33">
        <v>610</v>
      </c>
      <c r="G625" s="33">
        <v>2</v>
      </c>
      <c r="H625" s="40">
        <v>18</v>
      </c>
      <c r="I625" s="214">
        <f>J625-K625</f>
        <v>0</v>
      </c>
      <c r="J625" s="40"/>
      <c r="K625" s="40"/>
      <c r="L625" s="39" t="e">
        <f t="shared" si="120"/>
        <v>#DIV/0!</v>
      </c>
    </row>
    <row r="626" spans="1:12" ht="30">
      <c r="A626" s="108" t="s">
        <v>347</v>
      </c>
      <c r="B626" s="37" t="s">
        <v>69</v>
      </c>
      <c r="C626" s="37" t="s">
        <v>110</v>
      </c>
      <c r="D626" s="37" t="s">
        <v>112</v>
      </c>
      <c r="E626" s="31" t="s">
        <v>542</v>
      </c>
      <c r="F626" s="32"/>
      <c r="G626" s="32"/>
      <c r="H626" s="40">
        <f>H631</f>
        <v>18</v>
      </c>
      <c r="I626" s="214">
        <f aca="true" t="shared" si="133" ref="I626:I633">J626-K626</f>
        <v>0</v>
      </c>
      <c r="J626" s="40">
        <f>J627+J634</f>
        <v>0</v>
      </c>
      <c r="K626" s="40">
        <f>K627+K634</f>
        <v>0</v>
      </c>
      <c r="L626" s="39" t="e">
        <f t="shared" si="120"/>
        <v>#DIV/0!</v>
      </c>
    </row>
    <row r="627" spans="1:12" ht="30">
      <c r="A627" s="5" t="s">
        <v>288</v>
      </c>
      <c r="B627" s="37" t="s">
        <v>69</v>
      </c>
      <c r="C627" s="37" t="s">
        <v>110</v>
      </c>
      <c r="D627" s="37" t="s">
        <v>112</v>
      </c>
      <c r="E627" s="31" t="s">
        <v>542</v>
      </c>
      <c r="F627" s="33">
        <v>600</v>
      </c>
      <c r="G627" s="32"/>
      <c r="H627" s="40">
        <f aca="true" t="shared" si="134" ref="H627:K628">H628</f>
        <v>18</v>
      </c>
      <c r="I627" s="214">
        <f t="shared" si="133"/>
        <v>0</v>
      </c>
      <c r="J627" s="40">
        <f t="shared" si="134"/>
        <v>0</v>
      </c>
      <c r="K627" s="40">
        <f t="shared" si="134"/>
        <v>0</v>
      </c>
      <c r="L627" s="39" t="e">
        <f t="shared" si="120"/>
        <v>#DIV/0!</v>
      </c>
    </row>
    <row r="628" spans="1:12" ht="15">
      <c r="A628" s="5" t="s">
        <v>47</v>
      </c>
      <c r="B628" s="37" t="s">
        <v>69</v>
      </c>
      <c r="C628" s="37" t="s">
        <v>110</v>
      </c>
      <c r="D628" s="37" t="s">
        <v>112</v>
      </c>
      <c r="E628" s="31" t="s">
        <v>542</v>
      </c>
      <c r="F628" s="33">
        <v>610</v>
      </c>
      <c r="G628" s="32"/>
      <c r="H628" s="40">
        <f t="shared" si="134"/>
        <v>18</v>
      </c>
      <c r="I628" s="214">
        <f t="shared" si="133"/>
        <v>0</v>
      </c>
      <c r="J628" s="40">
        <f t="shared" si="134"/>
        <v>0</v>
      </c>
      <c r="K628" s="40">
        <f t="shared" si="134"/>
        <v>0</v>
      </c>
      <c r="L628" s="39" t="e">
        <f t="shared" si="120"/>
        <v>#DIV/0!</v>
      </c>
    </row>
    <row r="629" spans="1:12" ht="15">
      <c r="A629" s="6" t="s">
        <v>9</v>
      </c>
      <c r="B629" s="37" t="s">
        <v>69</v>
      </c>
      <c r="C629" s="37" t="s">
        <v>110</v>
      </c>
      <c r="D629" s="37" t="s">
        <v>112</v>
      </c>
      <c r="E629" s="31" t="s">
        <v>542</v>
      </c>
      <c r="F629" s="33">
        <v>610</v>
      </c>
      <c r="G629" s="33">
        <v>2</v>
      </c>
      <c r="H629" s="40">
        <v>18</v>
      </c>
      <c r="I629" s="214">
        <f t="shared" si="133"/>
        <v>0</v>
      </c>
      <c r="J629" s="40"/>
      <c r="K629" s="40"/>
      <c r="L629" s="39" t="e">
        <f t="shared" si="120"/>
        <v>#DIV/0!</v>
      </c>
    </row>
    <row r="630" spans="1:12" ht="92.25" customHeight="1">
      <c r="A630" s="108" t="s">
        <v>347</v>
      </c>
      <c r="B630" s="37" t="s">
        <v>69</v>
      </c>
      <c r="C630" s="37" t="s">
        <v>110</v>
      </c>
      <c r="D630" s="37" t="s">
        <v>112</v>
      </c>
      <c r="E630" s="31" t="s">
        <v>517</v>
      </c>
      <c r="F630" s="33"/>
      <c r="G630" s="33"/>
      <c r="H630" s="40"/>
      <c r="I630" s="214"/>
      <c r="J630" s="40">
        <f>J631</f>
        <v>0</v>
      </c>
      <c r="K630" s="40">
        <f>K631</f>
        <v>0</v>
      </c>
      <c r="L630" s="39" t="e">
        <f t="shared" si="120"/>
        <v>#DIV/0!</v>
      </c>
    </row>
    <row r="631" spans="1:12" ht="15" customHeight="1">
      <c r="A631" s="5" t="s">
        <v>288</v>
      </c>
      <c r="B631" s="37" t="s">
        <v>69</v>
      </c>
      <c r="C631" s="37" t="s">
        <v>110</v>
      </c>
      <c r="D631" s="37" t="s">
        <v>112</v>
      </c>
      <c r="E631" s="31" t="s">
        <v>517</v>
      </c>
      <c r="F631" s="33">
        <v>600</v>
      </c>
      <c r="G631" s="32"/>
      <c r="H631" s="40">
        <f aca="true" t="shared" si="135" ref="H631:K632">H632</f>
        <v>18</v>
      </c>
      <c r="I631" s="214">
        <f t="shared" si="133"/>
        <v>0</v>
      </c>
      <c r="J631" s="40">
        <f t="shared" si="135"/>
        <v>0</v>
      </c>
      <c r="K631" s="40">
        <f t="shared" si="135"/>
        <v>0</v>
      </c>
      <c r="L631" s="39" t="e">
        <f t="shared" si="120"/>
        <v>#DIV/0!</v>
      </c>
    </row>
    <row r="632" spans="1:12" ht="30" customHeight="1">
      <c r="A632" s="5" t="s">
        <v>47</v>
      </c>
      <c r="B632" s="37" t="s">
        <v>69</v>
      </c>
      <c r="C632" s="37" t="s">
        <v>110</v>
      </c>
      <c r="D632" s="37" t="s">
        <v>112</v>
      </c>
      <c r="E632" s="31" t="s">
        <v>517</v>
      </c>
      <c r="F632" s="33">
        <v>610</v>
      </c>
      <c r="G632" s="32"/>
      <c r="H632" s="40">
        <f t="shared" si="135"/>
        <v>18</v>
      </c>
      <c r="I632" s="214">
        <f t="shared" si="133"/>
        <v>0</v>
      </c>
      <c r="J632" s="40">
        <f t="shared" si="135"/>
        <v>0</v>
      </c>
      <c r="K632" s="40">
        <f t="shared" si="135"/>
        <v>0</v>
      </c>
      <c r="L632" s="39" t="e">
        <f t="shared" si="120"/>
        <v>#DIV/0!</v>
      </c>
    </row>
    <row r="633" spans="1:12" ht="15" customHeight="1">
      <c r="A633" s="6" t="s">
        <v>9</v>
      </c>
      <c r="B633" s="37" t="s">
        <v>69</v>
      </c>
      <c r="C633" s="37" t="s">
        <v>110</v>
      </c>
      <c r="D633" s="37" t="s">
        <v>112</v>
      </c>
      <c r="E633" s="31" t="s">
        <v>517</v>
      </c>
      <c r="F633" s="33">
        <v>610</v>
      </c>
      <c r="G633" s="33">
        <v>2</v>
      </c>
      <c r="H633" s="40">
        <v>18</v>
      </c>
      <c r="I633" s="214">
        <f t="shared" si="133"/>
        <v>0</v>
      </c>
      <c r="J633" s="40"/>
      <c r="K633" s="40"/>
      <c r="L633" s="39" t="e">
        <f t="shared" si="120"/>
        <v>#DIV/0!</v>
      </c>
    </row>
    <row r="634" spans="1:12" ht="30">
      <c r="A634" s="5" t="s">
        <v>288</v>
      </c>
      <c r="B634" s="37" t="s">
        <v>69</v>
      </c>
      <c r="C634" s="37" t="s">
        <v>110</v>
      </c>
      <c r="D634" s="37" t="s">
        <v>112</v>
      </c>
      <c r="E634" s="31" t="s">
        <v>542</v>
      </c>
      <c r="F634" s="33">
        <v>600</v>
      </c>
      <c r="G634" s="32"/>
      <c r="H634" s="40">
        <f aca="true" t="shared" si="136" ref="H634:K635">H635</f>
        <v>18</v>
      </c>
      <c r="I634" s="214">
        <f>J634-K634</f>
        <v>0</v>
      </c>
      <c r="J634" s="40">
        <f t="shared" si="136"/>
        <v>0</v>
      </c>
      <c r="K634" s="40">
        <f t="shared" si="136"/>
        <v>0</v>
      </c>
      <c r="L634" s="39" t="e">
        <f t="shared" si="120"/>
        <v>#DIV/0!</v>
      </c>
    </row>
    <row r="635" spans="1:12" ht="15">
      <c r="A635" s="5" t="s">
        <v>47</v>
      </c>
      <c r="B635" s="37" t="s">
        <v>69</v>
      </c>
      <c r="C635" s="37" t="s">
        <v>110</v>
      </c>
      <c r="D635" s="37" t="s">
        <v>112</v>
      </c>
      <c r="E635" s="31" t="s">
        <v>542</v>
      </c>
      <c r="F635" s="33">
        <v>610</v>
      </c>
      <c r="G635" s="32"/>
      <c r="H635" s="40">
        <f t="shared" si="136"/>
        <v>18</v>
      </c>
      <c r="I635" s="214">
        <f>J635-K635</f>
        <v>0</v>
      </c>
      <c r="J635" s="40">
        <f t="shared" si="136"/>
        <v>0</v>
      </c>
      <c r="K635" s="40">
        <f t="shared" si="136"/>
        <v>0</v>
      </c>
      <c r="L635" s="39" t="e">
        <f t="shared" si="120"/>
        <v>#DIV/0!</v>
      </c>
    </row>
    <row r="636" spans="1:12" ht="15">
      <c r="A636" s="6" t="s">
        <v>8</v>
      </c>
      <c r="B636" s="37" t="s">
        <v>69</v>
      </c>
      <c r="C636" s="37" t="s">
        <v>110</v>
      </c>
      <c r="D636" s="37" t="s">
        <v>112</v>
      </c>
      <c r="E636" s="31" t="s">
        <v>542</v>
      </c>
      <c r="F636" s="33">
        <v>610</v>
      </c>
      <c r="G636" s="33">
        <v>1</v>
      </c>
      <c r="H636" s="40">
        <v>18</v>
      </c>
      <c r="I636" s="214">
        <f>J636-K636</f>
        <v>0</v>
      </c>
      <c r="J636" s="40"/>
      <c r="K636" s="40"/>
      <c r="L636" s="39" t="e">
        <f t="shared" si="120"/>
        <v>#DIV/0!</v>
      </c>
    </row>
    <row r="637" spans="1:12" ht="45">
      <c r="A637" s="120" t="s">
        <v>648</v>
      </c>
      <c r="B637" s="37" t="s">
        <v>69</v>
      </c>
      <c r="C637" s="37" t="s">
        <v>110</v>
      </c>
      <c r="D637" s="37" t="s">
        <v>112</v>
      </c>
      <c r="E637" s="33">
        <v>5420000000</v>
      </c>
      <c r="F637" s="33"/>
      <c r="G637" s="33"/>
      <c r="H637" s="40"/>
      <c r="I637" s="214"/>
      <c r="J637" s="40">
        <f>J638+J646</f>
        <v>0</v>
      </c>
      <c r="K637" s="40">
        <f>K638+K646</f>
        <v>0</v>
      </c>
      <c r="L637" s="39" t="e">
        <f t="shared" si="120"/>
        <v>#DIV/0!</v>
      </c>
    </row>
    <row r="638" spans="1:12" ht="50.25" customHeight="1">
      <c r="A638" s="23" t="s">
        <v>474</v>
      </c>
      <c r="B638" s="37" t="s">
        <v>69</v>
      </c>
      <c r="C638" s="37" t="s">
        <v>110</v>
      </c>
      <c r="D638" s="37" t="s">
        <v>112</v>
      </c>
      <c r="E638" s="31" t="s">
        <v>481</v>
      </c>
      <c r="F638" s="32"/>
      <c r="G638" s="32"/>
      <c r="H638" s="40">
        <f>H639</f>
        <v>18</v>
      </c>
      <c r="I638" s="214">
        <f aca="true" t="shared" si="137" ref="I638:I652">J638-K638</f>
        <v>0</v>
      </c>
      <c r="J638" s="40">
        <f>J639+J642</f>
        <v>0</v>
      </c>
      <c r="K638" s="40">
        <f>K639+K642</f>
        <v>0</v>
      </c>
      <c r="L638" s="39" t="e">
        <f t="shared" si="120"/>
        <v>#DIV/0!</v>
      </c>
    </row>
    <row r="639" spans="1:12" ht="30">
      <c r="A639" s="5" t="s">
        <v>46</v>
      </c>
      <c r="B639" s="37" t="s">
        <v>69</v>
      </c>
      <c r="C639" s="37" t="s">
        <v>110</v>
      </c>
      <c r="D639" s="37" t="s">
        <v>112</v>
      </c>
      <c r="E639" s="31" t="s">
        <v>481</v>
      </c>
      <c r="F639" s="33">
        <v>600</v>
      </c>
      <c r="G639" s="32"/>
      <c r="H639" s="40">
        <f>H640</f>
        <v>18</v>
      </c>
      <c r="I639" s="214">
        <f t="shared" si="137"/>
        <v>0</v>
      </c>
      <c r="J639" s="40">
        <f aca="true" t="shared" si="138" ref="J639:K644">J640</f>
        <v>0</v>
      </c>
      <c r="K639" s="40">
        <f t="shared" si="138"/>
        <v>0</v>
      </c>
      <c r="L639" s="39" t="e">
        <f t="shared" si="120"/>
        <v>#DIV/0!</v>
      </c>
    </row>
    <row r="640" spans="1:12" ht="15">
      <c r="A640" s="5" t="s">
        <v>47</v>
      </c>
      <c r="B640" s="37" t="s">
        <v>69</v>
      </c>
      <c r="C640" s="37" t="s">
        <v>110</v>
      </c>
      <c r="D640" s="37" t="s">
        <v>112</v>
      </c>
      <c r="E640" s="31" t="s">
        <v>481</v>
      </c>
      <c r="F640" s="33">
        <v>610</v>
      </c>
      <c r="G640" s="32"/>
      <c r="H640" s="40">
        <f>H641</f>
        <v>18</v>
      </c>
      <c r="I640" s="214">
        <f t="shared" si="137"/>
        <v>0</v>
      </c>
      <c r="J640" s="40">
        <f t="shared" si="138"/>
        <v>0</v>
      </c>
      <c r="K640" s="40">
        <f t="shared" si="138"/>
        <v>0</v>
      </c>
      <c r="L640" s="39" t="e">
        <f t="shared" si="120"/>
        <v>#DIV/0!</v>
      </c>
    </row>
    <row r="641" spans="1:12" ht="15">
      <c r="A641" s="6" t="s">
        <v>9</v>
      </c>
      <c r="B641" s="37" t="s">
        <v>69</v>
      </c>
      <c r="C641" s="37" t="s">
        <v>110</v>
      </c>
      <c r="D641" s="37" t="s">
        <v>112</v>
      </c>
      <c r="E641" s="31" t="s">
        <v>481</v>
      </c>
      <c r="F641" s="33">
        <v>610</v>
      </c>
      <c r="G641" s="33">
        <v>2</v>
      </c>
      <c r="H641" s="40">
        <v>18</v>
      </c>
      <c r="I641" s="214">
        <f t="shared" si="137"/>
        <v>0</v>
      </c>
      <c r="J641" s="40"/>
      <c r="K641" s="40"/>
      <c r="L641" s="39" t="e">
        <f t="shared" si="120"/>
        <v>#DIV/0!</v>
      </c>
    </row>
    <row r="642" spans="1:12" ht="45">
      <c r="A642" s="23" t="s">
        <v>474</v>
      </c>
      <c r="B642" s="37" t="s">
        <v>69</v>
      </c>
      <c r="C642" s="37" t="s">
        <v>110</v>
      </c>
      <c r="D642" s="37" t="s">
        <v>112</v>
      </c>
      <c r="E642" s="31" t="s">
        <v>481</v>
      </c>
      <c r="F642" s="32"/>
      <c r="G642" s="32"/>
      <c r="H642" s="40">
        <f>H643</f>
        <v>18</v>
      </c>
      <c r="I642" s="214">
        <f>J642-K642</f>
        <v>0</v>
      </c>
      <c r="J642" s="40">
        <f t="shared" si="138"/>
        <v>0</v>
      </c>
      <c r="K642" s="40">
        <f t="shared" si="138"/>
        <v>0</v>
      </c>
      <c r="L642" s="39" t="e">
        <f t="shared" si="120"/>
        <v>#DIV/0!</v>
      </c>
    </row>
    <row r="643" spans="1:12" ht="30">
      <c r="A643" s="5" t="s">
        <v>46</v>
      </c>
      <c r="B643" s="37" t="s">
        <v>69</v>
      </c>
      <c r="C643" s="37" t="s">
        <v>110</v>
      </c>
      <c r="D643" s="37" t="s">
        <v>112</v>
      </c>
      <c r="E643" s="31" t="s">
        <v>481</v>
      </c>
      <c r="F643" s="33">
        <v>600</v>
      </c>
      <c r="G643" s="32"/>
      <c r="H643" s="40">
        <f>H644</f>
        <v>18</v>
      </c>
      <c r="I643" s="214">
        <f t="shared" si="137"/>
        <v>0</v>
      </c>
      <c r="J643" s="40">
        <f t="shared" si="138"/>
        <v>0</v>
      </c>
      <c r="K643" s="40">
        <f t="shared" si="138"/>
        <v>0</v>
      </c>
      <c r="L643" s="39" t="e">
        <f t="shared" si="120"/>
        <v>#DIV/0!</v>
      </c>
    </row>
    <row r="644" spans="1:12" ht="15">
      <c r="A644" s="5" t="s">
        <v>47</v>
      </c>
      <c r="B644" s="37" t="s">
        <v>69</v>
      </c>
      <c r="C644" s="37" t="s">
        <v>110</v>
      </c>
      <c r="D644" s="37" t="s">
        <v>112</v>
      </c>
      <c r="E644" s="31" t="s">
        <v>481</v>
      </c>
      <c r="F644" s="33">
        <v>610</v>
      </c>
      <c r="G644" s="32"/>
      <c r="H644" s="40">
        <f>H645</f>
        <v>18</v>
      </c>
      <c r="I644" s="214">
        <f t="shared" si="137"/>
        <v>0</v>
      </c>
      <c r="J644" s="40">
        <f t="shared" si="138"/>
        <v>0</v>
      </c>
      <c r="K644" s="40">
        <f t="shared" si="138"/>
        <v>0</v>
      </c>
      <c r="L644" s="39" t="e">
        <f t="shared" si="120"/>
        <v>#DIV/0!</v>
      </c>
    </row>
    <row r="645" spans="1:12" ht="15">
      <c r="A645" s="6" t="s">
        <v>8</v>
      </c>
      <c r="B645" s="37" t="s">
        <v>69</v>
      </c>
      <c r="C645" s="37" t="s">
        <v>110</v>
      </c>
      <c r="D645" s="37" t="s">
        <v>112</v>
      </c>
      <c r="E645" s="31" t="s">
        <v>481</v>
      </c>
      <c r="F645" s="33">
        <v>610</v>
      </c>
      <c r="G645" s="33">
        <v>1</v>
      </c>
      <c r="H645" s="40">
        <v>18</v>
      </c>
      <c r="I645" s="214">
        <f t="shared" si="137"/>
        <v>0</v>
      </c>
      <c r="J645" s="40"/>
      <c r="K645" s="40"/>
      <c r="L645" s="39" t="e">
        <f t="shared" si="120"/>
        <v>#DIV/0!</v>
      </c>
    </row>
    <row r="646" spans="1:12" ht="30">
      <c r="A646" s="23" t="s">
        <v>649</v>
      </c>
      <c r="B646" s="37" t="s">
        <v>69</v>
      </c>
      <c r="C646" s="37" t="s">
        <v>110</v>
      </c>
      <c r="D646" s="37" t="s">
        <v>112</v>
      </c>
      <c r="E646" s="31" t="s">
        <v>545</v>
      </c>
      <c r="F646" s="32"/>
      <c r="G646" s="32"/>
      <c r="H646" s="40">
        <f>H647</f>
        <v>18</v>
      </c>
      <c r="I646" s="214">
        <f t="shared" si="137"/>
        <v>0</v>
      </c>
      <c r="J646" s="40">
        <f>J649+J652</f>
        <v>0</v>
      </c>
      <c r="K646" s="40">
        <f>K649+K652</f>
        <v>0</v>
      </c>
      <c r="L646" s="39" t="e">
        <f t="shared" si="120"/>
        <v>#DIV/0!</v>
      </c>
    </row>
    <row r="647" spans="1:12" ht="45">
      <c r="A647" s="5" t="s">
        <v>650</v>
      </c>
      <c r="B647" s="37" t="s">
        <v>69</v>
      </c>
      <c r="C647" s="37" t="s">
        <v>110</v>
      </c>
      <c r="D647" s="37" t="s">
        <v>112</v>
      </c>
      <c r="E647" s="31" t="s">
        <v>545</v>
      </c>
      <c r="F647" s="33">
        <v>600</v>
      </c>
      <c r="G647" s="32"/>
      <c r="H647" s="40">
        <f>H648</f>
        <v>18</v>
      </c>
      <c r="I647" s="214">
        <f t="shared" si="137"/>
        <v>0</v>
      </c>
      <c r="J647" s="40">
        <f aca="true" t="shared" si="139" ref="J647:K651">J648</f>
        <v>0</v>
      </c>
      <c r="K647" s="40">
        <f t="shared" si="139"/>
        <v>0</v>
      </c>
      <c r="L647" s="39" t="e">
        <f aca="true" t="shared" si="140" ref="L647:L710">K647/J647*100</f>
        <v>#DIV/0!</v>
      </c>
    </row>
    <row r="648" spans="1:12" ht="15">
      <c r="A648" s="5" t="s">
        <v>47</v>
      </c>
      <c r="B648" s="37" t="s">
        <v>69</v>
      </c>
      <c r="C648" s="37" t="s">
        <v>110</v>
      </c>
      <c r="D648" s="37" t="s">
        <v>112</v>
      </c>
      <c r="E648" s="31" t="s">
        <v>545</v>
      </c>
      <c r="F648" s="33">
        <v>610</v>
      </c>
      <c r="G648" s="32"/>
      <c r="H648" s="40">
        <f>H649</f>
        <v>18</v>
      </c>
      <c r="I648" s="214">
        <f t="shared" si="137"/>
        <v>0</v>
      </c>
      <c r="J648" s="40">
        <f t="shared" si="139"/>
        <v>0</v>
      </c>
      <c r="K648" s="40">
        <f t="shared" si="139"/>
        <v>0</v>
      </c>
      <c r="L648" s="39" t="e">
        <f t="shared" si="140"/>
        <v>#DIV/0!</v>
      </c>
    </row>
    <row r="649" spans="1:12" ht="15">
      <c r="A649" s="6" t="s">
        <v>9</v>
      </c>
      <c r="B649" s="37" t="s">
        <v>69</v>
      </c>
      <c r="C649" s="37" t="s">
        <v>110</v>
      </c>
      <c r="D649" s="37" t="s">
        <v>112</v>
      </c>
      <c r="E649" s="31" t="s">
        <v>545</v>
      </c>
      <c r="F649" s="33">
        <v>610</v>
      </c>
      <c r="G649" s="33">
        <v>2</v>
      </c>
      <c r="H649" s="40">
        <v>18</v>
      </c>
      <c r="I649" s="214">
        <f t="shared" si="137"/>
        <v>0</v>
      </c>
      <c r="J649" s="40"/>
      <c r="K649" s="40">
        <v>0</v>
      </c>
      <c r="L649" s="39" t="e">
        <f t="shared" si="140"/>
        <v>#DIV/0!</v>
      </c>
    </row>
    <row r="650" spans="1:12" ht="30">
      <c r="A650" s="5" t="s">
        <v>46</v>
      </c>
      <c r="B650" s="37" t="s">
        <v>69</v>
      </c>
      <c r="C650" s="37" t="s">
        <v>110</v>
      </c>
      <c r="D650" s="37" t="s">
        <v>112</v>
      </c>
      <c r="E650" s="31" t="s">
        <v>545</v>
      </c>
      <c r="F650" s="33">
        <v>600</v>
      </c>
      <c r="G650" s="32"/>
      <c r="H650" s="40">
        <f>H651</f>
        <v>18</v>
      </c>
      <c r="I650" s="214">
        <f t="shared" si="137"/>
        <v>0</v>
      </c>
      <c r="J650" s="40">
        <f t="shared" si="139"/>
        <v>0</v>
      </c>
      <c r="K650" s="40">
        <f t="shared" si="139"/>
        <v>0</v>
      </c>
      <c r="L650" s="39" t="e">
        <f t="shared" si="140"/>
        <v>#DIV/0!</v>
      </c>
    </row>
    <row r="651" spans="1:12" ht="15">
      <c r="A651" s="5" t="s">
        <v>47</v>
      </c>
      <c r="B651" s="37" t="s">
        <v>69</v>
      </c>
      <c r="C651" s="37" t="s">
        <v>110</v>
      </c>
      <c r="D651" s="37" t="s">
        <v>112</v>
      </c>
      <c r="E651" s="31" t="s">
        <v>545</v>
      </c>
      <c r="F651" s="33">
        <v>610</v>
      </c>
      <c r="G651" s="32"/>
      <c r="H651" s="40">
        <f>H652</f>
        <v>18</v>
      </c>
      <c r="I651" s="214">
        <f t="shared" si="137"/>
        <v>0</v>
      </c>
      <c r="J651" s="40">
        <f t="shared" si="139"/>
        <v>0</v>
      </c>
      <c r="K651" s="40">
        <f t="shared" si="139"/>
        <v>0</v>
      </c>
      <c r="L651" s="39" t="e">
        <f t="shared" si="140"/>
        <v>#DIV/0!</v>
      </c>
    </row>
    <row r="652" spans="1:12" ht="15">
      <c r="A652" s="6" t="s">
        <v>8</v>
      </c>
      <c r="B652" s="37" t="s">
        <v>69</v>
      </c>
      <c r="C652" s="37" t="s">
        <v>110</v>
      </c>
      <c r="D652" s="37" t="s">
        <v>112</v>
      </c>
      <c r="E652" s="31" t="s">
        <v>545</v>
      </c>
      <c r="F652" s="33">
        <v>610</v>
      </c>
      <c r="G652" s="33">
        <v>1</v>
      </c>
      <c r="H652" s="40">
        <v>18</v>
      </c>
      <c r="I652" s="214">
        <f t="shared" si="137"/>
        <v>0</v>
      </c>
      <c r="J652" s="40"/>
      <c r="K652" s="40">
        <v>0</v>
      </c>
      <c r="L652" s="39" t="e">
        <f t="shared" si="140"/>
        <v>#DIV/0!</v>
      </c>
    </row>
    <row r="653" spans="1:12" ht="45">
      <c r="A653" s="109" t="s">
        <v>651</v>
      </c>
      <c r="B653" s="37" t="s">
        <v>69</v>
      </c>
      <c r="C653" s="37" t="s">
        <v>110</v>
      </c>
      <c r="D653" s="37" t="s">
        <v>112</v>
      </c>
      <c r="E653" s="33">
        <v>6100000000</v>
      </c>
      <c r="F653" s="32"/>
      <c r="G653" s="32"/>
      <c r="H653" s="40" t="e">
        <f>#REF!</f>
        <v>#REF!</v>
      </c>
      <c r="I653" s="214">
        <f>J653-K653</f>
        <v>2</v>
      </c>
      <c r="J653" s="40">
        <f>J654</f>
        <v>2</v>
      </c>
      <c r="K653" s="40">
        <f>K654</f>
        <v>0</v>
      </c>
      <c r="L653" s="39">
        <f t="shared" si="140"/>
        <v>0</v>
      </c>
    </row>
    <row r="654" spans="1:12" ht="30">
      <c r="A654" s="108" t="s">
        <v>464</v>
      </c>
      <c r="B654" s="37" t="s">
        <v>69</v>
      </c>
      <c r="C654" s="37" t="s">
        <v>110</v>
      </c>
      <c r="D654" s="37" t="s">
        <v>112</v>
      </c>
      <c r="E654" s="31">
        <v>6100191090</v>
      </c>
      <c r="F654" s="32"/>
      <c r="G654" s="32"/>
      <c r="H654" s="40">
        <f>H655</f>
        <v>3</v>
      </c>
      <c r="I654" s="214">
        <f>J654-K654</f>
        <v>2</v>
      </c>
      <c r="J654" s="40">
        <f aca="true" t="shared" si="141" ref="J654:K656">J655</f>
        <v>2</v>
      </c>
      <c r="K654" s="40">
        <f t="shared" si="141"/>
        <v>0</v>
      </c>
      <c r="L654" s="39">
        <f t="shared" si="140"/>
        <v>0</v>
      </c>
    </row>
    <row r="655" spans="1:12" ht="30">
      <c r="A655" s="5" t="s">
        <v>46</v>
      </c>
      <c r="B655" s="37" t="s">
        <v>69</v>
      </c>
      <c r="C655" s="37" t="s">
        <v>110</v>
      </c>
      <c r="D655" s="37" t="s">
        <v>112</v>
      </c>
      <c r="E655" s="31">
        <v>6100191090</v>
      </c>
      <c r="F655" s="33">
        <v>600</v>
      </c>
      <c r="G655" s="32"/>
      <c r="H655" s="40">
        <f>H656</f>
        <v>3</v>
      </c>
      <c r="I655" s="214">
        <f>J655-K655</f>
        <v>2</v>
      </c>
      <c r="J655" s="40">
        <f t="shared" si="141"/>
        <v>2</v>
      </c>
      <c r="K655" s="40">
        <f t="shared" si="141"/>
        <v>0</v>
      </c>
      <c r="L655" s="39">
        <f t="shared" si="140"/>
        <v>0</v>
      </c>
    </row>
    <row r="656" spans="1:12" ht="15">
      <c r="A656" s="5" t="s">
        <v>47</v>
      </c>
      <c r="B656" s="37" t="s">
        <v>69</v>
      </c>
      <c r="C656" s="37" t="s">
        <v>110</v>
      </c>
      <c r="D656" s="37" t="s">
        <v>112</v>
      </c>
      <c r="E656" s="31">
        <v>6100191090</v>
      </c>
      <c r="F656" s="33">
        <v>610</v>
      </c>
      <c r="G656" s="32"/>
      <c r="H656" s="40">
        <f>H657</f>
        <v>3</v>
      </c>
      <c r="I656" s="214">
        <f>J656-K656</f>
        <v>2</v>
      </c>
      <c r="J656" s="40">
        <f t="shared" si="141"/>
        <v>2</v>
      </c>
      <c r="K656" s="40">
        <f t="shared" si="141"/>
        <v>0</v>
      </c>
      <c r="L656" s="39">
        <f t="shared" si="140"/>
        <v>0</v>
      </c>
    </row>
    <row r="657" spans="1:12" ht="15">
      <c r="A657" s="6" t="s">
        <v>8</v>
      </c>
      <c r="B657" s="37" t="s">
        <v>69</v>
      </c>
      <c r="C657" s="37" t="s">
        <v>110</v>
      </c>
      <c r="D657" s="37" t="s">
        <v>112</v>
      </c>
      <c r="E657" s="31">
        <v>6100191090</v>
      </c>
      <c r="F657" s="33">
        <v>610</v>
      </c>
      <c r="G657" s="33">
        <v>1</v>
      </c>
      <c r="H657" s="40">
        <v>3</v>
      </c>
      <c r="I657" s="214">
        <f>J657-K657</f>
        <v>2</v>
      </c>
      <c r="J657" s="40">
        <v>2</v>
      </c>
      <c r="K657" s="40">
        <v>0</v>
      </c>
      <c r="L657" s="39">
        <f t="shared" si="140"/>
        <v>0</v>
      </c>
    </row>
    <row r="658" spans="1:12" ht="15">
      <c r="A658" s="4" t="s">
        <v>62</v>
      </c>
      <c r="B658" s="90" t="s">
        <v>69</v>
      </c>
      <c r="C658" s="90">
        <v>1000</v>
      </c>
      <c r="D658" s="36"/>
      <c r="E658" s="32"/>
      <c r="F658" s="32"/>
      <c r="G658" s="32"/>
      <c r="H658" s="214" t="e">
        <f>H659+H683+H669</f>
        <v>#REF!</v>
      </c>
      <c r="I658" s="214">
        <f aca="true" t="shared" si="142" ref="I658:I721">J658-K658</f>
        <v>8191.093699999999</v>
      </c>
      <c r="J658" s="214">
        <f>J659+J683+J669</f>
        <v>11973.74</v>
      </c>
      <c r="K658" s="214">
        <f>K659+K683+K669</f>
        <v>3782.6463</v>
      </c>
      <c r="L658" s="39">
        <f t="shared" si="140"/>
        <v>31.591184542173124</v>
      </c>
    </row>
    <row r="659" spans="1:12" ht="15">
      <c r="A659" s="4" t="s">
        <v>103</v>
      </c>
      <c r="B659" s="90" t="s">
        <v>69</v>
      </c>
      <c r="C659" s="90">
        <v>1000</v>
      </c>
      <c r="D659" s="90">
        <v>1001</v>
      </c>
      <c r="E659" s="33"/>
      <c r="F659" s="234"/>
      <c r="G659" s="234"/>
      <c r="H659" s="214">
        <f aca="true" t="shared" si="143" ref="H659:K663">H660</f>
        <v>1540</v>
      </c>
      <c r="I659" s="214">
        <f t="shared" si="142"/>
        <v>556</v>
      </c>
      <c r="J659" s="214">
        <f t="shared" si="143"/>
        <v>1000</v>
      </c>
      <c r="K659" s="214">
        <f t="shared" si="143"/>
        <v>444</v>
      </c>
      <c r="L659" s="39">
        <f t="shared" si="140"/>
        <v>44.4</v>
      </c>
    </row>
    <row r="660" spans="1:12" ht="15">
      <c r="A660" s="5" t="s">
        <v>16</v>
      </c>
      <c r="B660" s="37" t="s">
        <v>69</v>
      </c>
      <c r="C660" s="37">
        <v>1000</v>
      </c>
      <c r="D660" s="37">
        <v>1001</v>
      </c>
      <c r="E660" s="33">
        <v>9000000000</v>
      </c>
      <c r="F660" s="32"/>
      <c r="G660" s="32"/>
      <c r="H660" s="40">
        <f t="shared" si="143"/>
        <v>1540</v>
      </c>
      <c r="I660" s="214">
        <f t="shared" si="142"/>
        <v>556</v>
      </c>
      <c r="J660" s="40">
        <f>J664+J668</f>
        <v>1000</v>
      </c>
      <c r="K660" s="40">
        <f>K664+K668</f>
        <v>444</v>
      </c>
      <c r="L660" s="39">
        <f t="shared" si="140"/>
        <v>44.4</v>
      </c>
    </row>
    <row r="661" spans="1:12" ht="15">
      <c r="A661" s="5" t="s">
        <v>431</v>
      </c>
      <c r="B661" s="37" t="s">
        <v>69</v>
      </c>
      <c r="C661" s="37">
        <v>1000</v>
      </c>
      <c r="D661" s="37">
        <v>1001</v>
      </c>
      <c r="E661" s="33">
        <v>9000090910</v>
      </c>
      <c r="F661" s="32"/>
      <c r="G661" s="32"/>
      <c r="H661" s="40">
        <f t="shared" si="143"/>
        <v>1540</v>
      </c>
      <c r="I661" s="214">
        <f t="shared" si="142"/>
        <v>430</v>
      </c>
      <c r="J661" s="40">
        <f t="shared" si="143"/>
        <v>800</v>
      </c>
      <c r="K661" s="40">
        <f t="shared" si="143"/>
        <v>370</v>
      </c>
      <c r="L661" s="39">
        <f t="shared" si="140"/>
        <v>46.25</v>
      </c>
    </row>
    <row r="662" spans="1:12" ht="15.75" customHeight="1">
      <c r="A662" s="5" t="s">
        <v>49</v>
      </c>
      <c r="B662" s="37" t="s">
        <v>69</v>
      </c>
      <c r="C662" s="37">
        <v>1000</v>
      </c>
      <c r="D662" s="37">
        <v>1001</v>
      </c>
      <c r="E662" s="33">
        <v>9000090910</v>
      </c>
      <c r="F662" s="33">
        <v>300</v>
      </c>
      <c r="G662" s="32"/>
      <c r="H662" s="40">
        <f t="shared" si="143"/>
        <v>1540</v>
      </c>
      <c r="I662" s="214">
        <f t="shared" si="142"/>
        <v>430</v>
      </c>
      <c r="J662" s="40">
        <f t="shared" si="143"/>
        <v>800</v>
      </c>
      <c r="K662" s="40">
        <f>K663</f>
        <v>370</v>
      </c>
      <c r="L662" s="39">
        <f t="shared" si="140"/>
        <v>46.25</v>
      </c>
    </row>
    <row r="663" spans="1:12" ht="30" customHeight="1">
      <c r="A663" s="5" t="s">
        <v>50</v>
      </c>
      <c r="B663" s="37" t="s">
        <v>69</v>
      </c>
      <c r="C663" s="37">
        <v>1000</v>
      </c>
      <c r="D663" s="37">
        <v>1001</v>
      </c>
      <c r="E663" s="33">
        <v>9000090910</v>
      </c>
      <c r="F663" s="33">
        <v>320</v>
      </c>
      <c r="G663" s="32"/>
      <c r="H663" s="40">
        <f t="shared" si="143"/>
        <v>1540</v>
      </c>
      <c r="I663" s="214">
        <f t="shared" si="142"/>
        <v>430</v>
      </c>
      <c r="J663" s="40">
        <f t="shared" si="143"/>
        <v>800</v>
      </c>
      <c r="K663" s="40">
        <f t="shared" si="143"/>
        <v>370</v>
      </c>
      <c r="L663" s="39">
        <f t="shared" si="140"/>
        <v>46.25</v>
      </c>
    </row>
    <row r="664" spans="1:12" ht="15" customHeight="1">
      <c r="A664" s="6" t="s">
        <v>8</v>
      </c>
      <c r="B664" s="37" t="s">
        <v>69</v>
      </c>
      <c r="C664" s="37">
        <v>1000</v>
      </c>
      <c r="D664" s="37">
        <v>1001</v>
      </c>
      <c r="E664" s="33">
        <v>9000090910</v>
      </c>
      <c r="F664" s="33">
        <v>320</v>
      </c>
      <c r="G664" s="33">
        <v>1</v>
      </c>
      <c r="H664" s="40">
        <v>1540</v>
      </c>
      <c r="I664" s="214">
        <f t="shared" si="142"/>
        <v>430</v>
      </c>
      <c r="J664" s="40">
        <v>800</v>
      </c>
      <c r="K664" s="40">
        <v>370</v>
      </c>
      <c r="L664" s="39">
        <f t="shared" si="140"/>
        <v>46.25</v>
      </c>
    </row>
    <row r="665" spans="1:12" ht="15" customHeight="1">
      <c r="A665" s="68" t="s">
        <v>222</v>
      </c>
      <c r="B665" s="37" t="s">
        <v>69</v>
      </c>
      <c r="C665" s="37">
        <v>1000</v>
      </c>
      <c r="D665" s="37">
        <v>1001</v>
      </c>
      <c r="E665" s="33">
        <v>9000090940</v>
      </c>
      <c r="F665" s="32"/>
      <c r="G665" s="32"/>
      <c r="H665" s="40">
        <f aca="true" t="shared" si="144" ref="H665:K667">H666</f>
        <v>1540</v>
      </c>
      <c r="I665" s="214">
        <f t="shared" si="142"/>
        <v>126</v>
      </c>
      <c r="J665" s="40">
        <f t="shared" si="144"/>
        <v>200</v>
      </c>
      <c r="K665" s="40">
        <f t="shared" si="144"/>
        <v>74</v>
      </c>
      <c r="L665" s="39">
        <f t="shared" si="140"/>
        <v>37</v>
      </c>
    </row>
    <row r="666" spans="1:12" ht="28.5" customHeight="1">
      <c r="A666" s="5" t="s">
        <v>49</v>
      </c>
      <c r="B666" s="37" t="s">
        <v>69</v>
      </c>
      <c r="C666" s="37">
        <v>1000</v>
      </c>
      <c r="D666" s="37">
        <v>1001</v>
      </c>
      <c r="E666" s="33">
        <v>9000090940</v>
      </c>
      <c r="F666" s="33">
        <v>300</v>
      </c>
      <c r="G666" s="32"/>
      <c r="H666" s="40">
        <f t="shared" si="144"/>
        <v>1540</v>
      </c>
      <c r="I666" s="214">
        <f t="shared" si="142"/>
        <v>126</v>
      </c>
      <c r="J666" s="40">
        <f t="shared" si="144"/>
        <v>200</v>
      </c>
      <c r="K666" s="40">
        <f t="shared" si="144"/>
        <v>74</v>
      </c>
      <c r="L666" s="39">
        <f t="shared" si="140"/>
        <v>37</v>
      </c>
    </row>
    <row r="667" spans="1:12" ht="15" customHeight="1">
      <c r="A667" s="5" t="s">
        <v>50</v>
      </c>
      <c r="B667" s="37" t="s">
        <v>69</v>
      </c>
      <c r="C667" s="37">
        <v>1000</v>
      </c>
      <c r="D667" s="37">
        <v>1001</v>
      </c>
      <c r="E667" s="33">
        <v>9000090940</v>
      </c>
      <c r="F667" s="33">
        <v>320</v>
      </c>
      <c r="G667" s="32"/>
      <c r="H667" s="40">
        <f t="shared" si="144"/>
        <v>1540</v>
      </c>
      <c r="I667" s="214">
        <f t="shared" si="142"/>
        <v>126</v>
      </c>
      <c r="J667" s="40">
        <f t="shared" si="144"/>
        <v>200</v>
      </c>
      <c r="K667" s="40">
        <f t="shared" si="144"/>
        <v>74</v>
      </c>
      <c r="L667" s="39">
        <f t="shared" si="140"/>
        <v>37</v>
      </c>
    </row>
    <row r="668" spans="1:12" ht="15" customHeight="1">
      <c r="A668" s="6" t="s">
        <v>8</v>
      </c>
      <c r="B668" s="37" t="s">
        <v>69</v>
      </c>
      <c r="C668" s="37">
        <v>1000</v>
      </c>
      <c r="D668" s="37">
        <v>1001</v>
      </c>
      <c r="E668" s="33">
        <v>9000090940</v>
      </c>
      <c r="F668" s="33">
        <v>320</v>
      </c>
      <c r="G668" s="33">
        <v>1</v>
      </c>
      <c r="H668" s="40">
        <v>1540</v>
      </c>
      <c r="I668" s="214">
        <f t="shared" si="142"/>
        <v>126</v>
      </c>
      <c r="J668" s="40">
        <v>200</v>
      </c>
      <c r="K668" s="40">
        <v>74</v>
      </c>
      <c r="L668" s="39">
        <f t="shared" si="140"/>
        <v>37</v>
      </c>
    </row>
    <row r="669" spans="1:12" ht="15" customHeight="1">
      <c r="A669" s="4" t="s">
        <v>102</v>
      </c>
      <c r="B669" s="90" t="s">
        <v>69</v>
      </c>
      <c r="C669" s="90">
        <v>1000</v>
      </c>
      <c r="D669" s="90" t="s">
        <v>104</v>
      </c>
      <c r="E669" s="234"/>
      <c r="F669" s="234"/>
      <c r="G669" s="234"/>
      <c r="H669" s="214" t="e">
        <f>#REF!+#REF!+#REF!</f>
        <v>#REF!</v>
      </c>
      <c r="I669" s="214">
        <f t="shared" si="142"/>
        <v>742.5</v>
      </c>
      <c r="J669" s="214">
        <f>J670</f>
        <v>742.5</v>
      </c>
      <c r="K669" s="214">
        <f>K670</f>
        <v>0</v>
      </c>
      <c r="L669" s="39">
        <f t="shared" si="140"/>
        <v>0</v>
      </c>
    </row>
    <row r="670" spans="1:12" ht="15" customHeight="1">
      <c r="A670" s="5" t="s">
        <v>16</v>
      </c>
      <c r="B670" s="37" t="s">
        <v>69</v>
      </c>
      <c r="C670" s="37" t="s">
        <v>65</v>
      </c>
      <c r="D670" s="37" t="s">
        <v>104</v>
      </c>
      <c r="E670" s="33">
        <v>9000000000</v>
      </c>
      <c r="F670" s="32"/>
      <c r="G670" s="32"/>
      <c r="H670" s="40" t="e">
        <f>#REF!</f>
        <v>#REF!</v>
      </c>
      <c r="I670" s="214">
        <f t="shared" si="142"/>
        <v>742.5</v>
      </c>
      <c r="J670" s="40">
        <f>J675+J679</f>
        <v>742.5</v>
      </c>
      <c r="K670" s="40">
        <f>K675+K679</f>
        <v>0</v>
      </c>
      <c r="L670" s="39">
        <f t="shared" si="140"/>
        <v>0</v>
      </c>
    </row>
    <row r="671" spans="1:12" ht="15" customHeight="1">
      <c r="A671" s="22" t="s">
        <v>652</v>
      </c>
      <c r="B671" s="37" t="s">
        <v>69</v>
      </c>
      <c r="C671" s="37" t="s">
        <v>65</v>
      </c>
      <c r="D671" s="37" t="s">
        <v>104</v>
      </c>
      <c r="E671" s="32">
        <v>9000051340</v>
      </c>
      <c r="F671" s="32"/>
      <c r="G671" s="32"/>
      <c r="H671" s="40"/>
      <c r="I671" s="214">
        <f>J671-K671</f>
        <v>0</v>
      </c>
      <c r="J671" s="40">
        <f aca="true" t="shared" si="145" ref="J671:K673">J672</f>
        <v>0</v>
      </c>
      <c r="K671" s="40">
        <f t="shared" si="145"/>
        <v>0</v>
      </c>
      <c r="L671" s="39" t="e">
        <f t="shared" si="140"/>
        <v>#DIV/0!</v>
      </c>
    </row>
    <row r="672" spans="1:14" s="48" customFormat="1" ht="15">
      <c r="A672" s="5" t="s">
        <v>49</v>
      </c>
      <c r="B672" s="37" t="s">
        <v>69</v>
      </c>
      <c r="C672" s="37">
        <v>1000</v>
      </c>
      <c r="D672" s="37">
        <v>1003</v>
      </c>
      <c r="E672" s="32">
        <v>9000051340</v>
      </c>
      <c r="F672" s="33">
        <v>300</v>
      </c>
      <c r="G672" s="32"/>
      <c r="H672" s="40" t="e">
        <f>#REF!</f>
        <v>#REF!</v>
      </c>
      <c r="I672" s="214">
        <f>J672-K672</f>
        <v>0</v>
      </c>
      <c r="J672" s="40">
        <f t="shared" si="145"/>
        <v>0</v>
      </c>
      <c r="K672" s="40">
        <f t="shared" si="145"/>
        <v>0</v>
      </c>
      <c r="L672" s="39" t="e">
        <f t="shared" si="140"/>
        <v>#DIV/0!</v>
      </c>
      <c r="M672" s="47"/>
      <c r="N672" s="47"/>
    </row>
    <row r="673" spans="1:12" ht="30">
      <c r="A673" s="5" t="s">
        <v>50</v>
      </c>
      <c r="B673" s="37" t="s">
        <v>69</v>
      </c>
      <c r="C673" s="37">
        <v>1000</v>
      </c>
      <c r="D673" s="37">
        <v>1003</v>
      </c>
      <c r="E673" s="32">
        <v>9000051340</v>
      </c>
      <c r="F673" s="33">
        <v>320</v>
      </c>
      <c r="G673" s="32"/>
      <c r="H673" s="40">
        <f>H674</f>
        <v>350</v>
      </c>
      <c r="I673" s="214">
        <f>J673-K673</f>
        <v>0</v>
      </c>
      <c r="J673" s="40">
        <f t="shared" si="145"/>
        <v>0</v>
      </c>
      <c r="K673" s="40">
        <f t="shared" si="145"/>
        <v>0</v>
      </c>
      <c r="L673" s="39" t="e">
        <f t="shared" si="140"/>
        <v>#DIV/0!</v>
      </c>
    </row>
    <row r="674" spans="1:14" ht="15">
      <c r="A674" s="6" t="s">
        <v>9</v>
      </c>
      <c r="B674" s="37" t="s">
        <v>69</v>
      </c>
      <c r="C674" s="37">
        <v>1000</v>
      </c>
      <c r="D674" s="37">
        <v>1003</v>
      </c>
      <c r="E674" s="32">
        <v>9000051340</v>
      </c>
      <c r="F674" s="33">
        <v>320</v>
      </c>
      <c r="G674" s="33">
        <v>2</v>
      </c>
      <c r="H674" s="40">
        <v>350</v>
      </c>
      <c r="I674" s="214">
        <f>J674-K674</f>
        <v>0</v>
      </c>
      <c r="J674" s="40"/>
      <c r="K674" s="40"/>
      <c r="L674" s="39" t="e">
        <f t="shared" si="140"/>
        <v>#DIV/0!</v>
      </c>
      <c r="M674" s="21"/>
      <c r="N674" s="21"/>
    </row>
    <row r="675" spans="1:12" ht="45">
      <c r="A675" s="175" t="s">
        <v>543</v>
      </c>
      <c r="B675" s="37" t="s">
        <v>69</v>
      </c>
      <c r="C675" s="37" t="s">
        <v>65</v>
      </c>
      <c r="D675" s="37" t="s">
        <v>104</v>
      </c>
      <c r="E675" s="32">
        <v>9000051350</v>
      </c>
      <c r="F675" s="32"/>
      <c r="G675" s="32"/>
      <c r="H675" s="40"/>
      <c r="I675" s="214">
        <f t="shared" si="142"/>
        <v>0</v>
      </c>
      <c r="J675" s="40">
        <f aca="true" t="shared" si="146" ref="J675:K681">J676</f>
        <v>0</v>
      </c>
      <c r="K675" s="40">
        <f t="shared" si="146"/>
        <v>0</v>
      </c>
      <c r="L675" s="39" t="e">
        <f t="shared" si="140"/>
        <v>#DIV/0!</v>
      </c>
    </row>
    <row r="676" spans="1:12" ht="15">
      <c r="A676" s="5" t="s">
        <v>49</v>
      </c>
      <c r="B676" s="37" t="s">
        <v>69</v>
      </c>
      <c r="C676" s="37">
        <v>1000</v>
      </c>
      <c r="D676" s="37">
        <v>1003</v>
      </c>
      <c r="E676" s="32">
        <v>9000051350</v>
      </c>
      <c r="F676" s="33">
        <v>300</v>
      </c>
      <c r="G676" s="32"/>
      <c r="H676" s="40" t="e">
        <f>#REF!</f>
        <v>#REF!</v>
      </c>
      <c r="I676" s="214">
        <f t="shared" si="142"/>
        <v>0</v>
      </c>
      <c r="J676" s="40">
        <f t="shared" si="146"/>
        <v>0</v>
      </c>
      <c r="K676" s="40">
        <f t="shared" si="146"/>
        <v>0</v>
      </c>
      <c r="L676" s="39" t="e">
        <f t="shared" si="140"/>
        <v>#DIV/0!</v>
      </c>
    </row>
    <row r="677" spans="1:12" ht="30">
      <c r="A677" s="5" t="s">
        <v>50</v>
      </c>
      <c r="B677" s="37" t="s">
        <v>69</v>
      </c>
      <c r="C677" s="37">
        <v>1000</v>
      </c>
      <c r="D677" s="37">
        <v>1003</v>
      </c>
      <c r="E677" s="32">
        <v>9000051350</v>
      </c>
      <c r="F677" s="33">
        <v>320</v>
      </c>
      <c r="G677" s="32"/>
      <c r="H677" s="40">
        <f>H678</f>
        <v>350</v>
      </c>
      <c r="I677" s="214">
        <f t="shared" si="142"/>
        <v>0</v>
      </c>
      <c r="J677" s="40">
        <f t="shared" si="146"/>
        <v>0</v>
      </c>
      <c r="K677" s="40">
        <f t="shared" si="146"/>
        <v>0</v>
      </c>
      <c r="L677" s="39" t="e">
        <f t="shared" si="140"/>
        <v>#DIV/0!</v>
      </c>
    </row>
    <row r="678" spans="1:12" ht="15">
      <c r="A678" s="6" t="s">
        <v>9</v>
      </c>
      <c r="B678" s="37" t="s">
        <v>69</v>
      </c>
      <c r="C678" s="37">
        <v>1000</v>
      </c>
      <c r="D678" s="37">
        <v>1003</v>
      </c>
      <c r="E678" s="32">
        <v>9000051350</v>
      </c>
      <c r="F678" s="33">
        <v>320</v>
      </c>
      <c r="G678" s="33">
        <v>2</v>
      </c>
      <c r="H678" s="40">
        <v>350</v>
      </c>
      <c r="I678" s="214">
        <f t="shared" si="142"/>
        <v>0</v>
      </c>
      <c r="J678" s="40"/>
      <c r="K678" s="40"/>
      <c r="L678" s="39" t="e">
        <f t="shared" si="140"/>
        <v>#DIV/0!</v>
      </c>
    </row>
    <row r="679" spans="1:12" ht="45.75" customHeight="1">
      <c r="A679" s="175" t="s">
        <v>405</v>
      </c>
      <c r="B679" s="37" t="s">
        <v>69</v>
      </c>
      <c r="C679" s="37" t="s">
        <v>65</v>
      </c>
      <c r="D679" s="37" t="s">
        <v>104</v>
      </c>
      <c r="E679" s="32">
        <v>9000051760</v>
      </c>
      <c r="F679" s="32"/>
      <c r="G679" s="32"/>
      <c r="H679" s="40"/>
      <c r="I679" s="214">
        <f t="shared" si="142"/>
        <v>742.5</v>
      </c>
      <c r="J679" s="40">
        <f t="shared" si="146"/>
        <v>742.5</v>
      </c>
      <c r="K679" s="40">
        <f t="shared" si="146"/>
        <v>0</v>
      </c>
      <c r="L679" s="39">
        <f t="shared" si="140"/>
        <v>0</v>
      </c>
    </row>
    <row r="680" spans="1:12" ht="15">
      <c r="A680" s="5" t="s">
        <v>49</v>
      </c>
      <c r="B680" s="37" t="s">
        <v>69</v>
      </c>
      <c r="C680" s="37">
        <v>1000</v>
      </c>
      <c r="D680" s="37">
        <v>1003</v>
      </c>
      <c r="E680" s="32">
        <v>9000051760</v>
      </c>
      <c r="F680" s="33">
        <v>300</v>
      </c>
      <c r="G680" s="32"/>
      <c r="H680" s="40" t="e">
        <f>#REF!</f>
        <v>#REF!</v>
      </c>
      <c r="I680" s="214">
        <f t="shared" si="142"/>
        <v>742.5</v>
      </c>
      <c r="J680" s="40">
        <v>742.5</v>
      </c>
      <c r="K680" s="40">
        <f t="shared" si="146"/>
        <v>0</v>
      </c>
      <c r="L680" s="39">
        <f t="shared" si="140"/>
        <v>0</v>
      </c>
    </row>
    <row r="681" spans="1:12" ht="30">
      <c r="A681" s="5" t="s">
        <v>50</v>
      </c>
      <c r="B681" s="37" t="s">
        <v>69</v>
      </c>
      <c r="C681" s="37">
        <v>1000</v>
      </c>
      <c r="D681" s="37">
        <v>1003</v>
      </c>
      <c r="E681" s="32">
        <v>9000051760</v>
      </c>
      <c r="F681" s="33">
        <v>320</v>
      </c>
      <c r="G681" s="32"/>
      <c r="H681" s="40">
        <f>H682</f>
        <v>350</v>
      </c>
      <c r="I681" s="214">
        <f t="shared" si="142"/>
        <v>742.5</v>
      </c>
      <c r="J681" s="40">
        <f t="shared" si="146"/>
        <v>742.5</v>
      </c>
      <c r="K681" s="40">
        <f t="shared" si="146"/>
        <v>0</v>
      </c>
      <c r="L681" s="39">
        <f t="shared" si="140"/>
        <v>0</v>
      </c>
    </row>
    <row r="682" spans="1:12" ht="15">
      <c r="A682" s="6" t="s">
        <v>9</v>
      </c>
      <c r="B682" s="37" t="s">
        <v>69</v>
      </c>
      <c r="C682" s="37">
        <v>1000</v>
      </c>
      <c r="D682" s="37">
        <v>1003</v>
      </c>
      <c r="E682" s="32">
        <v>9000051760</v>
      </c>
      <c r="F682" s="33">
        <v>320</v>
      </c>
      <c r="G682" s="33">
        <v>2</v>
      </c>
      <c r="H682" s="40">
        <v>350</v>
      </c>
      <c r="I682" s="214">
        <f>J682-K682</f>
        <v>742.5</v>
      </c>
      <c r="J682" s="40">
        <v>742.5</v>
      </c>
      <c r="K682" s="40">
        <v>0</v>
      </c>
      <c r="L682" s="39">
        <f t="shared" si="140"/>
        <v>0</v>
      </c>
    </row>
    <row r="683" spans="1:12" ht="15">
      <c r="A683" s="4" t="s">
        <v>63</v>
      </c>
      <c r="B683" s="90" t="s">
        <v>69</v>
      </c>
      <c r="C683" s="90">
        <v>1000</v>
      </c>
      <c r="D683" s="90">
        <v>1004</v>
      </c>
      <c r="E683" s="234"/>
      <c r="F683" s="234"/>
      <c r="G683" s="234"/>
      <c r="H683" s="214" t="e">
        <f>H694</f>
        <v>#REF!</v>
      </c>
      <c r="I683" s="214">
        <f t="shared" si="142"/>
        <v>6892.593699999999</v>
      </c>
      <c r="J683" s="214">
        <f>J684+J694</f>
        <v>10231.24</v>
      </c>
      <c r="K683" s="214">
        <f>K684+K694</f>
        <v>3338.6463</v>
      </c>
      <c r="L683" s="39">
        <f t="shared" si="140"/>
        <v>32.631883329879855</v>
      </c>
    </row>
    <row r="684" spans="1:12" ht="30">
      <c r="A684" s="108" t="s">
        <v>623</v>
      </c>
      <c r="B684" s="37" t="s">
        <v>69</v>
      </c>
      <c r="C684" s="37" t="s">
        <v>65</v>
      </c>
      <c r="D684" s="37" t="s">
        <v>66</v>
      </c>
      <c r="E684" s="33">
        <v>5100000000</v>
      </c>
      <c r="F684" s="32"/>
      <c r="G684" s="32"/>
      <c r="H684" s="40">
        <f>H690</f>
        <v>350</v>
      </c>
      <c r="I684" s="214">
        <f>J684-K684</f>
        <v>0</v>
      </c>
      <c r="J684" s="40">
        <f>J685</f>
        <v>0</v>
      </c>
      <c r="K684" s="40">
        <f>K685</f>
        <v>0</v>
      </c>
      <c r="L684" s="39" t="e">
        <f t="shared" si="140"/>
        <v>#DIV/0!</v>
      </c>
    </row>
    <row r="685" spans="1:12" ht="30">
      <c r="A685" s="108" t="s">
        <v>653</v>
      </c>
      <c r="B685" s="37" t="s">
        <v>69</v>
      </c>
      <c r="C685" s="37" t="s">
        <v>65</v>
      </c>
      <c r="D685" s="37" t="s">
        <v>66</v>
      </c>
      <c r="E685" s="33">
        <v>5120000000</v>
      </c>
      <c r="F685" s="32"/>
      <c r="G685" s="32"/>
      <c r="H685" s="40"/>
      <c r="I685" s="214"/>
      <c r="J685" s="40">
        <f>J686+J690</f>
        <v>0</v>
      </c>
      <c r="K685" s="40">
        <f>K686+K690</f>
        <v>0</v>
      </c>
      <c r="L685" s="39" t="e">
        <f t="shared" si="140"/>
        <v>#DIV/0!</v>
      </c>
    </row>
    <row r="686" spans="1:12" ht="30">
      <c r="A686" s="27" t="s">
        <v>654</v>
      </c>
      <c r="B686" s="37" t="s">
        <v>69</v>
      </c>
      <c r="C686" s="37">
        <v>1000</v>
      </c>
      <c r="D686" s="37" t="s">
        <v>66</v>
      </c>
      <c r="E686" s="102" t="s">
        <v>477</v>
      </c>
      <c r="F686" s="32"/>
      <c r="G686" s="32"/>
      <c r="H686" s="40">
        <f>H687</f>
        <v>350</v>
      </c>
      <c r="I686" s="214">
        <f aca="true" t="shared" si="147" ref="I686:I693">J686-K686</f>
        <v>0</v>
      </c>
      <c r="J686" s="40">
        <f aca="true" t="shared" si="148" ref="J686:K688">J687</f>
        <v>0</v>
      </c>
      <c r="K686" s="40">
        <f t="shared" si="148"/>
        <v>0</v>
      </c>
      <c r="L686" s="39" t="e">
        <f t="shared" si="140"/>
        <v>#DIV/0!</v>
      </c>
    </row>
    <row r="687" spans="1:12" ht="45" customHeight="1">
      <c r="A687" s="5" t="s">
        <v>49</v>
      </c>
      <c r="B687" s="37" t="s">
        <v>69</v>
      </c>
      <c r="C687" s="37">
        <v>1000</v>
      </c>
      <c r="D687" s="37" t="s">
        <v>66</v>
      </c>
      <c r="E687" s="102" t="s">
        <v>477</v>
      </c>
      <c r="F687" s="33">
        <v>300</v>
      </c>
      <c r="G687" s="32"/>
      <c r="H687" s="40">
        <f>H688</f>
        <v>350</v>
      </c>
      <c r="I687" s="214">
        <f t="shared" si="147"/>
        <v>0</v>
      </c>
      <c r="J687" s="40">
        <f t="shared" si="148"/>
        <v>0</v>
      </c>
      <c r="K687" s="40">
        <f t="shared" si="148"/>
        <v>0</v>
      </c>
      <c r="L687" s="39" t="e">
        <f t="shared" si="140"/>
        <v>#DIV/0!</v>
      </c>
    </row>
    <row r="688" spans="1:12" ht="30" customHeight="1">
      <c r="A688" s="5" t="s">
        <v>50</v>
      </c>
      <c r="B688" s="37" t="s">
        <v>69</v>
      </c>
      <c r="C688" s="37">
        <v>1000</v>
      </c>
      <c r="D688" s="37" t="s">
        <v>66</v>
      </c>
      <c r="E688" s="102" t="s">
        <v>477</v>
      </c>
      <c r="F688" s="33">
        <v>320</v>
      </c>
      <c r="G688" s="32"/>
      <c r="H688" s="40">
        <f>H689</f>
        <v>350</v>
      </c>
      <c r="I688" s="214">
        <f t="shared" si="147"/>
        <v>0</v>
      </c>
      <c r="J688" s="40">
        <f t="shared" si="148"/>
        <v>0</v>
      </c>
      <c r="K688" s="40">
        <f t="shared" si="148"/>
        <v>0</v>
      </c>
      <c r="L688" s="39" t="e">
        <f t="shared" si="140"/>
        <v>#DIV/0!</v>
      </c>
    </row>
    <row r="689" spans="1:12" ht="30" customHeight="1">
      <c r="A689" s="6" t="s">
        <v>9</v>
      </c>
      <c r="B689" s="37" t="s">
        <v>69</v>
      </c>
      <c r="C689" s="37">
        <v>1000</v>
      </c>
      <c r="D689" s="37" t="s">
        <v>66</v>
      </c>
      <c r="E689" s="102" t="s">
        <v>477</v>
      </c>
      <c r="F689" s="33">
        <v>320</v>
      </c>
      <c r="G689" s="33">
        <v>2</v>
      </c>
      <c r="H689" s="40">
        <v>350</v>
      </c>
      <c r="I689" s="214">
        <f t="shared" si="147"/>
        <v>0</v>
      </c>
      <c r="J689" s="40"/>
      <c r="K689" s="40"/>
      <c r="L689" s="39" t="e">
        <f t="shared" si="140"/>
        <v>#DIV/0!</v>
      </c>
    </row>
    <row r="690" spans="1:12" ht="30" customHeight="1">
      <c r="A690" s="27" t="s">
        <v>445</v>
      </c>
      <c r="B690" s="37" t="s">
        <v>69</v>
      </c>
      <c r="C690" s="37">
        <v>1000</v>
      </c>
      <c r="D690" s="37" t="s">
        <v>66</v>
      </c>
      <c r="E690" s="102" t="s">
        <v>477</v>
      </c>
      <c r="F690" s="32"/>
      <c r="G690" s="32"/>
      <c r="H690" s="40">
        <f>H691</f>
        <v>350</v>
      </c>
      <c r="I690" s="214">
        <f t="shared" si="147"/>
        <v>0</v>
      </c>
      <c r="J690" s="40">
        <f aca="true" t="shared" si="149" ref="J690:K692">J691</f>
        <v>0</v>
      </c>
      <c r="K690" s="40">
        <f t="shared" si="149"/>
        <v>0</v>
      </c>
      <c r="L690" s="39" t="e">
        <f t="shared" si="140"/>
        <v>#DIV/0!</v>
      </c>
    </row>
    <row r="691" spans="1:12" ht="30" customHeight="1">
      <c r="A691" s="5" t="s">
        <v>49</v>
      </c>
      <c r="B691" s="37" t="s">
        <v>69</v>
      </c>
      <c r="C691" s="37">
        <v>1000</v>
      </c>
      <c r="D691" s="37" t="s">
        <v>66</v>
      </c>
      <c r="E691" s="102" t="s">
        <v>477</v>
      </c>
      <c r="F691" s="33">
        <v>300</v>
      </c>
      <c r="G691" s="32"/>
      <c r="H691" s="40">
        <f>H692</f>
        <v>350</v>
      </c>
      <c r="I691" s="214">
        <f t="shared" si="147"/>
        <v>0</v>
      </c>
      <c r="J691" s="40">
        <f t="shared" si="149"/>
        <v>0</v>
      </c>
      <c r="K691" s="40">
        <f t="shared" si="149"/>
        <v>0</v>
      </c>
      <c r="L691" s="39" t="e">
        <f t="shared" si="140"/>
        <v>#DIV/0!</v>
      </c>
    </row>
    <row r="692" spans="1:12" ht="15" customHeight="1">
      <c r="A692" s="5" t="s">
        <v>50</v>
      </c>
      <c r="B692" s="37" t="s">
        <v>69</v>
      </c>
      <c r="C692" s="37">
        <v>1000</v>
      </c>
      <c r="D692" s="37" t="s">
        <v>66</v>
      </c>
      <c r="E692" s="102" t="s">
        <v>477</v>
      </c>
      <c r="F692" s="33">
        <v>320</v>
      </c>
      <c r="G692" s="32"/>
      <c r="H692" s="40">
        <f>H693</f>
        <v>350</v>
      </c>
      <c r="I692" s="214">
        <f t="shared" si="147"/>
        <v>0</v>
      </c>
      <c r="J692" s="40">
        <f t="shared" si="149"/>
        <v>0</v>
      </c>
      <c r="K692" s="40">
        <f t="shared" si="149"/>
        <v>0</v>
      </c>
      <c r="L692" s="39" t="e">
        <f t="shared" si="140"/>
        <v>#DIV/0!</v>
      </c>
    </row>
    <row r="693" spans="1:12" ht="15">
      <c r="A693" s="6" t="s">
        <v>8</v>
      </c>
      <c r="B693" s="37" t="s">
        <v>69</v>
      </c>
      <c r="C693" s="37">
        <v>1000</v>
      </c>
      <c r="D693" s="37" t="s">
        <v>66</v>
      </c>
      <c r="E693" s="102" t="s">
        <v>477</v>
      </c>
      <c r="F693" s="33">
        <v>320</v>
      </c>
      <c r="G693" s="33">
        <v>1</v>
      </c>
      <c r="H693" s="40">
        <v>350</v>
      </c>
      <c r="I693" s="214">
        <f t="shared" si="147"/>
        <v>0</v>
      </c>
      <c r="J693" s="40"/>
      <c r="K693" s="40">
        <v>0</v>
      </c>
      <c r="L693" s="39" t="e">
        <f t="shared" si="140"/>
        <v>#DIV/0!</v>
      </c>
    </row>
    <row r="694" spans="1:12" ht="15">
      <c r="A694" s="5" t="s">
        <v>16</v>
      </c>
      <c r="B694" s="37" t="s">
        <v>69</v>
      </c>
      <c r="C694" s="37">
        <v>1000</v>
      </c>
      <c r="D694" s="37" t="s">
        <v>66</v>
      </c>
      <c r="E694" s="33">
        <v>9000000000</v>
      </c>
      <c r="F694" s="32"/>
      <c r="G694" s="32"/>
      <c r="H694" s="40" t="e">
        <f>#REF!</f>
        <v>#REF!</v>
      </c>
      <c r="I694" s="214">
        <f t="shared" si="142"/>
        <v>6892.593699999999</v>
      </c>
      <c r="J694" s="40">
        <f>J695+J703+J699</f>
        <v>10231.24</v>
      </c>
      <c r="K694" s="40">
        <f>K695+K703+K699</f>
        <v>3338.6463</v>
      </c>
      <c r="L694" s="39">
        <f t="shared" si="140"/>
        <v>32.631883329879855</v>
      </c>
    </row>
    <row r="695" spans="1:12" ht="60">
      <c r="A695" s="22" t="s">
        <v>216</v>
      </c>
      <c r="B695" s="37" t="s">
        <v>69</v>
      </c>
      <c r="C695" s="37">
        <v>1000</v>
      </c>
      <c r="D695" s="37">
        <v>1004</v>
      </c>
      <c r="E695" s="31">
        <v>9000072950</v>
      </c>
      <c r="F695" s="32"/>
      <c r="G695" s="32"/>
      <c r="H695" s="40">
        <f aca="true" t="shared" si="150" ref="H695:K701">H696</f>
        <v>0</v>
      </c>
      <c r="I695" s="214">
        <f t="shared" si="142"/>
        <v>5595.343699999999</v>
      </c>
      <c r="J695" s="40">
        <f t="shared" si="150"/>
        <v>8933.99</v>
      </c>
      <c r="K695" s="40">
        <f t="shared" si="150"/>
        <v>3338.6463</v>
      </c>
      <c r="L695" s="39">
        <f t="shared" si="140"/>
        <v>37.370159357689005</v>
      </c>
    </row>
    <row r="696" spans="1:15" ht="30">
      <c r="A696" s="5" t="s">
        <v>167</v>
      </c>
      <c r="B696" s="37" t="s">
        <v>69</v>
      </c>
      <c r="C696" s="37">
        <v>1000</v>
      </c>
      <c r="D696" s="37">
        <v>1004</v>
      </c>
      <c r="E696" s="31">
        <v>9000072950</v>
      </c>
      <c r="F696" s="33">
        <v>400</v>
      </c>
      <c r="G696" s="33"/>
      <c r="H696" s="40"/>
      <c r="I696" s="214">
        <f t="shared" si="142"/>
        <v>5595.343699999999</v>
      </c>
      <c r="J696" s="40">
        <f t="shared" si="150"/>
        <v>8933.99</v>
      </c>
      <c r="K696" s="40">
        <f t="shared" si="150"/>
        <v>3338.6463</v>
      </c>
      <c r="L696" s="39">
        <f t="shared" si="140"/>
        <v>37.370159357689005</v>
      </c>
      <c r="O696" s="42"/>
    </row>
    <row r="697" spans="1:12" ht="15">
      <c r="A697" s="5" t="s">
        <v>173</v>
      </c>
      <c r="B697" s="37" t="s">
        <v>69</v>
      </c>
      <c r="C697" s="37">
        <v>1000</v>
      </c>
      <c r="D697" s="37">
        <v>1004</v>
      </c>
      <c r="E697" s="31">
        <v>9000072950</v>
      </c>
      <c r="F697" s="33">
        <v>410</v>
      </c>
      <c r="G697" s="33"/>
      <c r="H697" s="40"/>
      <c r="I697" s="214">
        <f t="shared" si="142"/>
        <v>5595.343699999999</v>
      </c>
      <c r="J697" s="40">
        <f t="shared" si="150"/>
        <v>8933.99</v>
      </c>
      <c r="K697" s="40">
        <f t="shared" si="150"/>
        <v>3338.6463</v>
      </c>
      <c r="L697" s="39">
        <f t="shared" si="140"/>
        <v>37.370159357689005</v>
      </c>
    </row>
    <row r="698" spans="1:12" ht="15">
      <c r="A698" s="6" t="s">
        <v>9</v>
      </c>
      <c r="B698" s="37" t="s">
        <v>69</v>
      </c>
      <c r="C698" s="37">
        <v>1000</v>
      </c>
      <c r="D698" s="37">
        <v>1004</v>
      </c>
      <c r="E698" s="31">
        <v>9000072950</v>
      </c>
      <c r="F698" s="33">
        <v>410</v>
      </c>
      <c r="G698" s="33">
        <v>2</v>
      </c>
      <c r="H698" s="40">
        <v>8727.4</v>
      </c>
      <c r="I698" s="214">
        <f t="shared" si="142"/>
        <v>5595.343699999999</v>
      </c>
      <c r="J698" s="40">
        <v>8933.99</v>
      </c>
      <c r="K698" s="40">
        <v>3338.6463</v>
      </c>
      <c r="L698" s="39">
        <f t="shared" si="140"/>
        <v>37.370159357689005</v>
      </c>
    </row>
    <row r="699" spans="1:12" ht="51" customHeight="1">
      <c r="A699" s="22" t="s">
        <v>216</v>
      </c>
      <c r="B699" s="37" t="s">
        <v>69</v>
      </c>
      <c r="C699" s="37">
        <v>1000</v>
      </c>
      <c r="D699" s="37">
        <v>1004</v>
      </c>
      <c r="E699" s="31">
        <v>9000072960</v>
      </c>
      <c r="F699" s="32"/>
      <c r="G699" s="32"/>
      <c r="H699" s="40">
        <f t="shared" si="150"/>
        <v>0</v>
      </c>
      <c r="I699" s="214">
        <f>J699-K699</f>
        <v>1297.25</v>
      </c>
      <c r="J699" s="40">
        <f t="shared" si="150"/>
        <v>1297.25</v>
      </c>
      <c r="K699" s="40">
        <f t="shared" si="150"/>
        <v>0</v>
      </c>
      <c r="L699" s="39">
        <f t="shared" si="140"/>
        <v>0</v>
      </c>
    </row>
    <row r="700" spans="1:12" ht="30">
      <c r="A700" s="5" t="s">
        <v>167</v>
      </c>
      <c r="B700" s="37" t="s">
        <v>69</v>
      </c>
      <c r="C700" s="37">
        <v>1000</v>
      </c>
      <c r="D700" s="37">
        <v>1004</v>
      </c>
      <c r="E700" s="31">
        <v>9000072960</v>
      </c>
      <c r="F700" s="33">
        <v>400</v>
      </c>
      <c r="G700" s="33"/>
      <c r="H700" s="40"/>
      <c r="I700" s="214">
        <f>J700-K700</f>
        <v>1297.25</v>
      </c>
      <c r="J700" s="40">
        <f t="shared" si="150"/>
        <v>1297.25</v>
      </c>
      <c r="K700" s="40">
        <f t="shared" si="150"/>
        <v>0</v>
      </c>
      <c r="L700" s="39">
        <f t="shared" si="140"/>
        <v>0</v>
      </c>
    </row>
    <row r="701" spans="1:12" ht="15">
      <c r="A701" s="5" t="s">
        <v>173</v>
      </c>
      <c r="B701" s="37" t="s">
        <v>69</v>
      </c>
      <c r="C701" s="37">
        <v>1000</v>
      </c>
      <c r="D701" s="37">
        <v>1004</v>
      </c>
      <c r="E701" s="31">
        <v>9000072960</v>
      </c>
      <c r="F701" s="33">
        <v>410</v>
      </c>
      <c r="G701" s="33"/>
      <c r="H701" s="40"/>
      <c r="I701" s="214">
        <f>J701-K701</f>
        <v>1297.25</v>
      </c>
      <c r="J701" s="40">
        <f t="shared" si="150"/>
        <v>1297.25</v>
      </c>
      <c r="K701" s="40">
        <f t="shared" si="150"/>
        <v>0</v>
      </c>
      <c r="L701" s="39">
        <f t="shared" si="140"/>
        <v>0</v>
      </c>
    </row>
    <row r="702" spans="1:12" ht="15.75" customHeight="1">
      <c r="A702" s="6" t="s">
        <v>9</v>
      </c>
      <c r="B702" s="37" t="s">
        <v>69</v>
      </c>
      <c r="C702" s="37">
        <v>1000</v>
      </c>
      <c r="D702" s="37">
        <v>1004</v>
      </c>
      <c r="E702" s="31">
        <v>9000072960</v>
      </c>
      <c r="F702" s="33">
        <v>410</v>
      </c>
      <c r="G702" s="33">
        <v>2</v>
      </c>
      <c r="H702" s="40">
        <v>8727.4</v>
      </c>
      <c r="I702" s="214">
        <f>J702-K702</f>
        <v>1297.25</v>
      </c>
      <c r="J702" s="40">
        <v>1297.25</v>
      </c>
      <c r="K702" s="40">
        <v>0</v>
      </c>
      <c r="L702" s="39">
        <f t="shared" si="140"/>
        <v>0</v>
      </c>
    </row>
    <row r="703" spans="1:12" ht="15" customHeight="1">
      <c r="A703" s="27" t="s">
        <v>432</v>
      </c>
      <c r="B703" s="37" t="s">
        <v>69</v>
      </c>
      <c r="C703" s="37">
        <v>1000</v>
      </c>
      <c r="D703" s="37">
        <v>1004</v>
      </c>
      <c r="E703" s="31" t="s">
        <v>403</v>
      </c>
      <c r="F703" s="32"/>
      <c r="G703" s="32"/>
      <c r="H703" s="40">
        <f aca="true" t="shared" si="151" ref="H703:K705">H704</f>
        <v>8727.4</v>
      </c>
      <c r="I703" s="214">
        <f t="shared" si="142"/>
        <v>0</v>
      </c>
      <c r="J703" s="40">
        <f t="shared" si="151"/>
        <v>0</v>
      </c>
      <c r="K703" s="40">
        <f t="shared" si="151"/>
        <v>0</v>
      </c>
      <c r="L703" s="39" t="e">
        <f t="shared" si="140"/>
        <v>#DIV/0!</v>
      </c>
    </row>
    <row r="704" spans="1:12" ht="15" customHeight="1">
      <c r="A704" s="5" t="s">
        <v>167</v>
      </c>
      <c r="B704" s="37" t="s">
        <v>69</v>
      </c>
      <c r="C704" s="37">
        <v>1000</v>
      </c>
      <c r="D704" s="37">
        <v>1004</v>
      </c>
      <c r="E704" s="31" t="s">
        <v>403</v>
      </c>
      <c r="F704" s="33">
        <v>400</v>
      </c>
      <c r="G704" s="32"/>
      <c r="H704" s="40">
        <f t="shared" si="151"/>
        <v>8727.4</v>
      </c>
      <c r="I704" s="214">
        <f t="shared" si="142"/>
        <v>0</v>
      </c>
      <c r="J704" s="40">
        <f t="shared" si="151"/>
        <v>0</v>
      </c>
      <c r="K704" s="40">
        <f t="shared" si="151"/>
        <v>0</v>
      </c>
      <c r="L704" s="39" t="e">
        <f t="shared" si="140"/>
        <v>#DIV/0!</v>
      </c>
    </row>
    <row r="705" spans="1:12" ht="15" customHeight="1">
      <c r="A705" s="5" t="s">
        <v>173</v>
      </c>
      <c r="B705" s="37" t="s">
        <v>69</v>
      </c>
      <c r="C705" s="37">
        <v>1000</v>
      </c>
      <c r="D705" s="37">
        <v>1004</v>
      </c>
      <c r="E705" s="31" t="s">
        <v>403</v>
      </c>
      <c r="F705" s="33">
        <v>410</v>
      </c>
      <c r="G705" s="32"/>
      <c r="H705" s="40">
        <f t="shared" si="151"/>
        <v>8727.4</v>
      </c>
      <c r="I705" s="214">
        <f t="shared" si="142"/>
        <v>0</v>
      </c>
      <c r="J705" s="40">
        <f t="shared" si="151"/>
        <v>0</v>
      </c>
      <c r="K705" s="40">
        <f t="shared" si="151"/>
        <v>0</v>
      </c>
      <c r="L705" s="39" t="e">
        <f t="shared" si="140"/>
        <v>#DIV/0!</v>
      </c>
    </row>
    <row r="706" spans="1:12" ht="15">
      <c r="A706" s="6" t="s">
        <v>9</v>
      </c>
      <c r="B706" s="37" t="s">
        <v>69</v>
      </c>
      <c r="C706" s="37">
        <v>1000</v>
      </c>
      <c r="D706" s="37">
        <v>1004</v>
      </c>
      <c r="E706" s="31" t="s">
        <v>403</v>
      </c>
      <c r="F706" s="33">
        <v>410</v>
      </c>
      <c r="G706" s="33">
        <v>2</v>
      </c>
      <c r="H706" s="40">
        <v>8727.4</v>
      </c>
      <c r="I706" s="214">
        <f t="shared" si="142"/>
        <v>0</v>
      </c>
      <c r="J706" s="40"/>
      <c r="K706" s="40"/>
      <c r="L706" s="39" t="e">
        <f t="shared" si="140"/>
        <v>#DIV/0!</v>
      </c>
    </row>
    <row r="707" spans="1:12" ht="28.5">
      <c r="A707" s="63" t="s">
        <v>29</v>
      </c>
      <c r="B707" s="90" t="s">
        <v>69</v>
      </c>
      <c r="C707" s="90" t="s">
        <v>289</v>
      </c>
      <c r="D707" s="37"/>
      <c r="E707" s="33"/>
      <c r="F707" s="33"/>
      <c r="G707" s="33"/>
      <c r="H707" s="40"/>
      <c r="I707" s="214">
        <f t="shared" si="142"/>
        <v>0</v>
      </c>
      <c r="J707" s="214">
        <f aca="true" t="shared" si="152" ref="J707:K709">J708</f>
        <v>0</v>
      </c>
      <c r="K707" s="214">
        <f t="shared" si="152"/>
        <v>0</v>
      </c>
      <c r="L707" s="39" t="e">
        <f t="shared" si="140"/>
        <v>#DIV/0!</v>
      </c>
    </row>
    <row r="708" spans="1:12" ht="15">
      <c r="A708" s="121" t="s">
        <v>292</v>
      </c>
      <c r="B708" s="90" t="s">
        <v>69</v>
      </c>
      <c r="C708" s="90" t="s">
        <v>289</v>
      </c>
      <c r="D708" s="90" t="s">
        <v>290</v>
      </c>
      <c r="E708" s="234"/>
      <c r="F708" s="234"/>
      <c r="G708" s="234"/>
      <c r="H708" s="214" t="e">
        <f>H709+#REF!+#REF!+#REF!</f>
        <v>#REF!</v>
      </c>
      <c r="I708" s="214">
        <f t="shared" si="142"/>
        <v>0</v>
      </c>
      <c r="J708" s="214">
        <f t="shared" si="152"/>
        <v>0</v>
      </c>
      <c r="K708" s="214">
        <f t="shared" si="152"/>
        <v>0</v>
      </c>
      <c r="L708" s="39" t="e">
        <f t="shared" si="140"/>
        <v>#DIV/0!</v>
      </c>
    </row>
    <row r="709" spans="1:12" ht="15">
      <c r="A709" s="5" t="s">
        <v>16</v>
      </c>
      <c r="B709" s="37" t="s">
        <v>69</v>
      </c>
      <c r="C709" s="37" t="s">
        <v>289</v>
      </c>
      <c r="D709" s="37" t="s">
        <v>290</v>
      </c>
      <c r="E709" s="33">
        <v>9000000000</v>
      </c>
      <c r="F709" s="32"/>
      <c r="G709" s="32"/>
      <c r="H709" s="40" t="e">
        <f>#REF!</f>
        <v>#REF!</v>
      </c>
      <c r="I709" s="214">
        <f t="shared" si="142"/>
        <v>0</v>
      </c>
      <c r="J709" s="40">
        <f t="shared" si="152"/>
        <v>0</v>
      </c>
      <c r="K709" s="40">
        <f t="shared" si="152"/>
        <v>0</v>
      </c>
      <c r="L709" s="39" t="e">
        <f t="shared" si="140"/>
        <v>#DIV/0!</v>
      </c>
    </row>
    <row r="710" spans="1:12" ht="15">
      <c r="A710" s="117" t="s">
        <v>293</v>
      </c>
      <c r="B710" s="37" t="s">
        <v>69</v>
      </c>
      <c r="C710" s="37" t="s">
        <v>289</v>
      </c>
      <c r="D710" s="37" t="s">
        <v>290</v>
      </c>
      <c r="E710" s="33">
        <v>9000091300</v>
      </c>
      <c r="F710" s="32">
        <v>700</v>
      </c>
      <c r="G710" s="32"/>
      <c r="H710" s="40" t="e">
        <f aca="true" t="shared" si="153" ref="H710:K711">H711</f>
        <v>#REF!</v>
      </c>
      <c r="I710" s="214">
        <f t="shared" si="142"/>
        <v>0</v>
      </c>
      <c r="J710" s="40">
        <f t="shared" si="153"/>
        <v>0</v>
      </c>
      <c r="K710" s="40">
        <f t="shared" si="153"/>
        <v>0</v>
      </c>
      <c r="L710" s="39" t="e">
        <f t="shared" si="140"/>
        <v>#DIV/0!</v>
      </c>
    </row>
    <row r="711" spans="1:12" ht="15">
      <c r="A711" s="117" t="s">
        <v>291</v>
      </c>
      <c r="B711" s="37" t="s">
        <v>69</v>
      </c>
      <c r="C711" s="37" t="s">
        <v>289</v>
      </c>
      <c r="D711" s="37" t="s">
        <v>290</v>
      </c>
      <c r="E711" s="33">
        <v>9000091300</v>
      </c>
      <c r="F711" s="33">
        <v>730</v>
      </c>
      <c r="G711" s="32"/>
      <c r="H711" s="40" t="e">
        <f t="shared" si="153"/>
        <v>#REF!</v>
      </c>
      <c r="I711" s="214">
        <f t="shared" si="142"/>
        <v>0</v>
      </c>
      <c r="J711" s="40">
        <f t="shared" si="153"/>
        <v>0</v>
      </c>
      <c r="K711" s="40">
        <f t="shared" si="153"/>
        <v>0</v>
      </c>
      <c r="L711" s="39" t="e">
        <f aca="true" t="shared" si="154" ref="L711:L764">K711/J711*100</f>
        <v>#DIV/0!</v>
      </c>
    </row>
    <row r="712" spans="1:12" ht="15">
      <c r="A712" s="6" t="s">
        <v>8</v>
      </c>
      <c r="B712" s="37" t="s">
        <v>69</v>
      </c>
      <c r="C712" s="37" t="s">
        <v>289</v>
      </c>
      <c r="D712" s="37" t="s">
        <v>290</v>
      </c>
      <c r="E712" s="33">
        <v>9000091300</v>
      </c>
      <c r="F712" s="33">
        <v>730</v>
      </c>
      <c r="G712" s="32">
        <v>1</v>
      </c>
      <c r="H712" s="40" t="e">
        <f>#REF!</f>
        <v>#REF!</v>
      </c>
      <c r="I712" s="214">
        <f t="shared" si="142"/>
        <v>0</v>
      </c>
      <c r="J712" s="40"/>
      <c r="K712" s="40"/>
      <c r="L712" s="39" t="e">
        <f t="shared" si="154"/>
        <v>#DIV/0!</v>
      </c>
    </row>
    <row r="713" spans="1:12" ht="28.5">
      <c r="A713" s="4" t="s">
        <v>239</v>
      </c>
      <c r="B713" s="90" t="s">
        <v>69</v>
      </c>
      <c r="C713" s="90"/>
      <c r="D713" s="90"/>
      <c r="E713" s="70"/>
      <c r="F713" s="91"/>
      <c r="G713" s="91"/>
      <c r="H713" s="214"/>
      <c r="I713" s="214">
        <f t="shared" si="142"/>
        <v>1648.7497699999994</v>
      </c>
      <c r="J713" s="214">
        <f>J714</f>
        <v>9361</v>
      </c>
      <c r="K713" s="214">
        <f>K714</f>
        <v>7712.250230000001</v>
      </c>
      <c r="L713" s="39">
        <f t="shared" si="154"/>
        <v>82.38703375707725</v>
      </c>
    </row>
    <row r="714" spans="1:12" ht="15">
      <c r="A714" s="4" t="s">
        <v>40</v>
      </c>
      <c r="B714" s="90" t="s">
        <v>69</v>
      </c>
      <c r="C714" s="90" t="s">
        <v>13</v>
      </c>
      <c r="D714" s="90" t="s">
        <v>41</v>
      </c>
      <c r="E714" s="234"/>
      <c r="F714" s="234"/>
      <c r="G714" s="234"/>
      <c r="H714" s="214" t="e">
        <f>H716+#REF!+#REF!</f>
        <v>#REF!</v>
      </c>
      <c r="I714" s="214">
        <f t="shared" si="142"/>
        <v>1648.7497699999994</v>
      </c>
      <c r="J714" s="214">
        <f>J715+J728</f>
        <v>9361</v>
      </c>
      <c r="K714" s="214">
        <f>K715+K728</f>
        <v>7712.250230000001</v>
      </c>
      <c r="L714" s="39">
        <f t="shared" si="154"/>
        <v>82.38703375707725</v>
      </c>
    </row>
    <row r="715" spans="1:12" ht="15">
      <c r="A715" s="5" t="s">
        <v>16</v>
      </c>
      <c r="B715" s="37" t="s">
        <v>69</v>
      </c>
      <c r="C715" s="37" t="s">
        <v>13</v>
      </c>
      <c r="D715" s="37" t="s">
        <v>41</v>
      </c>
      <c r="E715" s="33">
        <v>9000000000</v>
      </c>
      <c r="F715" s="32"/>
      <c r="G715" s="32"/>
      <c r="H715" s="40" t="e">
        <f>H716</f>
        <v>#REF!</v>
      </c>
      <c r="I715" s="214">
        <f t="shared" si="142"/>
        <v>1648.7497699999994</v>
      </c>
      <c r="J715" s="40">
        <f>J716</f>
        <v>9361</v>
      </c>
      <c r="K715" s="40">
        <f>K716</f>
        <v>7712.250230000001</v>
      </c>
      <c r="L715" s="39">
        <f t="shared" si="154"/>
        <v>82.38703375707725</v>
      </c>
    </row>
    <row r="716" spans="1:12" ht="30">
      <c r="A716" s="5" t="s">
        <v>416</v>
      </c>
      <c r="B716" s="37" t="s">
        <v>69</v>
      </c>
      <c r="C716" s="37" t="s">
        <v>13</v>
      </c>
      <c r="D716" s="37" t="s">
        <v>41</v>
      </c>
      <c r="E716" s="33">
        <v>9000090070</v>
      </c>
      <c r="F716" s="32"/>
      <c r="G716" s="32"/>
      <c r="H716" s="40" t="e">
        <f>H717+H720+#REF!+#REF!</f>
        <v>#REF!</v>
      </c>
      <c r="I716" s="214">
        <f t="shared" si="142"/>
        <v>1648.7497699999994</v>
      </c>
      <c r="J716" s="40">
        <f>J717+J720+J723</f>
        <v>9361</v>
      </c>
      <c r="K716" s="40">
        <f>K717+K720+K723</f>
        <v>7712.250230000001</v>
      </c>
      <c r="L716" s="39">
        <f t="shared" si="154"/>
        <v>82.38703375707725</v>
      </c>
    </row>
    <row r="717" spans="1:12" ht="60">
      <c r="A717" s="5" t="s">
        <v>17</v>
      </c>
      <c r="B717" s="37" t="s">
        <v>69</v>
      </c>
      <c r="C717" s="37" t="s">
        <v>13</v>
      </c>
      <c r="D717" s="37" t="s">
        <v>41</v>
      </c>
      <c r="E717" s="33">
        <v>9000090070</v>
      </c>
      <c r="F717" s="33">
        <v>100</v>
      </c>
      <c r="G717" s="32"/>
      <c r="H717" s="40">
        <f aca="true" t="shared" si="155" ref="H717:K718">H718</f>
        <v>8404</v>
      </c>
      <c r="I717" s="214">
        <f t="shared" si="142"/>
        <v>384.35095999999976</v>
      </c>
      <c r="J717" s="40">
        <f t="shared" si="155"/>
        <v>5758</v>
      </c>
      <c r="K717" s="40">
        <f t="shared" si="155"/>
        <v>5373.64904</v>
      </c>
      <c r="L717" s="39">
        <f t="shared" si="154"/>
        <v>93.3249225425495</v>
      </c>
    </row>
    <row r="718" spans="1:12" ht="15">
      <c r="A718" s="5" t="s">
        <v>238</v>
      </c>
      <c r="B718" s="37" t="s">
        <v>69</v>
      </c>
      <c r="C718" s="37" t="s">
        <v>13</v>
      </c>
      <c r="D718" s="37" t="s">
        <v>41</v>
      </c>
      <c r="E718" s="33">
        <v>9000090070</v>
      </c>
      <c r="F718" s="33">
        <v>110</v>
      </c>
      <c r="G718" s="32"/>
      <c r="H718" s="40">
        <f t="shared" si="155"/>
        <v>8404</v>
      </c>
      <c r="I718" s="214">
        <f t="shared" si="142"/>
        <v>384.35095999999976</v>
      </c>
      <c r="J718" s="40">
        <f t="shared" si="155"/>
        <v>5758</v>
      </c>
      <c r="K718" s="40">
        <f t="shared" si="155"/>
        <v>5373.64904</v>
      </c>
      <c r="L718" s="39">
        <f t="shared" si="154"/>
        <v>93.3249225425495</v>
      </c>
    </row>
    <row r="719" spans="1:13" ht="15">
      <c r="A719" s="6" t="s">
        <v>8</v>
      </c>
      <c r="B719" s="37" t="s">
        <v>69</v>
      </c>
      <c r="C719" s="37" t="s">
        <v>13</v>
      </c>
      <c r="D719" s="37" t="s">
        <v>41</v>
      </c>
      <c r="E719" s="33">
        <v>9000090070</v>
      </c>
      <c r="F719" s="33">
        <v>110</v>
      </c>
      <c r="G719" s="33">
        <v>1</v>
      </c>
      <c r="H719" s="40">
        <v>8404</v>
      </c>
      <c r="I719" s="214">
        <f t="shared" si="142"/>
        <v>384.35095999999976</v>
      </c>
      <c r="J719" s="40">
        <v>5758</v>
      </c>
      <c r="K719" s="40">
        <v>5373.64904</v>
      </c>
      <c r="L719" s="39">
        <f t="shared" si="154"/>
        <v>93.3249225425495</v>
      </c>
      <c r="M719" s="226"/>
    </row>
    <row r="720" spans="1:12" ht="30">
      <c r="A720" s="27" t="s">
        <v>210</v>
      </c>
      <c r="B720" s="37" t="s">
        <v>69</v>
      </c>
      <c r="C720" s="37" t="s">
        <v>13</v>
      </c>
      <c r="D720" s="37" t="s">
        <v>41</v>
      </c>
      <c r="E720" s="33">
        <v>9000090070</v>
      </c>
      <c r="F720" s="33">
        <v>200</v>
      </c>
      <c r="G720" s="32"/>
      <c r="H720" s="40">
        <f aca="true" t="shared" si="156" ref="H720:K721">H721</f>
        <v>4860</v>
      </c>
      <c r="I720" s="214">
        <f t="shared" si="142"/>
        <v>1225.9847300000001</v>
      </c>
      <c r="J720" s="40">
        <f>J721</f>
        <v>3551</v>
      </c>
      <c r="K720" s="40">
        <f>K721</f>
        <v>2325.01527</v>
      </c>
      <c r="L720" s="39">
        <f t="shared" si="154"/>
        <v>65.47494424105885</v>
      </c>
    </row>
    <row r="721" spans="1:12" ht="30">
      <c r="A721" s="5" t="s">
        <v>20</v>
      </c>
      <c r="B721" s="37" t="s">
        <v>69</v>
      </c>
      <c r="C721" s="37" t="s">
        <v>13</v>
      </c>
      <c r="D721" s="37" t="s">
        <v>41</v>
      </c>
      <c r="E721" s="33">
        <v>9000090070</v>
      </c>
      <c r="F721" s="33">
        <v>240</v>
      </c>
      <c r="G721" s="32"/>
      <c r="H721" s="40">
        <f t="shared" si="156"/>
        <v>4860</v>
      </c>
      <c r="I721" s="214">
        <f t="shared" si="142"/>
        <v>1225.9847300000001</v>
      </c>
      <c r="J721" s="40">
        <f t="shared" si="156"/>
        <v>3551</v>
      </c>
      <c r="K721" s="40">
        <f t="shared" si="156"/>
        <v>2325.01527</v>
      </c>
      <c r="L721" s="39">
        <f t="shared" si="154"/>
        <v>65.47494424105885</v>
      </c>
    </row>
    <row r="722" spans="1:12" ht="15">
      <c r="A722" s="6" t="s">
        <v>8</v>
      </c>
      <c r="B722" s="37" t="s">
        <v>69</v>
      </c>
      <c r="C722" s="37" t="s">
        <v>13</v>
      </c>
      <c r="D722" s="37" t="s">
        <v>41</v>
      </c>
      <c r="E722" s="33">
        <v>9000090070</v>
      </c>
      <c r="F722" s="33">
        <v>240</v>
      </c>
      <c r="G722" s="33">
        <v>1</v>
      </c>
      <c r="H722" s="40">
        <v>4860</v>
      </c>
      <c r="I722" s="214">
        <f aca="true" t="shared" si="157" ref="I722:I764">J722-K722</f>
        <v>1225.9847300000001</v>
      </c>
      <c r="J722" s="40">
        <v>3551</v>
      </c>
      <c r="K722" s="40">
        <v>2325.01527</v>
      </c>
      <c r="L722" s="39">
        <f t="shared" si="154"/>
        <v>65.47494424105885</v>
      </c>
    </row>
    <row r="723" spans="1:12" ht="15">
      <c r="A723" s="5" t="s">
        <v>21</v>
      </c>
      <c r="B723" s="37" t="s">
        <v>69</v>
      </c>
      <c r="C723" s="37" t="s">
        <v>13</v>
      </c>
      <c r="D723" s="37" t="s">
        <v>41</v>
      </c>
      <c r="E723" s="33">
        <v>9000090070</v>
      </c>
      <c r="F723" s="33">
        <v>800</v>
      </c>
      <c r="G723" s="32"/>
      <c r="H723" s="40" t="e">
        <f>H726</f>
        <v>#REF!</v>
      </c>
      <c r="I723" s="214">
        <f t="shared" si="157"/>
        <v>38.41408</v>
      </c>
      <c r="J723" s="40">
        <f>J724+J726</f>
        <v>52</v>
      </c>
      <c r="K723" s="40">
        <f>K724+K726</f>
        <v>13.58592</v>
      </c>
      <c r="L723" s="39">
        <f t="shared" si="154"/>
        <v>26.12676923076923</v>
      </c>
    </row>
    <row r="724" spans="1:14" s="55" customFormat="1" ht="15">
      <c r="A724" s="5" t="s">
        <v>211</v>
      </c>
      <c r="B724" s="37" t="s">
        <v>69</v>
      </c>
      <c r="C724" s="37" t="s">
        <v>13</v>
      </c>
      <c r="D724" s="37" t="s">
        <v>41</v>
      </c>
      <c r="E724" s="33">
        <v>9000090070</v>
      </c>
      <c r="F724" s="33">
        <v>830</v>
      </c>
      <c r="G724" s="32"/>
      <c r="H724" s="40"/>
      <c r="I724" s="214"/>
      <c r="J724" s="40">
        <f>J725</f>
        <v>1</v>
      </c>
      <c r="K724" s="40">
        <f>K725</f>
        <v>0</v>
      </c>
      <c r="L724" s="39">
        <f t="shared" si="154"/>
        <v>0</v>
      </c>
      <c r="M724" s="52"/>
      <c r="N724" s="52"/>
    </row>
    <row r="725" spans="1:14" s="55" customFormat="1" ht="15">
      <c r="A725" s="6" t="s">
        <v>8</v>
      </c>
      <c r="B725" s="37" t="s">
        <v>69</v>
      </c>
      <c r="C725" s="37" t="s">
        <v>13</v>
      </c>
      <c r="D725" s="37" t="s">
        <v>41</v>
      </c>
      <c r="E725" s="33">
        <v>9000090070</v>
      </c>
      <c r="F725" s="33">
        <v>830</v>
      </c>
      <c r="G725" s="32">
        <v>1</v>
      </c>
      <c r="H725" s="40"/>
      <c r="I725" s="214"/>
      <c r="J725" s="40">
        <v>1</v>
      </c>
      <c r="K725" s="40">
        <v>0</v>
      </c>
      <c r="L725" s="39">
        <f t="shared" si="154"/>
        <v>0</v>
      </c>
      <c r="M725" s="52"/>
      <c r="N725" s="52"/>
    </row>
    <row r="726" spans="1:14" s="55" customFormat="1" ht="15">
      <c r="A726" s="5" t="s">
        <v>22</v>
      </c>
      <c r="B726" s="37" t="s">
        <v>69</v>
      </c>
      <c r="C726" s="37" t="s">
        <v>13</v>
      </c>
      <c r="D726" s="37" t="s">
        <v>41</v>
      </c>
      <c r="E726" s="33">
        <v>9000090070</v>
      </c>
      <c r="F726" s="33">
        <v>850</v>
      </c>
      <c r="G726" s="32"/>
      <c r="H726" s="40" t="e">
        <f>#REF!</f>
        <v>#REF!</v>
      </c>
      <c r="I726" s="214">
        <f t="shared" si="157"/>
        <v>37.41408</v>
      </c>
      <c r="J726" s="40">
        <f>J727</f>
        <v>51</v>
      </c>
      <c r="K726" s="40">
        <f>K727</f>
        <v>13.58592</v>
      </c>
      <c r="L726" s="39">
        <f t="shared" si="154"/>
        <v>26.63905882352941</v>
      </c>
      <c r="M726" s="52"/>
      <c r="N726" s="52"/>
    </row>
    <row r="727" spans="1:14" s="55" customFormat="1" ht="15">
      <c r="A727" s="6" t="s">
        <v>8</v>
      </c>
      <c r="B727" s="37" t="s">
        <v>69</v>
      </c>
      <c r="C727" s="37" t="s">
        <v>13</v>
      </c>
      <c r="D727" s="37" t="s">
        <v>41</v>
      </c>
      <c r="E727" s="33">
        <v>9000090070</v>
      </c>
      <c r="F727" s="33">
        <v>850</v>
      </c>
      <c r="G727" s="33">
        <v>1</v>
      </c>
      <c r="H727" s="40">
        <v>4517</v>
      </c>
      <c r="I727" s="214">
        <f t="shared" si="157"/>
        <v>37.41408</v>
      </c>
      <c r="J727" s="40">
        <v>51</v>
      </c>
      <c r="K727" s="40">
        <v>13.58592</v>
      </c>
      <c r="L727" s="39">
        <f t="shared" si="154"/>
        <v>26.63905882352941</v>
      </c>
      <c r="M727" s="230"/>
      <c r="N727" s="52"/>
    </row>
    <row r="728" spans="1:14" s="55" customFormat="1" ht="18" customHeight="1">
      <c r="A728" s="28" t="s">
        <v>230</v>
      </c>
      <c r="B728" s="37" t="s">
        <v>69</v>
      </c>
      <c r="C728" s="37" t="s">
        <v>13</v>
      </c>
      <c r="D728" s="37" t="s">
        <v>41</v>
      </c>
      <c r="E728" s="33" t="s">
        <v>232</v>
      </c>
      <c r="F728" s="32"/>
      <c r="G728" s="32"/>
      <c r="H728" s="40">
        <f aca="true" t="shared" si="158" ref="H728:K732">H729</f>
        <v>8</v>
      </c>
      <c r="I728" s="214">
        <f t="shared" si="157"/>
        <v>0</v>
      </c>
      <c r="J728" s="40">
        <f t="shared" si="158"/>
        <v>0</v>
      </c>
      <c r="K728" s="40">
        <f t="shared" si="158"/>
        <v>0</v>
      </c>
      <c r="L728" s="39" t="e">
        <f t="shared" si="154"/>
        <v>#DIV/0!</v>
      </c>
      <c r="M728" s="52"/>
      <c r="N728" s="52"/>
    </row>
    <row r="729" spans="1:14" s="55" customFormat="1" ht="30">
      <c r="A729" s="28" t="s">
        <v>231</v>
      </c>
      <c r="B729" s="37" t="s">
        <v>69</v>
      </c>
      <c r="C729" s="37" t="s">
        <v>13</v>
      </c>
      <c r="D729" s="37" t="s">
        <v>41</v>
      </c>
      <c r="E729" s="33" t="s">
        <v>233</v>
      </c>
      <c r="F729" s="32"/>
      <c r="G729" s="32"/>
      <c r="H729" s="40">
        <f t="shared" si="158"/>
        <v>8</v>
      </c>
      <c r="I729" s="214">
        <f t="shared" si="157"/>
        <v>0</v>
      </c>
      <c r="J729" s="40">
        <f t="shared" si="158"/>
        <v>0</v>
      </c>
      <c r="K729" s="40">
        <f t="shared" si="158"/>
        <v>0</v>
      </c>
      <c r="L729" s="39" t="e">
        <f t="shared" si="154"/>
        <v>#DIV/0!</v>
      </c>
      <c r="M729" s="52"/>
      <c r="N729" s="52"/>
    </row>
    <row r="730" spans="1:14" s="55" customFormat="1" ht="30">
      <c r="A730" s="28" t="s">
        <v>231</v>
      </c>
      <c r="B730" s="37" t="s">
        <v>69</v>
      </c>
      <c r="C730" s="37" t="s">
        <v>13</v>
      </c>
      <c r="D730" s="37" t="s">
        <v>41</v>
      </c>
      <c r="E730" s="33" t="s">
        <v>234</v>
      </c>
      <c r="F730" s="32"/>
      <c r="G730" s="32"/>
      <c r="H730" s="40">
        <f t="shared" si="158"/>
        <v>8</v>
      </c>
      <c r="I730" s="214">
        <f t="shared" si="157"/>
        <v>0</v>
      </c>
      <c r="J730" s="40">
        <f t="shared" si="158"/>
        <v>0</v>
      </c>
      <c r="K730" s="40">
        <f t="shared" si="158"/>
        <v>0</v>
      </c>
      <c r="L730" s="39" t="e">
        <f t="shared" si="154"/>
        <v>#DIV/0!</v>
      </c>
      <c r="M730" s="52"/>
      <c r="N730" s="52"/>
    </row>
    <row r="731" spans="1:14" s="55" customFormat="1" ht="30">
      <c r="A731" s="27" t="s">
        <v>210</v>
      </c>
      <c r="B731" s="37" t="s">
        <v>69</v>
      </c>
      <c r="C731" s="37" t="s">
        <v>13</v>
      </c>
      <c r="D731" s="37" t="s">
        <v>41</v>
      </c>
      <c r="E731" s="33" t="s">
        <v>234</v>
      </c>
      <c r="F731" s="33">
        <v>200</v>
      </c>
      <c r="G731" s="32"/>
      <c r="H731" s="40">
        <f t="shared" si="158"/>
        <v>8</v>
      </c>
      <c r="I731" s="214">
        <f t="shared" si="157"/>
        <v>0</v>
      </c>
      <c r="J731" s="40">
        <f t="shared" si="158"/>
        <v>0</v>
      </c>
      <c r="K731" s="40">
        <f t="shared" si="158"/>
        <v>0</v>
      </c>
      <c r="L731" s="39" t="e">
        <f t="shared" si="154"/>
        <v>#DIV/0!</v>
      </c>
      <c r="M731" s="52"/>
      <c r="N731" s="52"/>
    </row>
    <row r="732" spans="1:14" s="55" customFormat="1" ht="30">
      <c r="A732" s="5" t="s">
        <v>20</v>
      </c>
      <c r="B732" s="37" t="s">
        <v>69</v>
      </c>
      <c r="C732" s="37" t="s">
        <v>13</v>
      </c>
      <c r="D732" s="37" t="s">
        <v>41</v>
      </c>
      <c r="E732" s="33" t="s">
        <v>234</v>
      </c>
      <c r="F732" s="33">
        <v>240</v>
      </c>
      <c r="G732" s="32"/>
      <c r="H732" s="40">
        <f t="shared" si="158"/>
        <v>8</v>
      </c>
      <c r="I732" s="214">
        <f t="shared" si="157"/>
        <v>0</v>
      </c>
      <c r="J732" s="40">
        <f t="shared" si="158"/>
        <v>0</v>
      </c>
      <c r="K732" s="40">
        <f t="shared" si="158"/>
        <v>0</v>
      </c>
      <c r="L732" s="39" t="e">
        <f t="shared" si="154"/>
        <v>#DIV/0!</v>
      </c>
      <c r="M732" s="52"/>
      <c r="N732" s="52"/>
    </row>
    <row r="733" spans="1:14" s="55" customFormat="1" ht="15">
      <c r="A733" s="6" t="s">
        <v>8</v>
      </c>
      <c r="B733" s="37" t="s">
        <v>69</v>
      </c>
      <c r="C733" s="37" t="s">
        <v>13</v>
      </c>
      <c r="D733" s="37" t="s">
        <v>41</v>
      </c>
      <c r="E733" s="33" t="s">
        <v>234</v>
      </c>
      <c r="F733" s="33">
        <v>240</v>
      </c>
      <c r="G733" s="33">
        <v>1</v>
      </c>
      <c r="H733" s="40">
        <v>8</v>
      </c>
      <c r="I733" s="214">
        <f t="shared" si="157"/>
        <v>0</v>
      </c>
      <c r="J733" s="40"/>
      <c r="K733" s="40"/>
      <c r="L733" s="39" t="e">
        <f t="shared" si="154"/>
        <v>#DIV/0!</v>
      </c>
      <c r="M733" s="52"/>
      <c r="N733" s="52"/>
    </row>
    <row r="734" spans="1:14" s="55" customFormat="1" ht="15">
      <c r="A734" s="4" t="s">
        <v>105</v>
      </c>
      <c r="B734" s="90" t="s">
        <v>106</v>
      </c>
      <c r="C734" s="36"/>
      <c r="D734" s="36"/>
      <c r="E734" s="32"/>
      <c r="F734" s="32"/>
      <c r="G734" s="32"/>
      <c r="H734" s="214" t="e">
        <f>H737</f>
        <v>#REF!</v>
      </c>
      <c r="I734" s="214">
        <f t="shared" si="157"/>
        <v>111.02702</v>
      </c>
      <c r="J734" s="214">
        <f>J737</f>
        <v>765</v>
      </c>
      <c r="K734" s="214">
        <f>K737</f>
        <v>653.97298</v>
      </c>
      <c r="L734" s="39">
        <f t="shared" si="154"/>
        <v>85.48666405228758</v>
      </c>
      <c r="M734" s="52"/>
      <c r="N734" s="52"/>
    </row>
    <row r="735" spans="1:14" s="55" customFormat="1" ht="15">
      <c r="A735" s="4" t="s">
        <v>8</v>
      </c>
      <c r="B735" s="90">
        <v>1</v>
      </c>
      <c r="C735" s="36"/>
      <c r="D735" s="36"/>
      <c r="E735" s="32"/>
      <c r="F735" s="32"/>
      <c r="G735" s="32"/>
      <c r="H735" s="214" t="e">
        <f>H743+#REF!+H758+H761+H746+H764</f>
        <v>#REF!</v>
      </c>
      <c r="I735" s="214">
        <f t="shared" si="157"/>
        <v>111.02702</v>
      </c>
      <c r="J735" s="214">
        <f>J743+J746++J749+J752</f>
        <v>765</v>
      </c>
      <c r="K735" s="214">
        <f>K737</f>
        <v>653.97298</v>
      </c>
      <c r="L735" s="39">
        <f t="shared" si="154"/>
        <v>85.48666405228758</v>
      </c>
      <c r="M735" s="52"/>
      <c r="N735" s="52"/>
    </row>
    <row r="736" spans="1:14" s="55" customFormat="1" ht="15">
      <c r="A736" s="4" t="s">
        <v>9</v>
      </c>
      <c r="B736" s="90">
        <v>2</v>
      </c>
      <c r="C736" s="36"/>
      <c r="D736" s="36"/>
      <c r="E736" s="32"/>
      <c r="F736" s="32"/>
      <c r="G736" s="32"/>
      <c r="H736" s="214">
        <v>0</v>
      </c>
      <c r="I736" s="214">
        <f t="shared" si="157"/>
        <v>0</v>
      </c>
      <c r="J736" s="214">
        <v>0</v>
      </c>
      <c r="K736" s="214">
        <v>0</v>
      </c>
      <c r="L736" s="39">
        <v>0</v>
      </c>
      <c r="M736" s="52"/>
      <c r="N736" s="52"/>
    </row>
    <row r="737" spans="1:14" s="55" customFormat="1" ht="15">
      <c r="A737" s="4" t="s">
        <v>12</v>
      </c>
      <c r="B737" s="90" t="s">
        <v>106</v>
      </c>
      <c r="C737" s="90" t="s">
        <v>13</v>
      </c>
      <c r="D737" s="36"/>
      <c r="E737" s="32"/>
      <c r="F737" s="32"/>
      <c r="G737" s="32"/>
      <c r="H737" s="214" t="e">
        <f>H738+H753</f>
        <v>#REF!</v>
      </c>
      <c r="I737" s="214">
        <f t="shared" si="157"/>
        <v>111.02702</v>
      </c>
      <c r="J737" s="214">
        <f>J738</f>
        <v>765</v>
      </c>
      <c r="K737" s="214">
        <f>K738</f>
        <v>653.97298</v>
      </c>
      <c r="L737" s="39">
        <f t="shared" si="154"/>
        <v>85.48666405228758</v>
      </c>
      <c r="M737" s="52"/>
      <c r="N737" s="52"/>
    </row>
    <row r="738" spans="1:14" s="55" customFormat="1" ht="42.75">
      <c r="A738" s="4" t="s">
        <v>107</v>
      </c>
      <c r="B738" s="90" t="s">
        <v>106</v>
      </c>
      <c r="C738" s="90" t="s">
        <v>13</v>
      </c>
      <c r="D738" s="90" t="s">
        <v>108</v>
      </c>
      <c r="E738" s="234"/>
      <c r="F738" s="234"/>
      <c r="G738" s="234"/>
      <c r="H738" s="214" t="e">
        <f aca="true" t="shared" si="159" ref="H738:K739">H739</f>
        <v>#REF!</v>
      </c>
      <c r="I738" s="214">
        <f t="shared" si="157"/>
        <v>111.02702</v>
      </c>
      <c r="J738" s="214">
        <f t="shared" si="159"/>
        <v>765</v>
      </c>
      <c r="K738" s="214">
        <f t="shared" si="159"/>
        <v>653.97298</v>
      </c>
      <c r="L738" s="39">
        <f t="shared" si="154"/>
        <v>85.48666405228758</v>
      </c>
      <c r="M738" s="52"/>
      <c r="N738" s="52"/>
    </row>
    <row r="739" spans="1:14" s="55" customFormat="1" ht="15">
      <c r="A739" s="5" t="s">
        <v>16</v>
      </c>
      <c r="B739" s="37" t="s">
        <v>106</v>
      </c>
      <c r="C739" s="37" t="s">
        <v>13</v>
      </c>
      <c r="D739" s="37" t="s">
        <v>108</v>
      </c>
      <c r="E739" s="33">
        <v>9000000000</v>
      </c>
      <c r="F739" s="32"/>
      <c r="G739" s="32"/>
      <c r="H739" s="40" t="e">
        <f t="shared" si="159"/>
        <v>#REF!</v>
      </c>
      <c r="I739" s="214">
        <f t="shared" si="157"/>
        <v>111.02702</v>
      </c>
      <c r="J739" s="40">
        <f t="shared" si="159"/>
        <v>765</v>
      </c>
      <c r="K739" s="40">
        <f t="shared" si="159"/>
        <v>653.97298</v>
      </c>
      <c r="L739" s="39">
        <f t="shared" si="154"/>
        <v>85.48666405228758</v>
      </c>
      <c r="M739" s="52"/>
      <c r="N739" s="52"/>
    </row>
    <row r="740" spans="1:14" s="55" customFormat="1" ht="30">
      <c r="A740" s="27" t="s">
        <v>424</v>
      </c>
      <c r="B740" s="37" t="s">
        <v>106</v>
      </c>
      <c r="C740" s="37" t="s">
        <v>13</v>
      </c>
      <c r="D740" s="37" t="s">
        <v>108</v>
      </c>
      <c r="E740" s="33">
        <v>9000090010</v>
      </c>
      <c r="F740" s="32"/>
      <c r="G740" s="32"/>
      <c r="H740" s="40" t="e">
        <f>H741+#REF!+H744</f>
        <v>#REF!</v>
      </c>
      <c r="I740" s="214">
        <f t="shared" si="157"/>
        <v>111.02702</v>
      </c>
      <c r="J740" s="40">
        <f>J741+J744+J747+J750</f>
        <v>765</v>
      </c>
      <c r="K740" s="40">
        <f>K741+K744+K747+K750</f>
        <v>653.97298</v>
      </c>
      <c r="L740" s="39">
        <f t="shared" si="154"/>
        <v>85.48666405228758</v>
      </c>
      <c r="M740" s="52"/>
      <c r="N740" s="52"/>
    </row>
    <row r="741" spans="1:14" s="55" customFormat="1" ht="60">
      <c r="A741" s="5" t="s">
        <v>17</v>
      </c>
      <c r="B741" s="37" t="s">
        <v>106</v>
      </c>
      <c r="C741" s="37" t="s">
        <v>13</v>
      </c>
      <c r="D741" s="37" t="s">
        <v>108</v>
      </c>
      <c r="E741" s="33">
        <v>9000090010</v>
      </c>
      <c r="F741" s="33">
        <v>100</v>
      </c>
      <c r="G741" s="32"/>
      <c r="H741" s="40">
        <f aca="true" t="shared" si="160" ref="H741:K742">H742</f>
        <v>1356</v>
      </c>
      <c r="I741" s="214">
        <f t="shared" si="157"/>
        <v>31.990880000000004</v>
      </c>
      <c r="J741" s="40">
        <f t="shared" si="160"/>
        <v>465</v>
      </c>
      <c r="K741" s="40">
        <f t="shared" si="160"/>
        <v>433.00912</v>
      </c>
      <c r="L741" s="39">
        <f t="shared" si="154"/>
        <v>93.12024086021505</v>
      </c>
      <c r="M741" s="52"/>
      <c r="N741" s="52"/>
    </row>
    <row r="742" spans="1:14" s="55" customFormat="1" ht="30">
      <c r="A742" s="5" t="s">
        <v>18</v>
      </c>
      <c r="B742" s="37" t="s">
        <v>106</v>
      </c>
      <c r="C742" s="37" t="s">
        <v>13</v>
      </c>
      <c r="D742" s="37" t="s">
        <v>108</v>
      </c>
      <c r="E742" s="33">
        <v>9000090010</v>
      </c>
      <c r="F742" s="33">
        <v>120</v>
      </c>
      <c r="G742" s="32"/>
      <c r="H742" s="40">
        <f t="shared" si="160"/>
        <v>1356</v>
      </c>
      <c r="I742" s="214">
        <f t="shared" si="157"/>
        <v>31.990880000000004</v>
      </c>
      <c r="J742" s="40">
        <f t="shared" si="160"/>
        <v>465</v>
      </c>
      <c r="K742" s="40">
        <f t="shared" si="160"/>
        <v>433.00912</v>
      </c>
      <c r="L742" s="39">
        <f t="shared" si="154"/>
        <v>93.12024086021505</v>
      </c>
      <c r="M742" s="52"/>
      <c r="N742" s="52"/>
    </row>
    <row r="743" spans="1:14" s="55" customFormat="1" ht="15">
      <c r="A743" s="6" t="s">
        <v>8</v>
      </c>
      <c r="B743" s="37" t="s">
        <v>106</v>
      </c>
      <c r="C743" s="37" t="s">
        <v>13</v>
      </c>
      <c r="D743" s="37" t="s">
        <v>108</v>
      </c>
      <c r="E743" s="33">
        <v>9000090010</v>
      </c>
      <c r="F743" s="33">
        <v>120</v>
      </c>
      <c r="G743" s="33">
        <v>1</v>
      </c>
      <c r="H743" s="40">
        <v>1356</v>
      </c>
      <c r="I743" s="214">
        <f t="shared" si="157"/>
        <v>31.990880000000004</v>
      </c>
      <c r="J743" s="40">
        <v>465</v>
      </c>
      <c r="K743" s="40">
        <v>433.00912</v>
      </c>
      <c r="L743" s="39">
        <f t="shared" si="154"/>
        <v>93.12024086021505</v>
      </c>
      <c r="M743" s="52"/>
      <c r="N743" s="52"/>
    </row>
    <row r="744" spans="1:14" s="55" customFormat="1" ht="15">
      <c r="A744" s="5" t="s">
        <v>21</v>
      </c>
      <c r="B744" s="37" t="s">
        <v>106</v>
      </c>
      <c r="C744" s="37" t="s">
        <v>13</v>
      </c>
      <c r="D744" s="37" t="s">
        <v>108</v>
      </c>
      <c r="E744" s="33">
        <v>9000090010</v>
      </c>
      <c r="F744" s="33">
        <v>800</v>
      </c>
      <c r="G744" s="32"/>
      <c r="H744" s="40">
        <f aca="true" t="shared" si="161" ref="H744:K745">H745</f>
        <v>2</v>
      </c>
      <c r="I744" s="214">
        <f t="shared" si="157"/>
        <v>0</v>
      </c>
      <c r="J744" s="40">
        <f t="shared" si="161"/>
        <v>0</v>
      </c>
      <c r="K744" s="40">
        <f t="shared" si="161"/>
        <v>0</v>
      </c>
      <c r="L744" s="39" t="e">
        <f t="shared" si="154"/>
        <v>#DIV/0!</v>
      </c>
      <c r="M744" s="52"/>
      <c r="N744" s="52"/>
    </row>
    <row r="745" spans="1:14" s="55" customFormat="1" ht="15">
      <c r="A745" s="5" t="s">
        <v>22</v>
      </c>
      <c r="B745" s="37" t="s">
        <v>106</v>
      </c>
      <c r="C745" s="37" t="s">
        <v>13</v>
      </c>
      <c r="D745" s="37" t="s">
        <v>108</v>
      </c>
      <c r="E745" s="33">
        <v>9000090010</v>
      </c>
      <c r="F745" s="33">
        <v>850</v>
      </c>
      <c r="G745" s="32"/>
      <c r="H745" s="40">
        <f t="shared" si="161"/>
        <v>2</v>
      </c>
      <c r="I745" s="214">
        <f t="shared" si="157"/>
        <v>0</v>
      </c>
      <c r="J745" s="40">
        <f t="shared" si="161"/>
        <v>0</v>
      </c>
      <c r="K745" s="40">
        <f t="shared" si="161"/>
        <v>0</v>
      </c>
      <c r="L745" s="39" t="e">
        <f t="shared" si="154"/>
        <v>#DIV/0!</v>
      </c>
      <c r="M745" s="52"/>
      <c r="N745" s="52"/>
    </row>
    <row r="746" spans="1:14" s="55" customFormat="1" ht="15">
      <c r="A746" s="6" t="s">
        <v>8</v>
      </c>
      <c r="B746" s="37" t="s">
        <v>106</v>
      </c>
      <c r="C746" s="37" t="s">
        <v>13</v>
      </c>
      <c r="D746" s="37" t="s">
        <v>108</v>
      </c>
      <c r="E746" s="33">
        <v>9000090010</v>
      </c>
      <c r="F746" s="33">
        <v>850</v>
      </c>
      <c r="G746" s="33">
        <v>1</v>
      </c>
      <c r="H746" s="40">
        <v>2</v>
      </c>
      <c r="I746" s="214">
        <f t="shared" si="157"/>
        <v>0</v>
      </c>
      <c r="J746" s="40"/>
      <c r="K746" s="40"/>
      <c r="L746" s="39" t="e">
        <f t="shared" si="154"/>
        <v>#DIV/0!</v>
      </c>
      <c r="M746" s="52"/>
      <c r="N746" s="52"/>
    </row>
    <row r="747" spans="1:14" s="55" customFormat="1" ht="30">
      <c r="A747" s="27" t="s">
        <v>210</v>
      </c>
      <c r="B747" s="37" t="s">
        <v>106</v>
      </c>
      <c r="C747" s="37" t="s">
        <v>13</v>
      </c>
      <c r="D747" s="37" t="s">
        <v>108</v>
      </c>
      <c r="E747" s="33">
        <v>9000090010</v>
      </c>
      <c r="F747" s="33">
        <v>200</v>
      </c>
      <c r="G747" s="32"/>
      <c r="H747" s="40">
        <f aca="true" t="shared" si="162" ref="H747:K748">H748</f>
        <v>12</v>
      </c>
      <c r="I747" s="214">
        <f t="shared" si="157"/>
        <v>74.03613999999999</v>
      </c>
      <c r="J747" s="40">
        <f t="shared" si="162"/>
        <v>295</v>
      </c>
      <c r="K747" s="40">
        <f t="shared" si="162"/>
        <v>220.96386</v>
      </c>
      <c r="L747" s="39">
        <f t="shared" si="154"/>
        <v>74.90300338983052</v>
      </c>
      <c r="M747" s="52"/>
      <c r="N747" s="52"/>
    </row>
    <row r="748" spans="1:14" s="55" customFormat="1" ht="30">
      <c r="A748" s="5" t="s">
        <v>20</v>
      </c>
      <c r="B748" s="37" t="s">
        <v>106</v>
      </c>
      <c r="C748" s="37" t="s">
        <v>13</v>
      </c>
      <c r="D748" s="37" t="s">
        <v>108</v>
      </c>
      <c r="E748" s="33">
        <v>9000090010</v>
      </c>
      <c r="F748" s="33">
        <v>240</v>
      </c>
      <c r="G748" s="32"/>
      <c r="H748" s="40">
        <f t="shared" si="162"/>
        <v>12</v>
      </c>
      <c r="I748" s="214">
        <f t="shared" si="157"/>
        <v>74.03613999999999</v>
      </c>
      <c r="J748" s="40">
        <f t="shared" si="162"/>
        <v>295</v>
      </c>
      <c r="K748" s="40">
        <f t="shared" si="162"/>
        <v>220.96386</v>
      </c>
      <c r="L748" s="39">
        <f t="shared" si="154"/>
        <v>74.90300338983052</v>
      </c>
      <c r="M748" s="52"/>
      <c r="N748" s="52"/>
    </row>
    <row r="749" spans="1:14" s="55" customFormat="1" ht="15">
      <c r="A749" s="6" t="s">
        <v>8</v>
      </c>
      <c r="B749" s="37" t="s">
        <v>106</v>
      </c>
      <c r="C749" s="37" t="s">
        <v>13</v>
      </c>
      <c r="D749" s="37" t="s">
        <v>108</v>
      </c>
      <c r="E749" s="33">
        <v>9000090010</v>
      </c>
      <c r="F749" s="33">
        <v>240</v>
      </c>
      <c r="G749" s="33">
        <v>1</v>
      </c>
      <c r="H749" s="40">
        <v>12</v>
      </c>
      <c r="I749" s="214">
        <f t="shared" si="157"/>
        <v>74.03613999999999</v>
      </c>
      <c r="J749" s="40">
        <v>295</v>
      </c>
      <c r="K749" s="40">
        <v>220.96386</v>
      </c>
      <c r="L749" s="39">
        <f t="shared" si="154"/>
        <v>74.90300338983052</v>
      </c>
      <c r="M749" s="52"/>
      <c r="N749" s="52"/>
    </row>
    <row r="750" spans="1:14" s="55" customFormat="1" ht="15">
      <c r="A750" s="5" t="s">
        <v>21</v>
      </c>
      <c r="B750" s="37" t="s">
        <v>106</v>
      </c>
      <c r="C750" s="37" t="s">
        <v>13</v>
      </c>
      <c r="D750" s="37" t="s">
        <v>108</v>
      </c>
      <c r="E750" s="33">
        <v>9000090010</v>
      </c>
      <c r="F750" s="33">
        <v>800</v>
      </c>
      <c r="G750" s="32"/>
      <c r="H750" s="40">
        <f aca="true" t="shared" si="163" ref="H750:K751">H751</f>
        <v>15</v>
      </c>
      <c r="I750" s="214">
        <f t="shared" si="157"/>
        <v>5</v>
      </c>
      <c r="J750" s="40">
        <f t="shared" si="163"/>
        <v>5</v>
      </c>
      <c r="K750" s="40">
        <f t="shared" si="163"/>
        <v>0</v>
      </c>
      <c r="L750" s="39">
        <f t="shared" si="154"/>
        <v>0</v>
      </c>
      <c r="M750" s="52"/>
      <c r="N750" s="52"/>
    </row>
    <row r="751" spans="1:14" s="55" customFormat="1" ht="15">
      <c r="A751" s="5" t="s">
        <v>22</v>
      </c>
      <c r="B751" s="37" t="s">
        <v>106</v>
      </c>
      <c r="C751" s="37" t="s">
        <v>13</v>
      </c>
      <c r="D751" s="37" t="s">
        <v>108</v>
      </c>
      <c r="E751" s="33">
        <v>9000090010</v>
      </c>
      <c r="F751" s="33">
        <v>850</v>
      </c>
      <c r="G751" s="32"/>
      <c r="H751" s="40">
        <f t="shared" si="163"/>
        <v>15</v>
      </c>
      <c r="I751" s="214">
        <f t="shared" si="157"/>
        <v>5</v>
      </c>
      <c r="J751" s="40">
        <f t="shared" si="163"/>
        <v>5</v>
      </c>
      <c r="K751" s="40">
        <f t="shared" si="163"/>
        <v>0</v>
      </c>
      <c r="L751" s="39">
        <f t="shared" si="154"/>
        <v>0</v>
      </c>
      <c r="M751" s="52"/>
      <c r="N751" s="52"/>
    </row>
    <row r="752" spans="1:14" s="55" customFormat="1" ht="15">
      <c r="A752" s="6" t="s">
        <v>8</v>
      </c>
      <c r="B752" s="37" t="s">
        <v>106</v>
      </c>
      <c r="C752" s="37" t="s">
        <v>13</v>
      </c>
      <c r="D752" s="37" t="s">
        <v>108</v>
      </c>
      <c r="E752" s="33">
        <v>9000090010</v>
      </c>
      <c r="F752" s="33">
        <v>850</v>
      </c>
      <c r="G752" s="33">
        <v>1</v>
      </c>
      <c r="H752" s="40">
        <v>15</v>
      </c>
      <c r="I752" s="214">
        <f t="shared" si="157"/>
        <v>5</v>
      </c>
      <c r="J752" s="40">
        <v>5</v>
      </c>
      <c r="K752" s="40">
        <v>0</v>
      </c>
      <c r="L752" s="39">
        <f t="shared" si="154"/>
        <v>0</v>
      </c>
      <c r="M752" s="52"/>
      <c r="N752" s="52"/>
    </row>
    <row r="753" spans="1:14" s="55" customFormat="1" ht="42.75">
      <c r="A753" s="4" t="s">
        <v>14</v>
      </c>
      <c r="B753" s="90" t="s">
        <v>698</v>
      </c>
      <c r="C753" s="90" t="s">
        <v>13</v>
      </c>
      <c r="D753" s="90" t="s">
        <v>15</v>
      </c>
      <c r="E753" s="234"/>
      <c r="F753" s="234"/>
      <c r="G753" s="234"/>
      <c r="H753" s="214">
        <f aca="true" t="shared" si="164" ref="H753:K754">H754</f>
        <v>762</v>
      </c>
      <c r="I753" s="214">
        <f t="shared" si="157"/>
        <v>97.16372000000001</v>
      </c>
      <c r="J753" s="214">
        <f t="shared" si="164"/>
        <v>780</v>
      </c>
      <c r="K753" s="214">
        <f t="shared" si="164"/>
        <v>682.83628</v>
      </c>
      <c r="L753" s="39">
        <f t="shared" si="154"/>
        <v>87.54311282051282</v>
      </c>
      <c r="M753" s="52"/>
      <c r="N753" s="52"/>
    </row>
    <row r="754" spans="1:14" s="55" customFormat="1" ht="15">
      <c r="A754" s="5" t="s">
        <v>16</v>
      </c>
      <c r="B754" s="37" t="s">
        <v>698</v>
      </c>
      <c r="C754" s="37" t="s">
        <v>13</v>
      </c>
      <c r="D754" s="37" t="s">
        <v>15</v>
      </c>
      <c r="E754" s="33">
        <v>9000000000</v>
      </c>
      <c r="F754" s="32"/>
      <c r="G754" s="32"/>
      <c r="H754" s="40">
        <f t="shared" si="164"/>
        <v>762</v>
      </c>
      <c r="I754" s="214">
        <f t="shared" si="157"/>
        <v>97.16372000000001</v>
      </c>
      <c r="J754" s="40">
        <f t="shared" si="164"/>
        <v>780</v>
      </c>
      <c r="K754" s="40">
        <f t="shared" si="164"/>
        <v>682.83628</v>
      </c>
      <c r="L754" s="39">
        <f t="shared" si="154"/>
        <v>87.54311282051282</v>
      </c>
      <c r="M754" s="52"/>
      <c r="N754" s="52"/>
    </row>
    <row r="755" spans="1:14" s="55" customFormat="1" ht="15">
      <c r="A755" s="5" t="s">
        <v>406</v>
      </c>
      <c r="B755" s="37" t="s">
        <v>698</v>
      </c>
      <c r="C755" s="37" t="s">
        <v>13</v>
      </c>
      <c r="D755" s="37" t="s">
        <v>15</v>
      </c>
      <c r="E755" s="33">
        <v>9000090020</v>
      </c>
      <c r="F755" s="32"/>
      <c r="G755" s="32"/>
      <c r="H755" s="40">
        <f>H756+H759+H762</f>
        <v>762</v>
      </c>
      <c r="I755" s="214">
        <f t="shared" si="157"/>
        <v>97.16372000000001</v>
      </c>
      <c r="J755" s="40">
        <f>J756+J759+J762</f>
        <v>780</v>
      </c>
      <c r="K755" s="40">
        <f>K756+K759+K762</f>
        <v>682.83628</v>
      </c>
      <c r="L755" s="39">
        <f t="shared" si="154"/>
        <v>87.54311282051282</v>
      </c>
      <c r="M755" s="52"/>
      <c r="N755" s="52"/>
    </row>
    <row r="756" spans="1:14" s="55" customFormat="1" ht="60">
      <c r="A756" s="5" t="s">
        <v>17</v>
      </c>
      <c r="B756" s="37" t="s">
        <v>698</v>
      </c>
      <c r="C756" s="37" t="s">
        <v>13</v>
      </c>
      <c r="D756" s="37" t="s">
        <v>15</v>
      </c>
      <c r="E756" s="33">
        <v>9000090020</v>
      </c>
      <c r="F756" s="33">
        <v>100</v>
      </c>
      <c r="G756" s="32"/>
      <c r="H756" s="40">
        <f aca="true" t="shared" si="165" ref="H756:K757">H757</f>
        <v>735</v>
      </c>
      <c r="I756" s="214">
        <f t="shared" si="157"/>
        <v>74.09011999999996</v>
      </c>
      <c r="J756" s="40">
        <f t="shared" si="165"/>
        <v>700</v>
      </c>
      <c r="K756" s="40">
        <f t="shared" si="165"/>
        <v>625.90988</v>
      </c>
      <c r="L756" s="39">
        <f t="shared" si="154"/>
        <v>89.41569714285716</v>
      </c>
      <c r="M756" s="52"/>
      <c r="N756" s="52"/>
    </row>
    <row r="757" spans="1:14" s="55" customFormat="1" ht="30">
      <c r="A757" s="5" t="s">
        <v>18</v>
      </c>
      <c r="B757" s="37" t="s">
        <v>698</v>
      </c>
      <c r="C757" s="37" t="s">
        <v>13</v>
      </c>
      <c r="D757" s="37" t="s">
        <v>15</v>
      </c>
      <c r="E757" s="33">
        <v>9000090020</v>
      </c>
      <c r="F757" s="33">
        <v>120</v>
      </c>
      <c r="G757" s="32"/>
      <c r="H757" s="40">
        <f t="shared" si="165"/>
        <v>735</v>
      </c>
      <c r="I757" s="214">
        <f t="shared" si="157"/>
        <v>74.09011999999996</v>
      </c>
      <c r="J757" s="40">
        <f t="shared" si="165"/>
        <v>700</v>
      </c>
      <c r="K757" s="40">
        <f t="shared" si="165"/>
        <v>625.90988</v>
      </c>
      <c r="L757" s="39">
        <f t="shared" si="154"/>
        <v>89.41569714285716</v>
      </c>
      <c r="M757" s="52"/>
      <c r="N757" s="52"/>
    </row>
    <row r="758" spans="1:14" s="55" customFormat="1" ht="15">
      <c r="A758" s="6" t="s">
        <v>8</v>
      </c>
      <c r="B758" s="37" t="s">
        <v>698</v>
      </c>
      <c r="C758" s="37" t="s">
        <v>13</v>
      </c>
      <c r="D758" s="37" t="s">
        <v>15</v>
      </c>
      <c r="E758" s="33">
        <v>9000090020</v>
      </c>
      <c r="F758" s="33">
        <v>120</v>
      </c>
      <c r="G758" s="33">
        <v>1</v>
      </c>
      <c r="H758" s="40">
        <v>735</v>
      </c>
      <c r="I758" s="214">
        <f t="shared" si="157"/>
        <v>74.09011999999996</v>
      </c>
      <c r="J758" s="40">
        <v>700</v>
      </c>
      <c r="K758" s="40">
        <v>625.90988</v>
      </c>
      <c r="L758" s="39">
        <f t="shared" si="154"/>
        <v>89.41569714285716</v>
      </c>
      <c r="M758" s="52"/>
      <c r="N758" s="52"/>
    </row>
    <row r="759" spans="1:14" s="55" customFormat="1" ht="30">
      <c r="A759" s="27" t="s">
        <v>210</v>
      </c>
      <c r="B759" s="37" t="s">
        <v>698</v>
      </c>
      <c r="C759" s="37" t="s">
        <v>13</v>
      </c>
      <c r="D759" s="37" t="s">
        <v>15</v>
      </c>
      <c r="E759" s="33">
        <v>9000090020</v>
      </c>
      <c r="F759" s="33">
        <v>200</v>
      </c>
      <c r="G759" s="32"/>
      <c r="H759" s="40">
        <f aca="true" t="shared" si="166" ref="H759:K760">H760</f>
        <v>12</v>
      </c>
      <c r="I759" s="214">
        <f t="shared" si="157"/>
        <v>18.0736</v>
      </c>
      <c r="J759" s="40">
        <f t="shared" si="166"/>
        <v>75</v>
      </c>
      <c r="K759" s="40">
        <f t="shared" si="166"/>
        <v>56.9264</v>
      </c>
      <c r="L759" s="39">
        <f t="shared" si="154"/>
        <v>75.90186666666668</v>
      </c>
      <c r="M759" s="52"/>
      <c r="N759" s="52"/>
    </row>
    <row r="760" spans="1:14" s="55" customFormat="1" ht="30">
      <c r="A760" s="5" t="s">
        <v>20</v>
      </c>
      <c r="B760" s="37" t="s">
        <v>698</v>
      </c>
      <c r="C760" s="37" t="s">
        <v>13</v>
      </c>
      <c r="D760" s="37" t="s">
        <v>15</v>
      </c>
      <c r="E760" s="33">
        <v>9000090020</v>
      </c>
      <c r="F760" s="33">
        <v>240</v>
      </c>
      <c r="G760" s="32"/>
      <c r="H760" s="40">
        <f t="shared" si="166"/>
        <v>12</v>
      </c>
      <c r="I760" s="214">
        <f t="shared" si="157"/>
        <v>18.0736</v>
      </c>
      <c r="J760" s="40">
        <f t="shared" si="166"/>
        <v>75</v>
      </c>
      <c r="K760" s="40">
        <f t="shared" si="166"/>
        <v>56.9264</v>
      </c>
      <c r="L760" s="39">
        <f t="shared" si="154"/>
        <v>75.90186666666668</v>
      </c>
      <c r="M760" s="52"/>
      <c r="N760" s="52"/>
    </row>
    <row r="761" spans="1:14" s="55" customFormat="1" ht="15">
      <c r="A761" s="6" t="s">
        <v>8</v>
      </c>
      <c r="B761" s="37" t="s">
        <v>698</v>
      </c>
      <c r="C761" s="37" t="s">
        <v>13</v>
      </c>
      <c r="D761" s="37" t="s">
        <v>15</v>
      </c>
      <c r="E761" s="33">
        <v>9000090020</v>
      </c>
      <c r="F761" s="33">
        <v>240</v>
      </c>
      <c r="G761" s="33">
        <v>1</v>
      </c>
      <c r="H761" s="40">
        <v>12</v>
      </c>
      <c r="I761" s="214">
        <f t="shared" si="157"/>
        <v>18.0736</v>
      </c>
      <c r="J761" s="40">
        <v>75</v>
      </c>
      <c r="K761" s="40">
        <v>56.9264</v>
      </c>
      <c r="L761" s="39">
        <f t="shared" si="154"/>
        <v>75.90186666666668</v>
      </c>
      <c r="M761" s="52"/>
      <c r="N761" s="52"/>
    </row>
    <row r="762" spans="1:14" s="55" customFormat="1" ht="15">
      <c r="A762" s="5" t="s">
        <v>21</v>
      </c>
      <c r="B762" s="37" t="s">
        <v>698</v>
      </c>
      <c r="C762" s="37" t="s">
        <v>13</v>
      </c>
      <c r="D762" s="37" t="s">
        <v>15</v>
      </c>
      <c r="E762" s="33">
        <v>9000090020</v>
      </c>
      <c r="F762" s="33">
        <v>800</v>
      </c>
      <c r="G762" s="32"/>
      <c r="H762" s="40">
        <f aca="true" t="shared" si="167" ref="H762:K763">H763</f>
        <v>15</v>
      </c>
      <c r="I762" s="214">
        <f t="shared" si="157"/>
        <v>5</v>
      </c>
      <c r="J762" s="40">
        <f t="shared" si="167"/>
        <v>5</v>
      </c>
      <c r="K762" s="40">
        <f t="shared" si="167"/>
        <v>0</v>
      </c>
      <c r="L762" s="39">
        <f t="shared" si="154"/>
        <v>0</v>
      </c>
      <c r="M762" s="52"/>
      <c r="N762" s="52"/>
    </row>
    <row r="763" spans="1:14" s="55" customFormat="1" ht="15">
      <c r="A763" s="5" t="s">
        <v>22</v>
      </c>
      <c r="B763" s="37" t="s">
        <v>698</v>
      </c>
      <c r="C763" s="37" t="s">
        <v>13</v>
      </c>
      <c r="D763" s="37" t="s">
        <v>15</v>
      </c>
      <c r="E763" s="33">
        <v>9000090020</v>
      </c>
      <c r="F763" s="33">
        <v>850</v>
      </c>
      <c r="G763" s="32"/>
      <c r="H763" s="40">
        <f t="shared" si="167"/>
        <v>15</v>
      </c>
      <c r="I763" s="214">
        <f t="shared" si="157"/>
        <v>5</v>
      </c>
      <c r="J763" s="40">
        <f t="shared" si="167"/>
        <v>5</v>
      </c>
      <c r="K763" s="40">
        <f t="shared" si="167"/>
        <v>0</v>
      </c>
      <c r="L763" s="39">
        <f t="shared" si="154"/>
        <v>0</v>
      </c>
      <c r="M763" s="52"/>
      <c r="N763" s="52"/>
    </row>
    <row r="764" spans="1:14" s="55" customFormat="1" ht="15">
      <c r="A764" s="6" t="s">
        <v>8</v>
      </c>
      <c r="B764" s="37" t="s">
        <v>698</v>
      </c>
      <c r="C764" s="37" t="s">
        <v>13</v>
      </c>
      <c r="D764" s="37" t="s">
        <v>15</v>
      </c>
      <c r="E764" s="33">
        <v>9000090020</v>
      </c>
      <c r="F764" s="33">
        <v>850</v>
      </c>
      <c r="G764" s="33">
        <v>1</v>
      </c>
      <c r="H764" s="40">
        <v>15</v>
      </c>
      <c r="I764" s="214">
        <f t="shared" si="157"/>
        <v>5</v>
      </c>
      <c r="J764" s="40">
        <v>5</v>
      </c>
      <c r="K764" s="40">
        <v>0</v>
      </c>
      <c r="L764" s="39">
        <f t="shared" si="154"/>
        <v>0</v>
      </c>
      <c r="M764" s="52"/>
      <c r="N764" s="52"/>
    </row>
    <row r="765" spans="2:14" s="55" customFormat="1" ht="15">
      <c r="B765" s="56"/>
      <c r="C765" s="56"/>
      <c r="D765" s="56"/>
      <c r="E765" s="57"/>
      <c r="F765" s="57"/>
      <c r="G765" s="57"/>
      <c r="H765" s="58"/>
      <c r="I765" s="58"/>
      <c r="J765" s="58"/>
      <c r="K765" s="58"/>
      <c r="L765" s="58"/>
      <c r="M765" s="52"/>
      <c r="N765" s="52"/>
    </row>
    <row r="766" spans="2:14" s="55" customFormat="1" ht="15">
      <c r="B766" s="56"/>
      <c r="C766" s="56"/>
      <c r="D766" s="56"/>
      <c r="E766" s="57"/>
      <c r="F766" s="57"/>
      <c r="G766" s="57"/>
      <c r="H766" s="58"/>
      <c r="I766" s="58"/>
      <c r="J766" s="58"/>
      <c r="K766" s="58"/>
      <c r="L766" s="58"/>
      <c r="M766" s="52"/>
      <c r="N766" s="52"/>
    </row>
    <row r="767" spans="2:14" s="55" customFormat="1" ht="15">
      <c r="B767" s="57"/>
      <c r="C767" s="57"/>
      <c r="D767" s="57"/>
      <c r="E767" s="57"/>
      <c r="F767" s="57"/>
      <c r="G767" s="57"/>
      <c r="H767" s="57"/>
      <c r="I767" s="57"/>
      <c r="J767" s="58"/>
      <c r="K767" s="58"/>
      <c r="L767" s="58"/>
      <c r="M767" s="52"/>
      <c r="N767" s="52"/>
    </row>
    <row r="768" spans="2:14" s="55" customFormat="1" ht="15">
      <c r="B768" s="57"/>
      <c r="C768" s="57"/>
      <c r="D768" s="57"/>
      <c r="E768" s="57"/>
      <c r="F768" s="57"/>
      <c r="G768" s="57"/>
      <c r="H768" s="57"/>
      <c r="I768" s="57"/>
      <c r="J768" s="58"/>
      <c r="K768" s="58"/>
      <c r="L768" s="58"/>
      <c r="M768" s="52"/>
      <c r="N768" s="52"/>
    </row>
    <row r="769" spans="2:14" s="55" customFormat="1" ht="15">
      <c r="B769" s="57"/>
      <c r="C769" s="57"/>
      <c r="D769" s="57"/>
      <c r="E769" s="57"/>
      <c r="F769" s="57"/>
      <c r="G769" s="57"/>
      <c r="H769" s="57"/>
      <c r="I769" s="57"/>
      <c r="J769" s="58"/>
      <c r="K769" s="58"/>
      <c r="L769" s="58"/>
      <c r="M769" s="52"/>
      <c r="N769" s="52"/>
    </row>
    <row r="770" spans="2:14" s="55" customFormat="1" ht="15">
      <c r="B770" s="57"/>
      <c r="C770" s="57"/>
      <c r="D770" s="57"/>
      <c r="E770" s="57"/>
      <c r="F770" s="57"/>
      <c r="G770" s="57"/>
      <c r="H770" s="57"/>
      <c r="I770" s="57"/>
      <c r="J770" s="58"/>
      <c r="K770" s="58"/>
      <c r="L770" s="58"/>
      <c r="M770" s="52"/>
      <c r="N770" s="52"/>
    </row>
    <row r="771" spans="2:14" s="55" customFormat="1" ht="15">
      <c r="B771" s="57"/>
      <c r="C771" s="57"/>
      <c r="D771" s="57"/>
      <c r="E771" s="57"/>
      <c r="F771" s="57"/>
      <c r="G771" s="57"/>
      <c r="H771" s="57"/>
      <c r="I771" s="57"/>
      <c r="J771" s="58"/>
      <c r="K771" s="58"/>
      <c r="L771" s="58"/>
      <c r="M771" s="52"/>
      <c r="N771" s="52"/>
    </row>
    <row r="772" spans="2:14" s="55" customFormat="1" ht="15">
      <c r="B772" s="57"/>
      <c r="C772" s="57"/>
      <c r="D772" s="57"/>
      <c r="E772" s="57"/>
      <c r="F772" s="57"/>
      <c r="G772" s="57"/>
      <c r="H772" s="57"/>
      <c r="I772" s="57"/>
      <c r="J772" s="58"/>
      <c r="K772" s="58"/>
      <c r="L772" s="58"/>
      <c r="M772" s="52"/>
      <c r="N772" s="52"/>
    </row>
    <row r="773" spans="2:14" s="55" customFormat="1" ht="15">
      <c r="B773" s="57"/>
      <c r="C773" s="57"/>
      <c r="D773" s="57"/>
      <c r="E773" s="57"/>
      <c r="F773" s="57"/>
      <c r="G773" s="57"/>
      <c r="H773" s="57"/>
      <c r="I773" s="57"/>
      <c r="J773" s="58"/>
      <c r="K773" s="58"/>
      <c r="L773" s="58"/>
      <c r="M773" s="52"/>
      <c r="N773" s="52"/>
    </row>
    <row r="774" spans="2:14" s="55" customFormat="1" ht="15">
      <c r="B774" s="56"/>
      <c r="C774" s="56"/>
      <c r="D774" s="56"/>
      <c r="E774" s="57"/>
      <c r="F774" s="57"/>
      <c r="G774" s="57"/>
      <c r="H774" s="58"/>
      <c r="I774" s="58"/>
      <c r="J774" s="58"/>
      <c r="K774" s="58"/>
      <c r="L774" s="58"/>
      <c r="M774" s="52"/>
      <c r="N774" s="52"/>
    </row>
    <row r="775" spans="2:14" s="55" customFormat="1" ht="15">
      <c r="B775" s="56"/>
      <c r="C775" s="56"/>
      <c r="D775" s="56"/>
      <c r="E775" s="57"/>
      <c r="F775" s="57"/>
      <c r="G775" s="57"/>
      <c r="H775" s="58"/>
      <c r="I775" s="58"/>
      <c r="J775" s="58"/>
      <c r="K775" s="58"/>
      <c r="L775" s="58"/>
      <c r="M775" s="52"/>
      <c r="N775" s="52"/>
    </row>
    <row r="776" spans="2:14" s="55" customFormat="1" ht="15">
      <c r="B776" s="56"/>
      <c r="C776" s="56"/>
      <c r="D776" s="56"/>
      <c r="E776" s="57"/>
      <c r="F776" s="57"/>
      <c r="G776" s="57"/>
      <c r="H776" s="58"/>
      <c r="I776" s="58"/>
      <c r="J776" s="58"/>
      <c r="K776" s="58"/>
      <c r="L776" s="58"/>
      <c r="M776" s="52"/>
      <c r="N776" s="52"/>
    </row>
    <row r="777" spans="2:14" s="55" customFormat="1" ht="15">
      <c r="B777" s="56"/>
      <c r="C777" s="56"/>
      <c r="D777" s="56"/>
      <c r="E777" s="57"/>
      <c r="F777" s="57"/>
      <c r="G777" s="57"/>
      <c r="H777" s="58"/>
      <c r="I777" s="58"/>
      <c r="J777" s="58"/>
      <c r="K777" s="58"/>
      <c r="L777" s="58"/>
      <c r="M777" s="52"/>
      <c r="N777" s="52"/>
    </row>
    <row r="778" spans="2:14" s="55" customFormat="1" ht="15">
      <c r="B778" s="56"/>
      <c r="C778" s="56"/>
      <c r="D778" s="56"/>
      <c r="E778" s="57"/>
      <c r="F778" s="57"/>
      <c r="G778" s="57"/>
      <c r="H778" s="58"/>
      <c r="I778" s="58"/>
      <c r="J778" s="58"/>
      <c r="K778" s="58"/>
      <c r="L778" s="58"/>
      <c r="M778" s="52"/>
      <c r="N778" s="52"/>
    </row>
    <row r="779" spans="2:14" s="55" customFormat="1" ht="15">
      <c r="B779" s="56"/>
      <c r="C779" s="56"/>
      <c r="D779" s="56"/>
      <c r="E779" s="57"/>
      <c r="F779" s="57"/>
      <c r="G779" s="57"/>
      <c r="H779" s="58"/>
      <c r="I779" s="58"/>
      <c r="J779" s="58"/>
      <c r="K779" s="58"/>
      <c r="L779" s="58"/>
      <c r="M779" s="52"/>
      <c r="N779" s="52"/>
    </row>
    <row r="780" spans="2:14" s="55" customFormat="1" ht="15">
      <c r="B780" s="56"/>
      <c r="C780" s="56"/>
      <c r="D780" s="56"/>
      <c r="E780" s="57"/>
      <c r="F780" s="57"/>
      <c r="G780" s="57"/>
      <c r="H780" s="58"/>
      <c r="I780" s="58"/>
      <c r="J780" s="58"/>
      <c r="K780" s="58"/>
      <c r="L780" s="58"/>
      <c r="M780" s="52"/>
      <c r="N780" s="52"/>
    </row>
    <row r="781" spans="2:14" s="55" customFormat="1" ht="15">
      <c r="B781" s="56"/>
      <c r="C781" s="56"/>
      <c r="D781" s="56"/>
      <c r="E781" s="57"/>
      <c r="F781" s="57"/>
      <c r="G781" s="57"/>
      <c r="H781" s="58"/>
      <c r="I781" s="58"/>
      <c r="J781" s="58"/>
      <c r="K781" s="58"/>
      <c r="L781" s="58"/>
      <c r="M781" s="52"/>
      <c r="N781" s="52"/>
    </row>
    <row r="782" spans="2:14" s="55" customFormat="1" ht="15">
      <c r="B782" s="56"/>
      <c r="C782" s="56"/>
      <c r="D782" s="56"/>
      <c r="E782" s="57"/>
      <c r="F782" s="57"/>
      <c r="G782" s="57"/>
      <c r="H782" s="58"/>
      <c r="I782" s="58"/>
      <c r="J782" s="58"/>
      <c r="K782" s="58"/>
      <c r="L782" s="58"/>
      <c r="M782" s="52"/>
      <c r="N782" s="52"/>
    </row>
    <row r="783" spans="2:14" s="55" customFormat="1" ht="15">
      <c r="B783" s="56"/>
      <c r="C783" s="56"/>
      <c r="D783" s="56"/>
      <c r="E783" s="57"/>
      <c r="F783" s="57"/>
      <c r="G783" s="57"/>
      <c r="H783" s="58"/>
      <c r="I783" s="58"/>
      <c r="J783" s="58"/>
      <c r="K783" s="58"/>
      <c r="L783" s="58"/>
      <c r="M783" s="52"/>
      <c r="N783" s="52"/>
    </row>
    <row r="784" spans="2:14" s="55" customFormat="1" ht="15">
      <c r="B784" s="56"/>
      <c r="C784" s="56"/>
      <c r="D784" s="56"/>
      <c r="E784" s="57"/>
      <c r="F784" s="57"/>
      <c r="G784" s="57"/>
      <c r="H784" s="58"/>
      <c r="I784" s="58"/>
      <c r="J784" s="58"/>
      <c r="K784" s="58"/>
      <c r="L784" s="58"/>
      <c r="M784" s="52"/>
      <c r="N784" s="52"/>
    </row>
    <row r="785" spans="2:14" s="55" customFormat="1" ht="15">
      <c r="B785" s="56"/>
      <c r="C785" s="56"/>
      <c r="D785" s="56"/>
      <c r="E785" s="57"/>
      <c r="F785" s="57"/>
      <c r="G785" s="57"/>
      <c r="H785" s="58"/>
      <c r="I785" s="58"/>
      <c r="J785" s="58"/>
      <c r="K785" s="58"/>
      <c r="L785" s="58"/>
      <c r="M785" s="52"/>
      <c r="N785" s="52"/>
    </row>
    <row r="786" spans="2:14" s="55" customFormat="1" ht="15">
      <c r="B786" s="56"/>
      <c r="C786" s="56"/>
      <c r="D786" s="56"/>
      <c r="E786" s="57"/>
      <c r="F786" s="57"/>
      <c r="G786" s="57"/>
      <c r="H786" s="58"/>
      <c r="I786" s="58"/>
      <c r="J786" s="58"/>
      <c r="K786" s="58"/>
      <c r="L786" s="58"/>
      <c r="M786" s="52"/>
      <c r="N786" s="52"/>
    </row>
    <row r="787" spans="2:14" s="55" customFormat="1" ht="15">
      <c r="B787" s="56"/>
      <c r="C787" s="56"/>
      <c r="D787" s="56"/>
      <c r="E787" s="57"/>
      <c r="F787" s="57"/>
      <c r="G787" s="57"/>
      <c r="H787" s="58"/>
      <c r="I787" s="58"/>
      <c r="J787" s="58"/>
      <c r="K787" s="58"/>
      <c r="L787" s="58"/>
      <c r="M787" s="52"/>
      <c r="N787" s="52"/>
    </row>
    <row r="788" spans="2:14" s="55" customFormat="1" ht="15">
      <c r="B788" s="56"/>
      <c r="C788" s="56"/>
      <c r="D788" s="56"/>
      <c r="E788" s="57"/>
      <c r="F788" s="57"/>
      <c r="G788" s="57"/>
      <c r="H788" s="58"/>
      <c r="I788" s="58"/>
      <c r="J788" s="58"/>
      <c r="K788" s="58"/>
      <c r="L788" s="58"/>
      <c r="M788" s="52"/>
      <c r="N788" s="52"/>
    </row>
    <row r="789" spans="2:14" s="55" customFormat="1" ht="15">
      <c r="B789" s="56"/>
      <c r="C789" s="56"/>
      <c r="D789" s="56"/>
      <c r="E789" s="57"/>
      <c r="F789" s="57"/>
      <c r="G789" s="57"/>
      <c r="H789" s="58"/>
      <c r="I789" s="58"/>
      <c r="J789" s="58"/>
      <c r="K789" s="58"/>
      <c r="L789" s="58"/>
      <c r="M789" s="52"/>
      <c r="N789" s="52"/>
    </row>
    <row r="790" spans="2:14" s="55" customFormat="1" ht="15">
      <c r="B790" s="56"/>
      <c r="C790" s="56"/>
      <c r="D790" s="56"/>
      <c r="E790" s="57"/>
      <c r="F790" s="57"/>
      <c r="G790" s="57"/>
      <c r="H790" s="58"/>
      <c r="I790" s="58"/>
      <c r="J790" s="58"/>
      <c r="K790" s="58"/>
      <c r="L790" s="58"/>
      <c r="M790" s="52"/>
      <c r="N790" s="52"/>
    </row>
    <row r="791" spans="2:14" s="55" customFormat="1" ht="15">
      <c r="B791" s="56"/>
      <c r="C791" s="56"/>
      <c r="D791" s="56"/>
      <c r="E791" s="57"/>
      <c r="F791" s="57"/>
      <c r="G791" s="57"/>
      <c r="H791" s="58"/>
      <c r="I791" s="58"/>
      <c r="J791" s="58"/>
      <c r="K791" s="58"/>
      <c r="L791" s="58"/>
      <c r="M791" s="52"/>
      <c r="N791" s="52"/>
    </row>
    <row r="792" spans="2:14" s="55" customFormat="1" ht="15">
      <c r="B792" s="56"/>
      <c r="C792" s="56"/>
      <c r="D792" s="56"/>
      <c r="E792" s="57"/>
      <c r="F792" s="57"/>
      <c r="G792" s="57"/>
      <c r="H792" s="58"/>
      <c r="I792" s="58"/>
      <c r="J792" s="58"/>
      <c r="K792" s="58"/>
      <c r="L792" s="58"/>
      <c r="M792" s="52"/>
      <c r="N792" s="52"/>
    </row>
    <row r="793" spans="2:14" s="55" customFormat="1" ht="15">
      <c r="B793" s="56"/>
      <c r="C793" s="56"/>
      <c r="D793" s="56"/>
      <c r="E793" s="57"/>
      <c r="F793" s="57"/>
      <c r="G793" s="57"/>
      <c r="H793" s="58"/>
      <c r="I793" s="58"/>
      <c r="J793" s="58"/>
      <c r="K793" s="58"/>
      <c r="L793" s="58"/>
      <c r="M793" s="52"/>
      <c r="N793" s="52"/>
    </row>
    <row r="794" spans="2:14" s="55" customFormat="1" ht="15">
      <c r="B794" s="56"/>
      <c r="C794" s="56"/>
      <c r="D794" s="56"/>
      <c r="E794" s="57"/>
      <c r="F794" s="57"/>
      <c r="G794" s="57"/>
      <c r="H794" s="58"/>
      <c r="I794" s="58"/>
      <c r="J794" s="58"/>
      <c r="K794" s="58"/>
      <c r="L794" s="58"/>
      <c r="M794" s="52"/>
      <c r="N794" s="52"/>
    </row>
    <row r="795" spans="2:14" s="55" customFormat="1" ht="15">
      <c r="B795" s="56"/>
      <c r="C795" s="56"/>
      <c r="D795" s="56"/>
      <c r="E795" s="57"/>
      <c r="F795" s="57"/>
      <c r="G795" s="57"/>
      <c r="H795" s="58"/>
      <c r="I795" s="58"/>
      <c r="J795" s="58"/>
      <c r="K795" s="58"/>
      <c r="L795" s="58"/>
      <c r="M795" s="52"/>
      <c r="N795" s="52"/>
    </row>
    <row r="796" spans="2:14" s="55" customFormat="1" ht="15">
      <c r="B796" s="56"/>
      <c r="C796" s="56"/>
      <c r="D796" s="56"/>
      <c r="E796" s="57"/>
      <c r="F796" s="57"/>
      <c r="G796" s="57"/>
      <c r="H796" s="58"/>
      <c r="I796" s="58"/>
      <c r="J796" s="58"/>
      <c r="K796" s="58"/>
      <c r="L796" s="58"/>
      <c r="M796" s="52"/>
      <c r="N796" s="52"/>
    </row>
    <row r="797" spans="2:14" s="55" customFormat="1" ht="15">
      <c r="B797" s="56"/>
      <c r="C797" s="56"/>
      <c r="D797" s="56"/>
      <c r="E797" s="57"/>
      <c r="F797" s="57"/>
      <c r="G797" s="57"/>
      <c r="H797" s="58"/>
      <c r="I797" s="58"/>
      <c r="J797" s="58"/>
      <c r="K797" s="58"/>
      <c r="L797" s="58"/>
      <c r="M797" s="52"/>
      <c r="N797" s="52"/>
    </row>
    <row r="798" spans="2:14" s="55" customFormat="1" ht="15">
      <c r="B798" s="56"/>
      <c r="C798" s="56"/>
      <c r="D798" s="56"/>
      <c r="E798" s="57"/>
      <c r="F798" s="57"/>
      <c r="G798" s="57"/>
      <c r="H798" s="58"/>
      <c r="I798" s="58"/>
      <c r="J798" s="58"/>
      <c r="K798" s="58"/>
      <c r="L798" s="58"/>
      <c r="M798" s="52"/>
      <c r="N798" s="52"/>
    </row>
    <row r="799" spans="2:14" s="55" customFormat="1" ht="15">
      <c r="B799" s="56"/>
      <c r="C799" s="56"/>
      <c r="D799" s="56"/>
      <c r="E799" s="57"/>
      <c r="F799" s="57"/>
      <c r="G799" s="57"/>
      <c r="H799" s="58"/>
      <c r="I799" s="58"/>
      <c r="J799" s="58"/>
      <c r="K799" s="58"/>
      <c r="L799" s="58"/>
      <c r="M799" s="52"/>
      <c r="N799" s="52"/>
    </row>
    <row r="800" spans="2:14" s="55" customFormat="1" ht="15">
      <c r="B800" s="56"/>
      <c r="C800" s="56"/>
      <c r="D800" s="56"/>
      <c r="E800" s="57"/>
      <c r="F800" s="57"/>
      <c r="G800" s="57"/>
      <c r="H800" s="58"/>
      <c r="I800" s="58"/>
      <c r="J800" s="58"/>
      <c r="K800" s="58"/>
      <c r="L800" s="58"/>
      <c r="M800" s="52"/>
      <c r="N800" s="52"/>
    </row>
    <row r="801" spans="2:14" s="55" customFormat="1" ht="15">
      <c r="B801" s="56"/>
      <c r="C801" s="56"/>
      <c r="D801" s="56"/>
      <c r="E801" s="57"/>
      <c r="F801" s="57"/>
      <c r="G801" s="57"/>
      <c r="H801" s="58"/>
      <c r="I801" s="58"/>
      <c r="J801" s="58"/>
      <c r="K801" s="58"/>
      <c r="L801" s="58"/>
      <c r="M801" s="52"/>
      <c r="N801" s="52"/>
    </row>
    <row r="802" spans="2:14" s="55" customFormat="1" ht="15">
      <c r="B802" s="56"/>
      <c r="C802" s="56"/>
      <c r="D802" s="56"/>
      <c r="E802" s="57"/>
      <c r="F802" s="57"/>
      <c r="G802" s="57"/>
      <c r="H802" s="58"/>
      <c r="I802" s="58"/>
      <c r="J802" s="58"/>
      <c r="K802" s="58"/>
      <c r="L802" s="58"/>
      <c r="M802" s="52"/>
      <c r="N802" s="52"/>
    </row>
    <row r="803" spans="2:14" s="55" customFormat="1" ht="15">
      <c r="B803" s="56"/>
      <c r="C803" s="56"/>
      <c r="D803" s="56"/>
      <c r="E803" s="57"/>
      <c r="F803" s="57"/>
      <c r="G803" s="57"/>
      <c r="H803" s="58"/>
      <c r="I803" s="58"/>
      <c r="J803" s="58"/>
      <c r="K803" s="58"/>
      <c r="L803" s="58"/>
      <c r="M803" s="52"/>
      <c r="N803" s="52"/>
    </row>
    <row r="804" spans="2:14" s="55" customFormat="1" ht="15">
      <c r="B804" s="56"/>
      <c r="C804" s="56"/>
      <c r="D804" s="56"/>
      <c r="E804" s="57"/>
      <c r="F804" s="57"/>
      <c r="G804" s="57"/>
      <c r="H804" s="58"/>
      <c r="I804" s="58"/>
      <c r="J804" s="58"/>
      <c r="K804" s="58"/>
      <c r="L804" s="58"/>
      <c r="M804" s="52"/>
      <c r="N804" s="52"/>
    </row>
    <row r="805" spans="2:14" s="55" customFormat="1" ht="15">
      <c r="B805" s="56"/>
      <c r="C805" s="56"/>
      <c r="D805" s="56"/>
      <c r="E805" s="57"/>
      <c r="F805" s="57"/>
      <c r="G805" s="57"/>
      <c r="H805" s="58"/>
      <c r="I805" s="58"/>
      <c r="J805" s="58"/>
      <c r="K805" s="58"/>
      <c r="L805" s="58"/>
      <c r="M805" s="52"/>
      <c r="N805" s="52"/>
    </row>
    <row r="806" spans="2:14" s="55" customFormat="1" ht="15">
      <c r="B806" s="56"/>
      <c r="C806" s="56"/>
      <c r="D806" s="56"/>
      <c r="E806" s="57"/>
      <c r="F806" s="57"/>
      <c r="G806" s="57"/>
      <c r="H806" s="58"/>
      <c r="I806" s="58"/>
      <c r="J806" s="58"/>
      <c r="K806" s="58"/>
      <c r="L806" s="58"/>
      <c r="M806" s="52"/>
      <c r="N806" s="52"/>
    </row>
    <row r="807" spans="2:14" s="55" customFormat="1" ht="15">
      <c r="B807" s="56"/>
      <c r="C807" s="56"/>
      <c r="D807" s="56"/>
      <c r="E807" s="57"/>
      <c r="F807" s="57"/>
      <c r="G807" s="57"/>
      <c r="H807" s="58"/>
      <c r="I807" s="58"/>
      <c r="J807" s="58"/>
      <c r="K807" s="58"/>
      <c r="L807" s="58"/>
      <c r="M807" s="52"/>
      <c r="N807" s="52"/>
    </row>
    <row r="808" spans="2:14" s="55" customFormat="1" ht="15">
      <c r="B808" s="56"/>
      <c r="C808" s="56"/>
      <c r="D808" s="56"/>
      <c r="E808" s="57"/>
      <c r="F808" s="57"/>
      <c r="G808" s="57"/>
      <c r="H808" s="58"/>
      <c r="I808" s="58"/>
      <c r="J808" s="58"/>
      <c r="K808" s="58"/>
      <c r="L808" s="58"/>
      <c r="M808" s="52"/>
      <c r="N808" s="52"/>
    </row>
    <row r="809" spans="2:14" s="55" customFormat="1" ht="15">
      <c r="B809" s="56"/>
      <c r="C809" s="56"/>
      <c r="D809" s="56"/>
      <c r="E809" s="57"/>
      <c r="F809" s="57"/>
      <c r="G809" s="57"/>
      <c r="H809" s="58"/>
      <c r="I809" s="58"/>
      <c r="J809" s="58"/>
      <c r="K809" s="58"/>
      <c r="L809" s="58"/>
      <c r="M809" s="52"/>
      <c r="N809" s="52"/>
    </row>
    <row r="810" spans="2:14" s="55" customFormat="1" ht="15">
      <c r="B810" s="56"/>
      <c r="C810" s="56"/>
      <c r="D810" s="56"/>
      <c r="E810" s="57"/>
      <c r="F810" s="57"/>
      <c r="G810" s="57"/>
      <c r="H810" s="58"/>
      <c r="I810" s="58"/>
      <c r="J810" s="58"/>
      <c r="K810" s="58"/>
      <c r="L810" s="58"/>
      <c r="M810" s="52"/>
      <c r="N810" s="52"/>
    </row>
    <row r="811" spans="2:14" s="55" customFormat="1" ht="15">
      <c r="B811" s="56"/>
      <c r="C811" s="56"/>
      <c r="D811" s="56"/>
      <c r="E811" s="57"/>
      <c r="F811" s="57"/>
      <c r="G811" s="57"/>
      <c r="H811" s="58"/>
      <c r="I811" s="58"/>
      <c r="J811" s="58"/>
      <c r="K811" s="58"/>
      <c r="L811" s="58"/>
      <c r="M811" s="52"/>
      <c r="N811" s="52"/>
    </row>
    <row r="812" spans="2:14" s="55" customFormat="1" ht="15">
      <c r="B812" s="56"/>
      <c r="C812" s="56"/>
      <c r="D812" s="56"/>
      <c r="E812" s="57"/>
      <c r="F812" s="57"/>
      <c r="G812" s="57"/>
      <c r="H812" s="58"/>
      <c r="I812" s="58"/>
      <c r="J812" s="58"/>
      <c r="K812" s="58"/>
      <c r="L812" s="58"/>
      <c r="M812" s="52"/>
      <c r="N812" s="52"/>
    </row>
    <row r="813" spans="2:14" s="55" customFormat="1" ht="15">
      <c r="B813" s="56"/>
      <c r="C813" s="56"/>
      <c r="D813" s="56"/>
      <c r="E813" s="57"/>
      <c r="F813" s="57"/>
      <c r="G813" s="57"/>
      <c r="H813" s="58"/>
      <c r="I813" s="58"/>
      <c r="J813" s="58"/>
      <c r="K813" s="58"/>
      <c r="L813" s="58"/>
      <c r="M813" s="52"/>
      <c r="N813" s="52"/>
    </row>
    <row r="814" spans="2:14" s="55" customFormat="1" ht="15">
      <c r="B814" s="56"/>
      <c r="C814" s="56"/>
      <c r="D814" s="56"/>
      <c r="E814" s="57"/>
      <c r="F814" s="57"/>
      <c r="G814" s="57"/>
      <c r="H814" s="58"/>
      <c r="I814" s="58"/>
      <c r="J814" s="58"/>
      <c r="K814" s="58"/>
      <c r="L814" s="58"/>
      <c r="M814" s="52"/>
      <c r="N814" s="52"/>
    </row>
    <row r="815" spans="2:14" s="55" customFormat="1" ht="15">
      <c r="B815" s="56"/>
      <c r="C815" s="56"/>
      <c r="D815" s="56"/>
      <c r="E815" s="57"/>
      <c r="F815" s="57"/>
      <c r="G815" s="57"/>
      <c r="H815" s="58"/>
      <c r="I815" s="58"/>
      <c r="J815" s="58"/>
      <c r="K815" s="58"/>
      <c r="L815" s="58"/>
      <c r="M815" s="52"/>
      <c r="N815" s="52"/>
    </row>
    <row r="816" spans="2:14" s="55" customFormat="1" ht="15">
      <c r="B816" s="56"/>
      <c r="C816" s="56"/>
      <c r="D816" s="56"/>
      <c r="E816" s="57"/>
      <c r="F816" s="57"/>
      <c r="G816" s="57"/>
      <c r="H816" s="58"/>
      <c r="I816" s="58"/>
      <c r="J816" s="58"/>
      <c r="K816" s="58"/>
      <c r="L816" s="58"/>
      <c r="M816" s="52"/>
      <c r="N816" s="52"/>
    </row>
    <row r="817" spans="2:14" s="55" customFormat="1" ht="15">
      <c r="B817" s="56"/>
      <c r="C817" s="56"/>
      <c r="D817" s="56"/>
      <c r="E817" s="57"/>
      <c r="F817" s="57"/>
      <c r="G817" s="57"/>
      <c r="H817" s="58"/>
      <c r="I817" s="58"/>
      <c r="J817" s="58"/>
      <c r="K817" s="58"/>
      <c r="L817" s="58"/>
      <c r="M817" s="52"/>
      <c r="N817" s="52"/>
    </row>
    <row r="818" spans="2:14" s="55" customFormat="1" ht="15">
      <c r="B818" s="56"/>
      <c r="C818" s="56"/>
      <c r="D818" s="56"/>
      <c r="E818" s="57"/>
      <c r="F818" s="57"/>
      <c r="G818" s="57"/>
      <c r="H818" s="58"/>
      <c r="I818" s="58"/>
      <c r="J818" s="58"/>
      <c r="K818" s="58"/>
      <c r="L818" s="58"/>
      <c r="M818" s="52"/>
      <c r="N818" s="52"/>
    </row>
    <row r="819" spans="2:14" s="55" customFormat="1" ht="15">
      <c r="B819" s="56"/>
      <c r="C819" s="56"/>
      <c r="D819" s="56"/>
      <c r="E819" s="57"/>
      <c r="F819" s="57"/>
      <c r="G819" s="57"/>
      <c r="H819" s="58"/>
      <c r="I819" s="58"/>
      <c r="J819" s="58"/>
      <c r="K819" s="58"/>
      <c r="L819" s="58"/>
      <c r="M819" s="52"/>
      <c r="N819" s="52"/>
    </row>
    <row r="820" spans="2:14" s="55" customFormat="1" ht="15">
      <c r="B820" s="56"/>
      <c r="C820" s="56"/>
      <c r="D820" s="56"/>
      <c r="E820" s="57"/>
      <c r="F820" s="57"/>
      <c r="G820" s="57"/>
      <c r="H820" s="58"/>
      <c r="I820" s="58"/>
      <c r="J820" s="58"/>
      <c r="K820" s="58"/>
      <c r="L820" s="58"/>
      <c r="M820" s="52"/>
      <c r="N820" s="52"/>
    </row>
    <row r="821" spans="2:14" s="55" customFormat="1" ht="15">
      <c r="B821" s="56"/>
      <c r="C821" s="56"/>
      <c r="D821" s="56"/>
      <c r="E821" s="57"/>
      <c r="F821" s="57"/>
      <c r="G821" s="57"/>
      <c r="H821" s="58"/>
      <c r="I821" s="58"/>
      <c r="J821" s="58"/>
      <c r="K821" s="58"/>
      <c r="L821" s="58"/>
      <c r="M821" s="52"/>
      <c r="N821" s="52"/>
    </row>
    <row r="822" spans="2:14" s="55" customFormat="1" ht="15">
      <c r="B822" s="56"/>
      <c r="C822" s="56"/>
      <c r="D822" s="56"/>
      <c r="E822" s="57"/>
      <c r="F822" s="57"/>
      <c r="G822" s="57"/>
      <c r="H822" s="58"/>
      <c r="I822" s="58"/>
      <c r="J822" s="58"/>
      <c r="K822" s="58"/>
      <c r="L822" s="58"/>
      <c r="M822" s="52"/>
      <c r="N822" s="52"/>
    </row>
    <row r="823" spans="2:14" s="55" customFormat="1" ht="15">
      <c r="B823" s="56"/>
      <c r="C823" s="56"/>
      <c r="D823" s="56"/>
      <c r="E823" s="57"/>
      <c r="F823" s="57"/>
      <c r="G823" s="57"/>
      <c r="H823" s="58"/>
      <c r="I823" s="58"/>
      <c r="J823" s="58"/>
      <c r="K823" s="58"/>
      <c r="L823" s="58"/>
      <c r="M823" s="52"/>
      <c r="N823" s="52"/>
    </row>
    <row r="824" spans="2:14" s="55" customFormat="1" ht="15">
      <c r="B824" s="56"/>
      <c r="C824" s="56"/>
      <c r="D824" s="56"/>
      <c r="E824" s="57"/>
      <c r="F824" s="57"/>
      <c r="G824" s="57"/>
      <c r="H824" s="58"/>
      <c r="I824" s="58"/>
      <c r="J824" s="58"/>
      <c r="K824" s="58"/>
      <c r="L824" s="58"/>
      <c r="M824" s="52"/>
      <c r="N824" s="52"/>
    </row>
    <row r="825" spans="2:14" s="55" customFormat="1" ht="15">
      <c r="B825" s="56"/>
      <c r="C825" s="56"/>
      <c r="D825" s="56"/>
      <c r="E825" s="57"/>
      <c r="F825" s="57"/>
      <c r="G825" s="57"/>
      <c r="H825" s="58"/>
      <c r="I825" s="58"/>
      <c r="J825" s="58"/>
      <c r="K825" s="58"/>
      <c r="L825" s="58"/>
      <c r="M825" s="52"/>
      <c r="N825" s="52"/>
    </row>
    <row r="826" spans="2:14" s="55" customFormat="1" ht="15">
      <c r="B826" s="56"/>
      <c r="C826" s="56"/>
      <c r="D826" s="56"/>
      <c r="E826" s="57"/>
      <c r="F826" s="57"/>
      <c r="G826" s="57"/>
      <c r="H826" s="58"/>
      <c r="I826" s="58"/>
      <c r="J826" s="58"/>
      <c r="K826" s="58"/>
      <c r="L826" s="58"/>
      <c r="M826" s="52"/>
      <c r="N826" s="52"/>
    </row>
    <row r="827" spans="2:14" s="55" customFormat="1" ht="15">
      <c r="B827" s="56"/>
      <c r="C827" s="56"/>
      <c r="D827" s="56"/>
      <c r="E827" s="57"/>
      <c r="F827" s="57"/>
      <c r="G827" s="57"/>
      <c r="H827" s="58"/>
      <c r="I827" s="58"/>
      <c r="J827" s="58"/>
      <c r="K827" s="58"/>
      <c r="L827" s="58"/>
      <c r="M827" s="52"/>
      <c r="N827" s="52"/>
    </row>
    <row r="828" spans="2:14" s="55" customFormat="1" ht="15">
      <c r="B828" s="56"/>
      <c r="C828" s="56"/>
      <c r="D828" s="56"/>
      <c r="E828" s="57"/>
      <c r="F828" s="57"/>
      <c r="G828" s="57"/>
      <c r="H828" s="58"/>
      <c r="I828" s="58"/>
      <c r="J828" s="58"/>
      <c r="K828" s="58"/>
      <c r="L828" s="58"/>
      <c r="M828" s="52"/>
      <c r="N828" s="52"/>
    </row>
    <row r="829" spans="2:14" s="55" customFormat="1" ht="15">
      <c r="B829" s="56"/>
      <c r="C829" s="56"/>
      <c r="D829" s="56"/>
      <c r="E829" s="57"/>
      <c r="F829" s="57"/>
      <c r="G829" s="57"/>
      <c r="H829" s="58"/>
      <c r="I829" s="58"/>
      <c r="J829" s="58"/>
      <c r="K829" s="58"/>
      <c r="L829" s="58"/>
      <c r="M829" s="52"/>
      <c r="N829" s="52"/>
    </row>
    <row r="830" spans="2:14" s="55" customFormat="1" ht="15">
      <c r="B830" s="56"/>
      <c r="C830" s="56"/>
      <c r="D830" s="56"/>
      <c r="E830" s="57"/>
      <c r="F830" s="57"/>
      <c r="G830" s="57"/>
      <c r="H830" s="58"/>
      <c r="I830" s="58"/>
      <c r="J830" s="58"/>
      <c r="K830" s="58"/>
      <c r="L830" s="58"/>
      <c r="M830" s="52"/>
      <c r="N830" s="52"/>
    </row>
    <row r="831" spans="2:14" s="55" customFormat="1" ht="15">
      <c r="B831" s="56"/>
      <c r="C831" s="56"/>
      <c r="D831" s="56"/>
      <c r="E831" s="57"/>
      <c r="F831" s="57"/>
      <c r="G831" s="57"/>
      <c r="H831" s="58"/>
      <c r="I831" s="58"/>
      <c r="J831" s="58"/>
      <c r="K831" s="58"/>
      <c r="L831" s="58"/>
      <c r="M831" s="52"/>
      <c r="N831" s="52"/>
    </row>
    <row r="832" spans="2:14" s="55" customFormat="1" ht="15">
      <c r="B832" s="56"/>
      <c r="C832" s="56"/>
      <c r="D832" s="56"/>
      <c r="E832" s="57"/>
      <c r="F832" s="57"/>
      <c r="G832" s="57"/>
      <c r="H832" s="58"/>
      <c r="I832" s="58"/>
      <c r="J832" s="58"/>
      <c r="K832" s="58"/>
      <c r="L832" s="58"/>
      <c r="M832" s="52"/>
      <c r="N832" s="52"/>
    </row>
    <row r="833" spans="2:14" s="55" customFormat="1" ht="15">
      <c r="B833" s="56"/>
      <c r="C833" s="56"/>
      <c r="D833" s="56"/>
      <c r="E833" s="57"/>
      <c r="F833" s="57"/>
      <c r="G833" s="57"/>
      <c r="H833" s="58"/>
      <c r="I833" s="58"/>
      <c r="J833" s="58"/>
      <c r="K833" s="58"/>
      <c r="L833" s="58"/>
      <c r="M833" s="52"/>
      <c r="N833" s="52"/>
    </row>
    <row r="834" spans="2:14" s="55" customFormat="1" ht="15">
      <c r="B834" s="56"/>
      <c r="C834" s="56"/>
      <c r="D834" s="56"/>
      <c r="E834" s="57"/>
      <c r="F834" s="57"/>
      <c r="G834" s="57"/>
      <c r="H834" s="58"/>
      <c r="I834" s="58"/>
      <c r="J834" s="58"/>
      <c r="K834" s="58"/>
      <c r="L834" s="58"/>
      <c r="M834" s="52"/>
      <c r="N834" s="52"/>
    </row>
    <row r="835" spans="2:14" s="55" customFormat="1" ht="15">
      <c r="B835" s="56"/>
      <c r="C835" s="56"/>
      <c r="D835" s="56"/>
      <c r="E835" s="57"/>
      <c r="F835" s="57"/>
      <c r="G835" s="57"/>
      <c r="H835" s="58"/>
      <c r="I835" s="58"/>
      <c r="J835" s="58"/>
      <c r="K835" s="58"/>
      <c r="L835" s="58"/>
      <c r="M835" s="52"/>
      <c r="N835" s="52"/>
    </row>
    <row r="836" spans="2:14" s="55" customFormat="1" ht="15">
      <c r="B836" s="56"/>
      <c r="C836" s="56"/>
      <c r="D836" s="56"/>
      <c r="E836" s="57"/>
      <c r="F836" s="57"/>
      <c r="G836" s="57"/>
      <c r="H836" s="58"/>
      <c r="I836" s="58"/>
      <c r="J836" s="58"/>
      <c r="K836" s="58"/>
      <c r="L836" s="58"/>
      <c r="M836" s="52"/>
      <c r="N836" s="52"/>
    </row>
    <row r="837" spans="2:14" s="55" customFormat="1" ht="15">
      <c r="B837" s="56"/>
      <c r="C837" s="56"/>
      <c r="D837" s="56"/>
      <c r="E837" s="57"/>
      <c r="F837" s="57"/>
      <c r="G837" s="57"/>
      <c r="H837" s="58"/>
      <c r="I837" s="58"/>
      <c r="J837" s="58"/>
      <c r="K837" s="58"/>
      <c r="L837" s="58"/>
      <c r="M837" s="52"/>
      <c r="N837" s="52"/>
    </row>
    <row r="838" spans="2:14" s="55" customFormat="1" ht="15">
      <c r="B838" s="56"/>
      <c r="C838" s="56"/>
      <c r="D838" s="56"/>
      <c r="E838" s="57"/>
      <c r="F838" s="57"/>
      <c r="G838" s="57"/>
      <c r="H838" s="58"/>
      <c r="I838" s="58"/>
      <c r="J838" s="58"/>
      <c r="K838" s="58"/>
      <c r="L838" s="58"/>
      <c r="M838" s="52"/>
      <c r="N838" s="52"/>
    </row>
    <row r="839" spans="2:14" s="55" customFormat="1" ht="15">
      <c r="B839" s="56"/>
      <c r="C839" s="56"/>
      <c r="D839" s="56"/>
      <c r="E839" s="57"/>
      <c r="F839" s="57"/>
      <c r="G839" s="57"/>
      <c r="H839" s="58"/>
      <c r="I839" s="58"/>
      <c r="J839" s="58"/>
      <c r="K839" s="58"/>
      <c r="L839" s="58"/>
      <c r="M839" s="52"/>
      <c r="N839" s="52"/>
    </row>
    <row r="840" spans="2:14" s="55" customFormat="1" ht="15">
      <c r="B840" s="56"/>
      <c r="C840" s="56"/>
      <c r="D840" s="56"/>
      <c r="E840" s="57"/>
      <c r="F840" s="57"/>
      <c r="G840" s="57"/>
      <c r="H840" s="58"/>
      <c r="I840" s="58"/>
      <c r="J840" s="58"/>
      <c r="K840" s="58"/>
      <c r="L840" s="58"/>
      <c r="M840" s="52"/>
      <c r="N840" s="52"/>
    </row>
    <row r="841" spans="2:14" s="55" customFormat="1" ht="15">
      <c r="B841" s="56"/>
      <c r="C841" s="56"/>
      <c r="D841" s="56"/>
      <c r="E841" s="57"/>
      <c r="F841" s="57"/>
      <c r="G841" s="57"/>
      <c r="H841" s="58"/>
      <c r="I841" s="58"/>
      <c r="J841" s="58"/>
      <c r="K841" s="58"/>
      <c r="L841" s="58"/>
      <c r="M841" s="52"/>
      <c r="N841" s="52"/>
    </row>
    <row r="842" spans="2:14" s="55" customFormat="1" ht="15">
      <c r="B842" s="56"/>
      <c r="C842" s="56"/>
      <c r="D842" s="56"/>
      <c r="E842" s="57"/>
      <c r="F842" s="57"/>
      <c r="G842" s="57"/>
      <c r="H842" s="58"/>
      <c r="I842" s="58"/>
      <c r="J842" s="58"/>
      <c r="K842" s="58"/>
      <c r="L842" s="58"/>
      <c r="M842" s="52"/>
      <c r="N842" s="52"/>
    </row>
    <row r="843" spans="2:14" s="55" customFormat="1" ht="15">
      <c r="B843" s="56"/>
      <c r="C843" s="56"/>
      <c r="D843" s="56"/>
      <c r="E843" s="57"/>
      <c r="F843" s="57"/>
      <c r="G843" s="57"/>
      <c r="H843" s="58"/>
      <c r="I843" s="58"/>
      <c r="J843" s="58"/>
      <c r="K843" s="58"/>
      <c r="L843" s="58"/>
      <c r="M843" s="52"/>
      <c r="N843" s="52"/>
    </row>
    <row r="844" spans="2:14" s="55" customFormat="1" ht="15">
      <c r="B844" s="56"/>
      <c r="C844" s="56"/>
      <c r="D844" s="56"/>
      <c r="E844" s="57"/>
      <c r="F844" s="57"/>
      <c r="G844" s="57"/>
      <c r="H844" s="58"/>
      <c r="I844" s="58"/>
      <c r="J844" s="58"/>
      <c r="K844" s="58"/>
      <c r="L844" s="58"/>
      <c r="M844" s="52"/>
      <c r="N844" s="52"/>
    </row>
    <row r="845" spans="2:14" s="55" customFormat="1" ht="15">
      <c r="B845" s="56"/>
      <c r="C845" s="56"/>
      <c r="D845" s="56"/>
      <c r="E845" s="57"/>
      <c r="F845" s="57"/>
      <c r="G845" s="57"/>
      <c r="H845" s="58"/>
      <c r="I845" s="58"/>
      <c r="J845" s="58"/>
      <c r="K845" s="58"/>
      <c r="L845" s="58"/>
      <c r="M845" s="52"/>
      <c r="N845" s="52"/>
    </row>
    <row r="846" spans="2:14" s="55" customFormat="1" ht="15">
      <c r="B846" s="56"/>
      <c r="C846" s="56"/>
      <c r="D846" s="56"/>
      <c r="E846" s="57"/>
      <c r="F846" s="57"/>
      <c r="G846" s="57"/>
      <c r="H846" s="58"/>
      <c r="I846" s="58"/>
      <c r="J846" s="58"/>
      <c r="K846" s="58"/>
      <c r="L846" s="58"/>
      <c r="M846" s="52"/>
      <c r="N846" s="52"/>
    </row>
    <row r="847" spans="2:14" s="55" customFormat="1" ht="15">
      <c r="B847" s="56"/>
      <c r="C847" s="56"/>
      <c r="D847" s="56"/>
      <c r="E847" s="57"/>
      <c r="F847" s="57"/>
      <c r="G847" s="57"/>
      <c r="H847" s="58"/>
      <c r="I847" s="58"/>
      <c r="J847" s="58"/>
      <c r="K847" s="58"/>
      <c r="L847" s="58"/>
      <c r="M847" s="52"/>
      <c r="N847" s="52"/>
    </row>
    <row r="848" spans="2:14" s="55" customFormat="1" ht="15">
      <c r="B848" s="56"/>
      <c r="C848" s="56"/>
      <c r="D848" s="56"/>
      <c r="E848" s="57"/>
      <c r="F848" s="57"/>
      <c r="G848" s="57"/>
      <c r="H848" s="58"/>
      <c r="I848" s="58"/>
      <c r="J848" s="58"/>
      <c r="K848" s="58"/>
      <c r="L848" s="58"/>
      <c r="M848" s="52"/>
      <c r="N848" s="52"/>
    </row>
    <row r="849" spans="2:14" s="55" customFormat="1" ht="15">
      <c r="B849" s="56"/>
      <c r="C849" s="56"/>
      <c r="D849" s="56"/>
      <c r="E849" s="57"/>
      <c r="F849" s="57"/>
      <c r="G849" s="57"/>
      <c r="H849" s="58"/>
      <c r="I849" s="58"/>
      <c r="J849" s="58"/>
      <c r="K849" s="58"/>
      <c r="L849" s="58"/>
      <c r="M849" s="52"/>
      <c r="N849" s="52"/>
    </row>
    <row r="850" spans="2:14" s="55" customFormat="1" ht="15">
      <c r="B850" s="56"/>
      <c r="C850" s="56"/>
      <c r="D850" s="56"/>
      <c r="E850" s="57"/>
      <c r="F850" s="57"/>
      <c r="G850" s="57"/>
      <c r="H850" s="58"/>
      <c r="I850" s="58"/>
      <c r="J850" s="58"/>
      <c r="K850" s="58"/>
      <c r="L850" s="58"/>
      <c r="M850" s="52"/>
      <c r="N850" s="52"/>
    </row>
    <row r="851" spans="2:14" s="55" customFormat="1" ht="15">
      <c r="B851" s="56"/>
      <c r="C851" s="56"/>
      <c r="D851" s="56"/>
      <c r="E851" s="57"/>
      <c r="F851" s="57"/>
      <c r="G851" s="57"/>
      <c r="H851" s="58"/>
      <c r="I851" s="58"/>
      <c r="J851" s="58"/>
      <c r="K851" s="58"/>
      <c r="L851" s="58"/>
      <c r="M851" s="52"/>
      <c r="N851" s="52"/>
    </row>
    <row r="852" spans="2:14" s="55" customFormat="1" ht="15">
      <c r="B852" s="56"/>
      <c r="C852" s="56"/>
      <c r="D852" s="56"/>
      <c r="E852" s="57"/>
      <c r="F852" s="57"/>
      <c r="G852" s="57"/>
      <c r="H852" s="58"/>
      <c r="I852" s="58"/>
      <c r="J852" s="58"/>
      <c r="K852" s="58"/>
      <c r="L852" s="58"/>
      <c r="M852" s="52"/>
      <c r="N852" s="52"/>
    </row>
    <row r="853" spans="2:14" s="55" customFormat="1" ht="15">
      <c r="B853" s="56"/>
      <c r="C853" s="56"/>
      <c r="D853" s="56"/>
      <c r="E853" s="57"/>
      <c r="F853" s="57"/>
      <c r="G853" s="57"/>
      <c r="H853" s="58"/>
      <c r="I853" s="58"/>
      <c r="J853" s="58"/>
      <c r="K853" s="58"/>
      <c r="L853" s="58"/>
      <c r="M853" s="52"/>
      <c r="N853" s="52"/>
    </row>
    <row r="854" spans="2:14" s="55" customFormat="1" ht="15">
      <c r="B854" s="56"/>
      <c r="C854" s="56"/>
      <c r="D854" s="56"/>
      <c r="E854" s="57"/>
      <c r="F854" s="57"/>
      <c r="G854" s="57"/>
      <c r="H854" s="58"/>
      <c r="I854" s="58"/>
      <c r="J854" s="58"/>
      <c r="K854" s="58"/>
      <c r="L854" s="58"/>
      <c r="M854" s="52"/>
      <c r="N854" s="52"/>
    </row>
    <row r="855" spans="2:14" s="55" customFormat="1" ht="15">
      <c r="B855" s="56"/>
      <c r="C855" s="56"/>
      <c r="D855" s="56"/>
      <c r="E855" s="57"/>
      <c r="F855" s="57"/>
      <c r="G855" s="57"/>
      <c r="H855" s="58"/>
      <c r="I855" s="58"/>
      <c r="J855" s="58"/>
      <c r="K855" s="58"/>
      <c r="L855" s="58"/>
      <c r="M855" s="52"/>
      <c r="N855" s="52"/>
    </row>
    <row r="856" spans="2:14" s="55" customFormat="1" ht="15">
      <c r="B856" s="56"/>
      <c r="C856" s="56"/>
      <c r="D856" s="56"/>
      <c r="E856" s="57"/>
      <c r="F856" s="57"/>
      <c r="G856" s="57"/>
      <c r="H856" s="58"/>
      <c r="I856" s="58"/>
      <c r="J856" s="58"/>
      <c r="K856" s="58"/>
      <c r="L856" s="58"/>
      <c r="M856" s="52"/>
      <c r="N856" s="52"/>
    </row>
    <row r="857" spans="2:14" s="55" customFormat="1" ht="15">
      <c r="B857" s="56"/>
      <c r="C857" s="56"/>
      <c r="D857" s="56"/>
      <c r="E857" s="57"/>
      <c r="F857" s="57"/>
      <c r="G857" s="57"/>
      <c r="H857" s="58"/>
      <c r="I857" s="58"/>
      <c r="J857" s="58"/>
      <c r="K857" s="58"/>
      <c r="L857" s="58"/>
      <c r="M857" s="52"/>
      <c r="N857" s="52"/>
    </row>
    <row r="858" spans="2:14" s="55" customFormat="1" ht="15">
      <c r="B858" s="56"/>
      <c r="C858" s="56"/>
      <c r="D858" s="56"/>
      <c r="E858" s="57"/>
      <c r="F858" s="57"/>
      <c r="G858" s="57"/>
      <c r="H858" s="58"/>
      <c r="I858" s="58"/>
      <c r="J858" s="58"/>
      <c r="K858" s="58"/>
      <c r="L858" s="58"/>
      <c r="M858" s="52"/>
      <c r="N858" s="52"/>
    </row>
    <row r="859" spans="2:14" s="55" customFormat="1" ht="15">
      <c r="B859" s="56"/>
      <c r="C859" s="56"/>
      <c r="D859" s="56"/>
      <c r="E859" s="57"/>
      <c r="F859" s="57"/>
      <c r="G859" s="57"/>
      <c r="H859" s="58"/>
      <c r="I859" s="58"/>
      <c r="J859" s="58"/>
      <c r="K859" s="58"/>
      <c r="L859" s="58"/>
      <c r="M859" s="52"/>
      <c r="N859" s="52"/>
    </row>
    <row r="860" spans="2:14" s="55" customFormat="1" ht="15">
      <c r="B860" s="56"/>
      <c r="C860" s="56"/>
      <c r="D860" s="56"/>
      <c r="E860" s="57"/>
      <c r="F860" s="57"/>
      <c r="G860" s="57"/>
      <c r="H860" s="58"/>
      <c r="I860" s="58"/>
      <c r="J860" s="58"/>
      <c r="K860" s="58"/>
      <c r="L860" s="58"/>
      <c r="M860" s="52"/>
      <c r="N860" s="52"/>
    </row>
    <row r="861" spans="2:14" s="55" customFormat="1" ht="15">
      <c r="B861" s="56"/>
      <c r="C861" s="56"/>
      <c r="D861" s="56"/>
      <c r="E861" s="57"/>
      <c r="F861" s="57"/>
      <c r="G861" s="57"/>
      <c r="H861" s="58"/>
      <c r="I861" s="58"/>
      <c r="J861" s="58"/>
      <c r="K861" s="58"/>
      <c r="L861" s="58"/>
      <c r="M861" s="52"/>
      <c r="N861" s="52"/>
    </row>
    <row r="862" spans="2:14" s="55" customFormat="1" ht="15">
      <c r="B862" s="56"/>
      <c r="C862" s="56"/>
      <c r="D862" s="56"/>
      <c r="E862" s="57"/>
      <c r="F862" s="57"/>
      <c r="G862" s="57"/>
      <c r="H862" s="58"/>
      <c r="I862" s="58"/>
      <c r="J862" s="58"/>
      <c r="K862" s="58"/>
      <c r="L862" s="58"/>
      <c r="M862" s="52"/>
      <c r="N862" s="52"/>
    </row>
    <row r="863" spans="2:14" s="55" customFormat="1" ht="15">
      <c r="B863" s="56"/>
      <c r="C863" s="56"/>
      <c r="D863" s="56"/>
      <c r="E863" s="57"/>
      <c r="F863" s="57"/>
      <c r="G863" s="57"/>
      <c r="H863" s="58"/>
      <c r="I863" s="58"/>
      <c r="J863" s="58"/>
      <c r="K863" s="58"/>
      <c r="L863" s="58"/>
      <c r="M863" s="52"/>
      <c r="N863" s="52"/>
    </row>
    <row r="864" spans="2:14" s="55" customFormat="1" ht="15">
      <c r="B864" s="56"/>
      <c r="C864" s="56"/>
      <c r="D864" s="56"/>
      <c r="E864" s="57"/>
      <c r="F864" s="57"/>
      <c r="G864" s="57"/>
      <c r="H864" s="58"/>
      <c r="I864" s="58"/>
      <c r="J864" s="58"/>
      <c r="K864" s="58"/>
      <c r="L864" s="58"/>
      <c r="M864" s="52"/>
      <c r="N864" s="52"/>
    </row>
    <row r="865" spans="2:14" s="55" customFormat="1" ht="15">
      <c r="B865" s="56"/>
      <c r="C865" s="56"/>
      <c r="D865" s="56"/>
      <c r="E865" s="57"/>
      <c r="F865" s="57"/>
      <c r="G865" s="57"/>
      <c r="H865" s="58"/>
      <c r="I865" s="58"/>
      <c r="J865" s="58"/>
      <c r="K865" s="58"/>
      <c r="L865" s="58"/>
      <c r="M865" s="52"/>
      <c r="N865" s="52"/>
    </row>
    <row r="866" spans="2:14" s="55" customFormat="1" ht="15">
      <c r="B866" s="56"/>
      <c r="C866" s="56"/>
      <c r="D866" s="56"/>
      <c r="E866" s="57"/>
      <c r="F866" s="57"/>
      <c r="G866" s="57"/>
      <c r="H866" s="58"/>
      <c r="I866" s="58"/>
      <c r="J866" s="58"/>
      <c r="K866" s="58"/>
      <c r="L866" s="58"/>
      <c r="M866" s="52"/>
      <c r="N866" s="52"/>
    </row>
    <row r="867" spans="2:14" s="55" customFormat="1" ht="15">
      <c r="B867" s="56"/>
      <c r="C867" s="56"/>
      <c r="D867" s="56"/>
      <c r="E867" s="57"/>
      <c r="F867" s="57"/>
      <c r="G867" s="57"/>
      <c r="H867" s="58"/>
      <c r="I867" s="58"/>
      <c r="J867" s="58"/>
      <c r="K867" s="58"/>
      <c r="L867" s="58"/>
      <c r="M867" s="52"/>
      <c r="N867" s="52"/>
    </row>
    <row r="868" spans="2:14" s="55" customFormat="1" ht="15">
      <c r="B868" s="56"/>
      <c r="C868" s="56"/>
      <c r="D868" s="56"/>
      <c r="E868" s="57"/>
      <c r="F868" s="57"/>
      <c r="G868" s="57"/>
      <c r="H868" s="58"/>
      <c r="I868" s="58"/>
      <c r="J868" s="58"/>
      <c r="K868" s="58"/>
      <c r="L868" s="58"/>
      <c r="M868" s="52"/>
      <c r="N868" s="52"/>
    </row>
    <row r="869" spans="2:14" s="55" customFormat="1" ht="15">
      <c r="B869" s="56"/>
      <c r="C869" s="56"/>
      <c r="D869" s="56"/>
      <c r="E869" s="57"/>
      <c r="F869" s="57"/>
      <c r="G869" s="57"/>
      <c r="H869" s="58"/>
      <c r="I869" s="58"/>
      <c r="J869" s="58"/>
      <c r="K869" s="58"/>
      <c r="L869" s="58"/>
      <c r="M869" s="52"/>
      <c r="N869" s="52"/>
    </row>
    <row r="870" spans="2:14" s="55" customFormat="1" ht="15">
      <c r="B870" s="56"/>
      <c r="C870" s="56"/>
      <c r="D870" s="56"/>
      <c r="E870" s="57"/>
      <c r="F870" s="57"/>
      <c r="G870" s="57"/>
      <c r="H870" s="58"/>
      <c r="I870" s="58"/>
      <c r="J870" s="58"/>
      <c r="K870" s="58"/>
      <c r="L870" s="58"/>
      <c r="M870" s="52"/>
      <c r="N870" s="52"/>
    </row>
    <row r="871" spans="2:14" s="55" customFormat="1" ht="15">
      <c r="B871" s="56"/>
      <c r="C871" s="56"/>
      <c r="D871" s="56"/>
      <c r="E871" s="57"/>
      <c r="F871" s="57"/>
      <c r="G871" s="57"/>
      <c r="H871" s="58"/>
      <c r="I871" s="58"/>
      <c r="J871" s="58"/>
      <c r="K871" s="58"/>
      <c r="L871" s="58"/>
      <c r="M871" s="52"/>
      <c r="N871" s="52"/>
    </row>
    <row r="872" spans="2:14" s="55" customFormat="1" ht="15">
      <c r="B872" s="56"/>
      <c r="C872" s="56"/>
      <c r="D872" s="56"/>
      <c r="E872" s="57"/>
      <c r="F872" s="57"/>
      <c r="G872" s="57"/>
      <c r="H872" s="58"/>
      <c r="I872" s="58"/>
      <c r="J872" s="58"/>
      <c r="K872" s="58"/>
      <c r="L872" s="58"/>
      <c r="M872" s="52"/>
      <c r="N872" s="52"/>
    </row>
    <row r="873" spans="2:14" s="55" customFormat="1" ht="15">
      <c r="B873" s="56"/>
      <c r="C873" s="56"/>
      <c r="D873" s="56"/>
      <c r="E873" s="57"/>
      <c r="F873" s="57"/>
      <c r="G873" s="57"/>
      <c r="H873" s="58"/>
      <c r="I873" s="58"/>
      <c r="J873" s="58"/>
      <c r="K873" s="58"/>
      <c r="L873" s="58"/>
      <c r="M873" s="52"/>
      <c r="N873" s="52"/>
    </row>
    <row r="874" spans="2:14" s="55" customFormat="1" ht="15">
      <c r="B874" s="56"/>
      <c r="C874" s="56"/>
      <c r="D874" s="56"/>
      <c r="E874" s="57"/>
      <c r="F874" s="57"/>
      <c r="G874" s="57"/>
      <c r="H874" s="58"/>
      <c r="I874" s="58"/>
      <c r="J874" s="58"/>
      <c r="K874" s="58"/>
      <c r="L874" s="58"/>
      <c r="M874" s="52"/>
      <c r="N874" s="52"/>
    </row>
    <row r="875" spans="2:14" s="55" customFormat="1" ht="15">
      <c r="B875" s="56"/>
      <c r="C875" s="56"/>
      <c r="D875" s="56"/>
      <c r="E875" s="57"/>
      <c r="F875" s="57"/>
      <c r="G875" s="57"/>
      <c r="H875" s="58"/>
      <c r="I875" s="58"/>
      <c r="J875" s="58"/>
      <c r="K875" s="58"/>
      <c r="L875" s="58"/>
      <c r="M875" s="52"/>
      <c r="N875" s="52"/>
    </row>
    <row r="876" spans="2:14" s="55" customFormat="1" ht="15">
      <c r="B876" s="56"/>
      <c r="C876" s="56"/>
      <c r="D876" s="56"/>
      <c r="E876" s="57"/>
      <c r="F876" s="57"/>
      <c r="G876" s="57"/>
      <c r="H876" s="58"/>
      <c r="I876" s="58"/>
      <c r="J876" s="58"/>
      <c r="K876" s="58"/>
      <c r="L876" s="58"/>
      <c r="M876" s="52"/>
      <c r="N876" s="52"/>
    </row>
    <row r="877" spans="2:14" s="55" customFormat="1" ht="15">
      <c r="B877" s="56"/>
      <c r="C877" s="56"/>
      <c r="D877" s="56"/>
      <c r="E877" s="57"/>
      <c r="F877" s="57"/>
      <c r="G877" s="57"/>
      <c r="H877" s="58"/>
      <c r="I877" s="58"/>
      <c r="J877" s="58"/>
      <c r="K877" s="58"/>
      <c r="L877" s="58"/>
      <c r="M877" s="52"/>
      <c r="N877" s="52"/>
    </row>
    <row r="878" spans="2:14" s="55" customFormat="1" ht="15">
      <c r="B878" s="56"/>
      <c r="C878" s="56"/>
      <c r="D878" s="56"/>
      <c r="E878" s="57"/>
      <c r="F878" s="57"/>
      <c r="G878" s="57"/>
      <c r="H878" s="58"/>
      <c r="I878" s="58"/>
      <c r="J878" s="58"/>
      <c r="K878" s="58"/>
      <c r="L878" s="58"/>
      <c r="M878" s="52"/>
      <c r="N878" s="52"/>
    </row>
    <row r="879" spans="2:14" s="55" customFormat="1" ht="15">
      <c r="B879" s="56"/>
      <c r="C879" s="56"/>
      <c r="D879" s="56"/>
      <c r="E879" s="57"/>
      <c r="F879" s="57"/>
      <c r="G879" s="57"/>
      <c r="H879" s="58"/>
      <c r="I879" s="58"/>
      <c r="J879" s="58"/>
      <c r="K879" s="58"/>
      <c r="L879" s="58"/>
      <c r="M879" s="52"/>
      <c r="N879" s="52"/>
    </row>
    <row r="880" spans="2:14" s="55" customFormat="1" ht="15">
      <c r="B880" s="56"/>
      <c r="C880" s="56"/>
      <c r="D880" s="56"/>
      <c r="E880" s="57"/>
      <c r="F880" s="57"/>
      <c r="G880" s="57"/>
      <c r="H880" s="58"/>
      <c r="I880" s="58"/>
      <c r="J880" s="58"/>
      <c r="K880" s="58"/>
      <c r="L880" s="58"/>
      <c r="M880" s="52"/>
      <c r="N880" s="52"/>
    </row>
    <row r="881" spans="2:14" s="55" customFormat="1" ht="15">
      <c r="B881" s="56"/>
      <c r="C881" s="56"/>
      <c r="D881" s="56"/>
      <c r="E881" s="57"/>
      <c r="F881" s="57"/>
      <c r="G881" s="57"/>
      <c r="H881" s="58"/>
      <c r="I881" s="58"/>
      <c r="J881" s="58"/>
      <c r="K881" s="58"/>
      <c r="L881" s="58"/>
      <c r="M881" s="52"/>
      <c r="N881" s="52"/>
    </row>
    <row r="882" spans="2:14" s="55" customFormat="1" ht="15">
      <c r="B882" s="56"/>
      <c r="C882" s="56"/>
      <c r="D882" s="56"/>
      <c r="E882" s="57"/>
      <c r="F882" s="57"/>
      <c r="G882" s="57"/>
      <c r="H882" s="58"/>
      <c r="I882" s="58"/>
      <c r="J882" s="58"/>
      <c r="K882" s="58"/>
      <c r="L882" s="58"/>
      <c r="M882" s="52"/>
      <c r="N882" s="52"/>
    </row>
    <row r="883" spans="2:14" s="55" customFormat="1" ht="15">
      <c r="B883" s="56"/>
      <c r="C883" s="56"/>
      <c r="D883" s="56"/>
      <c r="E883" s="57"/>
      <c r="F883" s="57"/>
      <c r="G883" s="57"/>
      <c r="H883" s="58"/>
      <c r="I883" s="58"/>
      <c r="J883" s="58"/>
      <c r="K883" s="58"/>
      <c r="L883" s="58"/>
      <c r="M883" s="52"/>
      <c r="N883" s="52"/>
    </row>
    <row r="884" spans="2:14" s="55" customFormat="1" ht="15">
      <c r="B884" s="56"/>
      <c r="C884" s="56"/>
      <c r="D884" s="56"/>
      <c r="E884" s="57"/>
      <c r="F884" s="57"/>
      <c r="G884" s="57"/>
      <c r="H884" s="58"/>
      <c r="I884" s="58"/>
      <c r="J884" s="58"/>
      <c r="K884" s="58"/>
      <c r="L884" s="58"/>
      <c r="M884" s="52"/>
      <c r="N884" s="52"/>
    </row>
    <row r="885" spans="2:14" s="55" customFormat="1" ht="15">
      <c r="B885" s="56"/>
      <c r="C885" s="56"/>
      <c r="D885" s="56"/>
      <c r="E885" s="57"/>
      <c r="F885" s="57"/>
      <c r="G885" s="57"/>
      <c r="H885" s="58"/>
      <c r="I885" s="58"/>
      <c r="J885" s="58"/>
      <c r="K885" s="58"/>
      <c r="L885" s="58"/>
      <c r="M885" s="52"/>
      <c r="N885" s="52"/>
    </row>
    <row r="886" spans="2:14" s="55" customFormat="1" ht="15">
      <c r="B886" s="56"/>
      <c r="C886" s="56"/>
      <c r="D886" s="56"/>
      <c r="E886" s="57"/>
      <c r="F886" s="57"/>
      <c r="G886" s="57"/>
      <c r="H886" s="58"/>
      <c r="I886" s="58"/>
      <c r="J886" s="58"/>
      <c r="K886" s="58"/>
      <c r="L886" s="58"/>
      <c r="M886" s="52"/>
      <c r="N886" s="52"/>
    </row>
    <row r="887" spans="2:14" s="55" customFormat="1" ht="15">
      <c r="B887" s="56"/>
      <c r="C887" s="56"/>
      <c r="D887" s="56"/>
      <c r="E887" s="57"/>
      <c r="F887" s="57"/>
      <c r="G887" s="57"/>
      <c r="H887" s="58"/>
      <c r="I887" s="58"/>
      <c r="J887" s="58"/>
      <c r="K887" s="58"/>
      <c r="L887" s="58"/>
      <c r="M887" s="52"/>
      <c r="N887" s="52"/>
    </row>
    <row r="888" spans="2:14" s="55" customFormat="1" ht="15">
      <c r="B888" s="56"/>
      <c r="C888" s="56"/>
      <c r="D888" s="56"/>
      <c r="E888" s="57"/>
      <c r="F888" s="57"/>
      <c r="G888" s="57"/>
      <c r="H888" s="58"/>
      <c r="I888" s="58"/>
      <c r="J888" s="58"/>
      <c r="K888" s="58"/>
      <c r="L888" s="58"/>
      <c r="M888" s="52"/>
      <c r="N888" s="52"/>
    </row>
    <row r="889" spans="2:14" s="55" customFormat="1" ht="15">
      <c r="B889" s="56"/>
      <c r="C889" s="56"/>
      <c r="D889" s="56"/>
      <c r="E889" s="57"/>
      <c r="F889" s="57"/>
      <c r="G889" s="57"/>
      <c r="H889" s="58"/>
      <c r="I889" s="58"/>
      <c r="J889" s="58"/>
      <c r="K889" s="58"/>
      <c r="L889" s="58"/>
      <c r="M889" s="52"/>
      <c r="N889" s="52"/>
    </row>
    <row r="890" spans="2:14" s="55" customFormat="1" ht="15">
      <c r="B890" s="56"/>
      <c r="C890" s="56"/>
      <c r="D890" s="56"/>
      <c r="E890" s="57"/>
      <c r="F890" s="57"/>
      <c r="G890" s="57"/>
      <c r="H890" s="58"/>
      <c r="I890" s="58"/>
      <c r="J890" s="58"/>
      <c r="K890" s="58"/>
      <c r="L890" s="58"/>
      <c r="M890" s="52"/>
      <c r="N890" s="52"/>
    </row>
    <row r="891" spans="2:14" s="55" customFormat="1" ht="15">
      <c r="B891" s="56"/>
      <c r="C891" s="56"/>
      <c r="D891" s="56"/>
      <c r="E891" s="57"/>
      <c r="F891" s="57"/>
      <c r="G891" s="57"/>
      <c r="H891" s="58"/>
      <c r="I891" s="58"/>
      <c r="J891" s="58"/>
      <c r="K891" s="58"/>
      <c r="L891" s="58"/>
      <c r="M891" s="52"/>
      <c r="N891" s="52"/>
    </row>
    <row r="892" spans="2:14" s="55" customFormat="1" ht="15">
      <c r="B892" s="56"/>
      <c r="C892" s="56"/>
      <c r="D892" s="56"/>
      <c r="E892" s="57"/>
      <c r="F892" s="57"/>
      <c r="G892" s="57"/>
      <c r="H892" s="58"/>
      <c r="I892" s="58"/>
      <c r="J892" s="58"/>
      <c r="K892" s="58"/>
      <c r="L892" s="58"/>
      <c r="M892" s="52"/>
      <c r="N892" s="52"/>
    </row>
    <row r="893" spans="2:14" s="55" customFormat="1" ht="15">
      <c r="B893" s="56"/>
      <c r="C893" s="56"/>
      <c r="D893" s="56"/>
      <c r="E893" s="57"/>
      <c r="F893" s="57"/>
      <c r="G893" s="57"/>
      <c r="H893" s="58"/>
      <c r="I893" s="58"/>
      <c r="J893" s="58"/>
      <c r="K893" s="58"/>
      <c r="L893" s="58"/>
      <c r="M893" s="52"/>
      <c r="N893" s="52"/>
    </row>
    <row r="894" spans="2:14" s="55" customFormat="1" ht="15">
      <c r="B894" s="56"/>
      <c r="C894" s="56"/>
      <c r="D894" s="56"/>
      <c r="E894" s="57"/>
      <c r="F894" s="57"/>
      <c r="G894" s="57"/>
      <c r="H894" s="58"/>
      <c r="I894" s="58"/>
      <c r="J894" s="58"/>
      <c r="K894" s="58"/>
      <c r="L894" s="58"/>
      <c r="M894" s="52"/>
      <c r="N894" s="52"/>
    </row>
    <row r="895" spans="2:14" s="55" customFormat="1" ht="15">
      <c r="B895" s="56"/>
      <c r="C895" s="56"/>
      <c r="D895" s="56"/>
      <c r="E895" s="57"/>
      <c r="F895" s="57"/>
      <c r="G895" s="57"/>
      <c r="H895" s="58"/>
      <c r="I895" s="58"/>
      <c r="J895" s="58"/>
      <c r="K895" s="58"/>
      <c r="L895" s="58"/>
      <c r="M895" s="52"/>
      <c r="N895" s="52"/>
    </row>
    <row r="896" spans="2:14" s="55" customFormat="1" ht="15">
      <c r="B896" s="56"/>
      <c r="C896" s="56"/>
      <c r="D896" s="56"/>
      <c r="E896" s="57"/>
      <c r="F896" s="57"/>
      <c r="G896" s="57"/>
      <c r="H896" s="58"/>
      <c r="I896" s="58"/>
      <c r="J896" s="58"/>
      <c r="K896" s="58"/>
      <c r="L896" s="58"/>
      <c r="M896" s="52"/>
      <c r="N896" s="52"/>
    </row>
    <row r="897" spans="2:14" s="55" customFormat="1" ht="15">
      <c r="B897" s="56"/>
      <c r="C897" s="56"/>
      <c r="D897" s="56"/>
      <c r="E897" s="57"/>
      <c r="F897" s="57"/>
      <c r="G897" s="57"/>
      <c r="H897" s="58"/>
      <c r="I897" s="58"/>
      <c r="J897" s="58"/>
      <c r="K897" s="58"/>
      <c r="L897" s="58"/>
      <c r="M897" s="52"/>
      <c r="N897" s="52"/>
    </row>
    <row r="898" spans="2:14" s="55" customFormat="1" ht="15">
      <c r="B898" s="56"/>
      <c r="C898" s="56"/>
      <c r="D898" s="56"/>
      <c r="E898" s="57"/>
      <c r="F898" s="57"/>
      <c r="G898" s="57"/>
      <c r="H898" s="58"/>
      <c r="I898" s="58"/>
      <c r="J898" s="58"/>
      <c r="K898" s="58"/>
      <c r="L898" s="58"/>
      <c r="M898" s="52"/>
      <c r="N898" s="52"/>
    </row>
    <row r="899" spans="2:14" s="55" customFormat="1" ht="15">
      <c r="B899" s="56"/>
      <c r="C899" s="56"/>
      <c r="D899" s="56"/>
      <c r="E899" s="57"/>
      <c r="F899" s="57"/>
      <c r="G899" s="57"/>
      <c r="H899" s="58"/>
      <c r="I899" s="58"/>
      <c r="J899" s="58"/>
      <c r="K899" s="58"/>
      <c r="L899" s="58"/>
      <c r="M899" s="52"/>
      <c r="N899" s="52"/>
    </row>
    <row r="900" spans="2:14" s="55" customFormat="1" ht="15">
      <c r="B900" s="56"/>
      <c r="C900" s="56"/>
      <c r="D900" s="56"/>
      <c r="E900" s="57"/>
      <c r="F900" s="57"/>
      <c r="G900" s="57"/>
      <c r="H900" s="58"/>
      <c r="I900" s="58"/>
      <c r="J900" s="58"/>
      <c r="K900" s="58"/>
      <c r="L900" s="58"/>
      <c r="M900" s="52"/>
      <c r="N900" s="52"/>
    </row>
    <row r="901" spans="2:14" s="55" customFormat="1" ht="15">
      <c r="B901" s="56"/>
      <c r="C901" s="56"/>
      <c r="D901" s="56"/>
      <c r="E901" s="57"/>
      <c r="F901" s="57"/>
      <c r="G901" s="57"/>
      <c r="H901" s="58"/>
      <c r="I901" s="58"/>
      <c r="J901" s="58"/>
      <c r="K901" s="58"/>
      <c r="L901" s="58"/>
      <c r="M901" s="52"/>
      <c r="N901" s="52"/>
    </row>
    <row r="902" spans="2:14" s="55" customFormat="1" ht="15">
      <c r="B902" s="56"/>
      <c r="C902" s="56"/>
      <c r="D902" s="56"/>
      <c r="E902" s="57"/>
      <c r="F902" s="57"/>
      <c r="G902" s="57"/>
      <c r="H902" s="58"/>
      <c r="I902" s="58"/>
      <c r="J902" s="58"/>
      <c r="K902" s="58"/>
      <c r="L902" s="58"/>
      <c r="M902" s="52"/>
      <c r="N902" s="52"/>
    </row>
    <row r="903" spans="2:14" s="55" customFormat="1" ht="15">
      <c r="B903" s="56"/>
      <c r="C903" s="56"/>
      <c r="D903" s="56"/>
      <c r="E903" s="57"/>
      <c r="F903" s="57"/>
      <c r="G903" s="57"/>
      <c r="H903" s="58"/>
      <c r="I903" s="58"/>
      <c r="J903" s="58"/>
      <c r="K903" s="58"/>
      <c r="L903" s="58"/>
      <c r="M903" s="52"/>
      <c r="N903" s="52"/>
    </row>
    <row r="904" spans="2:14" s="55" customFormat="1" ht="15">
      <c r="B904" s="56"/>
      <c r="C904" s="56"/>
      <c r="D904" s="56"/>
      <c r="E904" s="57"/>
      <c r="F904" s="57"/>
      <c r="G904" s="57"/>
      <c r="H904" s="58"/>
      <c r="I904" s="58"/>
      <c r="J904" s="58"/>
      <c r="K904" s="58"/>
      <c r="L904" s="58"/>
      <c r="M904" s="52"/>
      <c r="N904" s="52"/>
    </row>
    <row r="905" spans="2:14" s="55" customFormat="1" ht="15">
      <c r="B905" s="56"/>
      <c r="C905" s="56"/>
      <c r="D905" s="56"/>
      <c r="E905" s="57"/>
      <c r="F905" s="57"/>
      <c r="G905" s="57"/>
      <c r="H905" s="58"/>
      <c r="I905" s="58"/>
      <c r="J905" s="58"/>
      <c r="K905" s="58"/>
      <c r="L905" s="58"/>
      <c r="M905" s="52"/>
      <c r="N905" s="52"/>
    </row>
    <row r="906" spans="2:14" s="55" customFormat="1" ht="15">
      <c r="B906" s="56"/>
      <c r="C906" s="56"/>
      <c r="D906" s="56"/>
      <c r="E906" s="57"/>
      <c r="F906" s="57"/>
      <c r="G906" s="57"/>
      <c r="H906" s="58"/>
      <c r="I906" s="58"/>
      <c r="J906" s="58"/>
      <c r="K906" s="58"/>
      <c r="L906" s="58"/>
      <c r="M906" s="52"/>
      <c r="N906" s="52"/>
    </row>
    <row r="907" spans="2:14" s="55" customFormat="1" ht="15">
      <c r="B907" s="56"/>
      <c r="C907" s="56"/>
      <c r="D907" s="56"/>
      <c r="E907" s="57"/>
      <c r="F907" s="57"/>
      <c r="G907" s="57"/>
      <c r="H907" s="58"/>
      <c r="I907" s="58"/>
      <c r="J907" s="58"/>
      <c r="K907" s="58"/>
      <c r="L907" s="58"/>
      <c r="M907" s="52"/>
      <c r="N907" s="52"/>
    </row>
    <row r="908" spans="2:14" s="55" customFormat="1" ht="15">
      <c r="B908" s="56"/>
      <c r="C908" s="56"/>
      <c r="D908" s="56"/>
      <c r="E908" s="57"/>
      <c r="F908" s="57"/>
      <c r="G908" s="57"/>
      <c r="H908" s="58"/>
      <c r="I908" s="58"/>
      <c r="J908" s="58"/>
      <c r="K908" s="58"/>
      <c r="L908" s="58"/>
      <c r="M908" s="52"/>
      <c r="N908" s="52"/>
    </row>
    <row r="909" spans="2:14" s="55" customFormat="1" ht="15">
      <c r="B909" s="56"/>
      <c r="C909" s="56"/>
      <c r="D909" s="56"/>
      <c r="E909" s="57"/>
      <c r="F909" s="57"/>
      <c r="G909" s="57"/>
      <c r="H909" s="58"/>
      <c r="I909" s="58"/>
      <c r="J909" s="58"/>
      <c r="K909" s="58"/>
      <c r="L909" s="58"/>
      <c r="M909" s="52"/>
      <c r="N909" s="52"/>
    </row>
    <row r="910" spans="2:14" s="55" customFormat="1" ht="15">
      <c r="B910" s="56"/>
      <c r="C910" s="56"/>
      <c r="D910" s="56"/>
      <c r="E910" s="57"/>
      <c r="F910" s="57"/>
      <c r="G910" s="57"/>
      <c r="H910" s="58"/>
      <c r="I910" s="58"/>
      <c r="J910" s="58"/>
      <c r="K910" s="58"/>
      <c r="L910" s="58"/>
      <c r="M910" s="52"/>
      <c r="N910" s="52"/>
    </row>
    <row r="911" spans="2:14" s="55" customFormat="1" ht="15">
      <c r="B911" s="56"/>
      <c r="C911" s="56"/>
      <c r="D911" s="56"/>
      <c r="E911" s="57"/>
      <c r="F911" s="57"/>
      <c r="G911" s="57"/>
      <c r="H911" s="58"/>
      <c r="I911" s="58"/>
      <c r="J911" s="58"/>
      <c r="K911" s="58"/>
      <c r="L911" s="58"/>
      <c r="M911" s="52"/>
      <c r="N911" s="52"/>
    </row>
    <row r="912" spans="2:14" s="55" customFormat="1" ht="15">
      <c r="B912" s="56"/>
      <c r="C912" s="56"/>
      <c r="D912" s="56"/>
      <c r="E912" s="57"/>
      <c r="F912" s="57"/>
      <c r="G912" s="57"/>
      <c r="H912" s="58"/>
      <c r="I912" s="58"/>
      <c r="J912" s="58"/>
      <c r="K912" s="58"/>
      <c r="L912" s="58"/>
      <c r="M912" s="52"/>
      <c r="N912" s="52"/>
    </row>
    <row r="913" spans="2:14" s="55" customFormat="1" ht="15">
      <c r="B913" s="56"/>
      <c r="C913" s="56"/>
      <c r="D913" s="56"/>
      <c r="E913" s="57"/>
      <c r="F913" s="57"/>
      <c r="G913" s="57"/>
      <c r="H913" s="58"/>
      <c r="I913" s="58"/>
      <c r="J913" s="58"/>
      <c r="K913" s="58"/>
      <c r="L913" s="58"/>
      <c r="M913" s="52"/>
      <c r="N913" s="52"/>
    </row>
    <row r="914" spans="2:14" s="55" customFormat="1" ht="15">
      <c r="B914" s="56"/>
      <c r="C914" s="56"/>
      <c r="D914" s="56"/>
      <c r="E914" s="57"/>
      <c r="F914" s="57"/>
      <c r="G914" s="57"/>
      <c r="H914" s="58"/>
      <c r="I914" s="58"/>
      <c r="J914" s="58"/>
      <c r="K914" s="58"/>
      <c r="L914" s="58"/>
      <c r="M914" s="52"/>
      <c r="N914" s="52"/>
    </row>
    <row r="915" spans="2:14" s="55" customFormat="1" ht="15">
      <c r="B915" s="56"/>
      <c r="C915" s="56"/>
      <c r="D915" s="56"/>
      <c r="E915" s="57"/>
      <c r="F915" s="57"/>
      <c r="G915" s="57"/>
      <c r="H915" s="58"/>
      <c r="I915" s="58"/>
      <c r="J915" s="58"/>
      <c r="K915" s="58"/>
      <c r="L915" s="58"/>
      <c r="M915" s="52"/>
      <c r="N915" s="52"/>
    </row>
    <row r="916" spans="2:14" s="55" customFormat="1" ht="15">
      <c r="B916" s="56"/>
      <c r="C916" s="56"/>
      <c r="D916" s="56"/>
      <c r="E916" s="57"/>
      <c r="F916" s="57"/>
      <c r="G916" s="57"/>
      <c r="H916" s="58"/>
      <c r="I916" s="58"/>
      <c r="J916" s="58"/>
      <c r="K916" s="58"/>
      <c r="L916" s="58"/>
      <c r="M916" s="52"/>
      <c r="N916" s="52"/>
    </row>
    <row r="917" spans="2:14" s="55" customFormat="1" ht="15">
      <c r="B917" s="56"/>
      <c r="C917" s="56"/>
      <c r="D917" s="56"/>
      <c r="E917" s="57"/>
      <c r="F917" s="57"/>
      <c r="G917" s="57"/>
      <c r="H917" s="58"/>
      <c r="I917" s="58"/>
      <c r="J917" s="58"/>
      <c r="K917" s="58"/>
      <c r="L917" s="58"/>
      <c r="M917" s="52"/>
      <c r="N917" s="52"/>
    </row>
    <row r="918" spans="2:14" s="55" customFormat="1" ht="15">
      <c r="B918" s="56"/>
      <c r="C918" s="56"/>
      <c r="D918" s="56"/>
      <c r="E918" s="57"/>
      <c r="F918" s="57"/>
      <c r="G918" s="57"/>
      <c r="H918" s="58"/>
      <c r="I918" s="58"/>
      <c r="J918" s="58"/>
      <c r="K918" s="58"/>
      <c r="L918" s="58"/>
      <c r="M918" s="52"/>
      <c r="N918" s="52"/>
    </row>
    <row r="919" spans="2:14" s="55" customFormat="1" ht="15">
      <c r="B919" s="56"/>
      <c r="C919" s="56"/>
      <c r="D919" s="56"/>
      <c r="E919" s="57"/>
      <c r="F919" s="57"/>
      <c r="G919" s="57"/>
      <c r="H919" s="58"/>
      <c r="I919" s="58"/>
      <c r="J919" s="58"/>
      <c r="K919" s="58"/>
      <c r="L919" s="58"/>
      <c r="M919" s="52"/>
      <c r="N919" s="52"/>
    </row>
    <row r="920" spans="2:14" s="55" customFormat="1" ht="15">
      <c r="B920" s="56"/>
      <c r="C920" s="56"/>
      <c r="D920" s="56"/>
      <c r="E920" s="57"/>
      <c r="F920" s="57"/>
      <c r="G920" s="57"/>
      <c r="H920" s="58"/>
      <c r="I920" s="58"/>
      <c r="J920" s="58"/>
      <c r="K920" s="58"/>
      <c r="L920" s="58"/>
      <c r="M920" s="52"/>
      <c r="N920" s="52"/>
    </row>
    <row r="921" spans="2:14" s="55" customFormat="1" ht="15">
      <c r="B921" s="56"/>
      <c r="C921" s="56"/>
      <c r="D921" s="56"/>
      <c r="E921" s="57"/>
      <c r="F921" s="57"/>
      <c r="G921" s="57"/>
      <c r="H921" s="58"/>
      <c r="I921" s="58"/>
      <c r="J921" s="58"/>
      <c r="K921" s="58"/>
      <c r="L921" s="58"/>
      <c r="M921" s="52"/>
      <c r="N921" s="52"/>
    </row>
    <row r="922" spans="2:14" s="55" customFormat="1" ht="15">
      <c r="B922" s="56"/>
      <c r="C922" s="56"/>
      <c r="D922" s="56"/>
      <c r="E922" s="57"/>
      <c r="F922" s="57"/>
      <c r="G922" s="57"/>
      <c r="H922" s="58"/>
      <c r="I922" s="58"/>
      <c r="J922" s="58"/>
      <c r="K922" s="58"/>
      <c r="L922" s="58"/>
      <c r="M922" s="52"/>
      <c r="N922" s="52"/>
    </row>
    <row r="923" spans="2:14" s="55" customFormat="1" ht="15">
      <c r="B923" s="56"/>
      <c r="C923" s="56"/>
      <c r="D923" s="56"/>
      <c r="E923" s="57"/>
      <c r="F923" s="57"/>
      <c r="G923" s="57"/>
      <c r="H923" s="58"/>
      <c r="I923" s="58"/>
      <c r="J923" s="58"/>
      <c r="K923" s="58"/>
      <c r="L923" s="58"/>
      <c r="M923" s="52"/>
      <c r="N923" s="52"/>
    </row>
    <row r="924" spans="2:14" s="55" customFormat="1" ht="15">
      <c r="B924" s="56"/>
      <c r="C924" s="56"/>
      <c r="D924" s="56"/>
      <c r="E924" s="57"/>
      <c r="F924" s="57"/>
      <c r="G924" s="57"/>
      <c r="H924" s="58"/>
      <c r="I924" s="58"/>
      <c r="J924" s="58"/>
      <c r="K924" s="58"/>
      <c r="L924" s="58"/>
      <c r="M924" s="52"/>
      <c r="N924" s="52"/>
    </row>
    <row r="925" spans="2:14" s="55" customFormat="1" ht="15">
      <c r="B925" s="56"/>
      <c r="C925" s="56"/>
      <c r="D925" s="56"/>
      <c r="E925" s="57"/>
      <c r="F925" s="57"/>
      <c r="G925" s="57"/>
      <c r="H925" s="58"/>
      <c r="I925" s="58"/>
      <c r="J925" s="58"/>
      <c r="K925" s="58"/>
      <c r="L925" s="58"/>
      <c r="M925" s="52"/>
      <c r="N925" s="52"/>
    </row>
    <row r="926" spans="2:14" s="55" customFormat="1" ht="15">
      <c r="B926" s="56"/>
      <c r="C926" s="56"/>
      <c r="D926" s="56"/>
      <c r="E926" s="57"/>
      <c r="F926" s="57"/>
      <c r="G926" s="57"/>
      <c r="H926" s="58"/>
      <c r="I926" s="58"/>
      <c r="J926" s="58"/>
      <c r="K926" s="58"/>
      <c r="L926" s="58"/>
      <c r="M926" s="52"/>
      <c r="N926" s="52"/>
    </row>
    <row r="927" spans="2:14" s="55" customFormat="1" ht="15">
      <c r="B927" s="56"/>
      <c r="C927" s="56"/>
      <c r="D927" s="56"/>
      <c r="E927" s="57"/>
      <c r="F927" s="57"/>
      <c r="G927" s="57"/>
      <c r="H927" s="58"/>
      <c r="I927" s="58"/>
      <c r="J927" s="58"/>
      <c r="K927" s="58"/>
      <c r="L927" s="58"/>
      <c r="M927" s="52"/>
      <c r="N927" s="52"/>
    </row>
    <row r="928" spans="2:14" s="55" customFormat="1" ht="15">
      <c r="B928" s="56"/>
      <c r="C928" s="56"/>
      <c r="D928" s="56"/>
      <c r="E928" s="57"/>
      <c r="F928" s="57"/>
      <c r="G928" s="57"/>
      <c r="H928" s="58"/>
      <c r="I928" s="58"/>
      <c r="J928" s="58"/>
      <c r="K928" s="58"/>
      <c r="L928" s="58"/>
      <c r="M928" s="52"/>
      <c r="N928" s="52"/>
    </row>
    <row r="929" spans="2:14" s="55" customFormat="1" ht="15">
      <c r="B929" s="56"/>
      <c r="C929" s="56"/>
      <c r="D929" s="56"/>
      <c r="E929" s="57"/>
      <c r="F929" s="57"/>
      <c r="G929" s="57"/>
      <c r="H929" s="58"/>
      <c r="I929" s="58"/>
      <c r="J929" s="58"/>
      <c r="K929" s="58"/>
      <c r="L929" s="58"/>
      <c r="M929" s="52"/>
      <c r="N929" s="52"/>
    </row>
    <row r="930" spans="2:14" s="55" customFormat="1" ht="15">
      <c r="B930" s="56"/>
      <c r="C930" s="56"/>
      <c r="D930" s="56"/>
      <c r="E930" s="57"/>
      <c r="F930" s="57"/>
      <c r="G930" s="57"/>
      <c r="H930" s="58"/>
      <c r="I930" s="58"/>
      <c r="J930" s="58"/>
      <c r="K930" s="58"/>
      <c r="L930" s="58"/>
      <c r="M930" s="52"/>
      <c r="N930" s="52"/>
    </row>
    <row r="931" spans="2:14" s="55" customFormat="1" ht="15">
      <c r="B931" s="56"/>
      <c r="C931" s="56"/>
      <c r="D931" s="56"/>
      <c r="E931" s="57"/>
      <c r="F931" s="57"/>
      <c r="G931" s="57"/>
      <c r="H931" s="58"/>
      <c r="I931" s="58"/>
      <c r="J931" s="58"/>
      <c r="K931" s="58"/>
      <c r="L931" s="58"/>
      <c r="M931" s="52"/>
      <c r="N931" s="52"/>
    </row>
    <row r="932" spans="2:14" s="55" customFormat="1" ht="15">
      <c r="B932" s="56"/>
      <c r="C932" s="56"/>
      <c r="D932" s="56"/>
      <c r="E932" s="57"/>
      <c r="F932" s="57"/>
      <c r="G932" s="57"/>
      <c r="H932" s="58"/>
      <c r="I932" s="58"/>
      <c r="J932" s="58"/>
      <c r="K932" s="58"/>
      <c r="L932" s="58"/>
      <c r="M932" s="52"/>
      <c r="N932" s="52"/>
    </row>
    <row r="933" spans="2:14" s="55" customFormat="1" ht="15">
      <c r="B933" s="56"/>
      <c r="C933" s="56"/>
      <c r="D933" s="56"/>
      <c r="E933" s="57"/>
      <c r="F933" s="57"/>
      <c r="G933" s="57"/>
      <c r="H933" s="58"/>
      <c r="I933" s="58"/>
      <c r="J933" s="58"/>
      <c r="K933" s="58"/>
      <c r="L933" s="58"/>
      <c r="M933" s="52"/>
      <c r="N933" s="52"/>
    </row>
    <row r="934" spans="2:14" s="55" customFormat="1" ht="15">
      <c r="B934" s="56"/>
      <c r="C934" s="56"/>
      <c r="D934" s="56"/>
      <c r="E934" s="57"/>
      <c r="F934" s="57"/>
      <c r="G934" s="57"/>
      <c r="H934" s="58"/>
      <c r="I934" s="58"/>
      <c r="J934" s="58"/>
      <c r="K934" s="58"/>
      <c r="L934" s="58"/>
      <c r="M934" s="52"/>
      <c r="N934" s="52"/>
    </row>
    <row r="935" spans="2:14" s="55" customFormat="1" ht="15">
      <c r="B935" s="56"/>
      <c r="C935" s="56"/>
      <c r="D935" s="56"/>
      <c r="E935" s="57"/>
      <c r="F935" s="57"/>
      <c r="G935" s="57"/>
      <c r="H935" s="58"/>
      <c r="I935" s="58"/>
      <c r="J935" s="58"/>
      <c r="K935" s="58"/>
      <c r="L935" s="58"/>
      <c r="M935" s="52"/>
      <c r="N935" s="52"/>
    </row>
    <row r="936" spans="2:14" s="55" customFormat="1" ht="15">
      <c r="B936" s="56"/>
      <c r="C936" s="56"/>
      <c r="D936" s="56"/>
      <c r="E936" s="57"/>
      <c r="F936" s="57"/>
      <c r="G936" s="57"/>
      <c r="H936" s="58"/>
      <c r="I936" s="58"/>
      <c r="J936" s="58"/>
      <c r="K936" s="58"/>
      <c r="L936" s="58"/>
      <c r="M936" s="52"/>
      <c r="N936" s="52"/>
    </row>
    <row r="937" spans="2:14" s="55" customFormat="1" ht="15">
      <c r="B937" s="56"/>
      <c r="C937" s="56"/>
      <c r="D937" s="56"/>
      <c r="E937" s="57"/>
      <c r="F937" s="57"/>
      <c r="G937" s="57"/>
      <c r="H937" s="58"/>
      <c r="I937" s="58"/>
      <c r="J937" s="58"/>
      <c r="K937" s="58"/>
      <c r="L937" s="58"/>
      <c r="M937" s="52"/>
      <c r="N937" s="52"/>
    </row>
    <row r="938" spans="2:14" s="55" customFormat="1" ht="15">
      <c r="B938" s="56"/>
      <c r="C938" s="56"/>
      <c r="D938" s="56"/>
      <c r="E938" s="57"/>
      <c r="F938" s="57"/>
      <c r="G938" s="57"/>
      <c r="H938" s="58"/>
      <c r="I938" s="58"/>
      <c r="J938" s="58"/>
      <c r="K938" s="58"/>
      <c r="L938" s="58"/>
      <c r="M938" s="52"/>
      <c r="N938" s="52"/>
    </row>
    <row r="939" spans="2:14" s="55" customFormat="1" ht="15">
      <c r="B939" s="56"/>
      <c r="C939" s="56"/>
      <c r="D939" s="56"/>
      <c r="E939" s="57"/>
      <c r="F939" s="57"/>
      <c r="G939" s="57"/>
      <c r="H939" s="58"/>
      <c r="I939" s="58"/>
      <c r="J939" s="58"/>
      <c r="K939" s="58"/>
      <c r="L939" s="58"/>
      <c r="M939" s="52"/>
      <c r="N939" s="52"/>
    </row>
    <row r="940" spans="2:14" s="55" customFormat="1" ht="15">
      <c r="B940" s="56"/>
      <c r="C940" s="56"/>
      <c r="D940" s="56"/>
      <c r="E940" s="57"/>
      <c r="F940" s="57"/>
      <c r="G940" s="57"/>
      <c r="H940" s="58"/>
      <c r="I940" s="58"/>
      <c r="J940" s="58"/>
      <c r="K940" s="58"/>
      <c r="L940" s="58"/>
      <c r="M940" s="52"/>
      <c r="N940" s="52"/>
    </row>
    <row r="941" spans="2:14" s="55" customFormat="1" ht="15">
      <c r="B941" s="56"/>
      <c r="C941" s="56"/>
      <c r="D941" s="56"/>
      <c r="E941" s="57"/>
      <c r="F941" s="57"/>
      <c r="G941" s="57"/>
      <c r="H941" s="58"/>
      <c r="I941" s="58"/>
      <c r="J941" s="58"/>
      <c r="K941" s="58"/>
      <c r="L941" s="58"/>
      <c r="M941" s="52"/>
      <c r="N941" s="52"/>
    </row>
    <row r="942" spans="2:14" s="55" customFormat="1" ht="15">
      <c r="B942" s="56"/>
      <c r="C942" s="56"/>
      <c r="D942" s="56"/>
      <c r="E942" s="57"/>
      <c r="F942" s="57"/>
      <c r="G942" s="57"/>
      <c r="H942" s="58"/>
      <c r="I942" s="58"/>
      <c r="J942" s="58"/>
      <c r="K942" s="58"/>
      <c r="L942" s="58"/>
      <c r="M942" s="52"/>
      <c r="N942" s="52"/>
    </row>
    <row r="943" spans="2:14" s="55" customFormat="1" ht="15">
      <c r="B943" s="56"/>
      <c r="C943" s="56"/>
      <c r="D943" s="56"/>
      <c r="E943" s="57"/>
      <c r="F943" s="57"/>
      <c r="G943" s="57"/>
      <c r="H943" s="58"/>
      <c r="I943" s="58"/>
      <c r="J943" s="58"/>
      <c r="K943" s="58"/>
      <c r="L943" s="58"/>
      <c r="M943" s="52"/>
      <c r="N943" s="52"/>
    </row>
    <row r="944" spans="2:14" s="55" customFormat="1" ht="15">
      <c r="B944" s="56"/>
      <c r="C944" s="56"/>
      <c r="D944" s="56"/>
      <c r="E944" s="57"/>
      <c r="F944" s="57"/>
      <c r="G944" s="57"/>
      <c r="H944" s="58"/>
      <c r="I944" s="58"/>
      <c r="J944" s="58"/>
      <c r="K944" s="58"/>
      <c r="L944" s="58"/>
      <c r="M944" s="52"/>
      <c r="N944" s="52"/>
    </row>
    <row r="945" spans="2:14" s="55" customFormat="1" ht="15">
      <c r="B945" s="56"/>
      <c r="C945" s="56"/>
      <c r="D945" s="56"/>
      <c r="E945" s="57"/>
      <c r="F945" s="57"/>
      <c r="G945" s="57"/>
      <c r="H945" s="58"/>
      <c r="I945" s="58"/>
      <c r="J945" s="58"/>
      <c r="K945" s="58"/>
      <c r="L945" s="58"/>
      <c r="M945" s="52"/>
      <c r="N945" s="52"/>
    </row>
    <row r="946" spans="2:14" s="55" customFormat="1" ht="15">
      <c r="B946" s="56"/>
      <c r="C946" s="56"/>
      <c r="D946" s="56"/>
      <c r="E946" s="57"/>
      <c r="F946" s="57"/>
      <c r="G946" s="57"/>
      <c r="H946" s="58"/>
      <c r="I946" s="58"/>
      <c r="J946" s="58"/>
      <c r="K946" s="58"/>
      <c r="L946" s="58"/>
      <c r="M946" s="52"/>
      <c r="N946" s="52"/>
    </row>
    <row r="947" spans="2:14" s="55" customFormat="1" ht="15">
      <c r="B947" s="56"/>
      <c r="C947" s="56"/>
      <c r="D947" s="56"/>
      <c r="E947" s="57"/>
      <c r="F947" s="57"/>
      <c r="G947" s="57"/>
      <c r="H947" s="58"/>
      <c r="I947" s="58"/>
      <c r="J947" s="58"/>
      <c r="K947" s="58"/>
      <c r="L947" s="58"/>
      <c r="M947" s="52"/>
      <c r="N947" s="52"/>
    </row>
    <row r="948" spans="2:14" s="55" customFormat="1" ht="15">
      <c r="B948" s="56"/>
      <c r="C948" s="56"/>
      <c r="D948" s="56"/>
      <c r="E948" s="57"/>
      <c r="F948" s="57"/>
      <c r="G948" s="57"/>
      <c r="H948" s="58"/>
      <c r="I948" s="58"/>
      <c r="J948" s="58"/>
      <c r="K948" s="58"/>
      <c r="L948" s="58"/>
      <c r="M948" s="52"/>
      <c r="N948" s="52"/>
    </row>
    <row r="949" spans="2:14" s="55" customFormat="1" ht="15">
      <c r="B949" s="56"/>
      <c r="C949" s="56"/>
      <c r="D949" s="56"/>
      <c r="E949" s="57"/>
      <c r="F949" s="57"/>
      <c r="G949" s="57"/>
      <c r="H949" s="58"/>
      <c r="I949" s="58"/>
      <c r="J949" s="58"/>
      <c r="K949" s="58"/>
      <c r="L949" s="58"/>
      <c r="M949" s="52"/>
      <c r="N949" s="52"/>
    </row>
    <row r="950" spans="2:14" s="55" customFormat="1" ht="15">
      <c r="B950" s="56"/>
      <c r="C950" s="56"/>
      <c r="D950" s="56"/>
      <c r="E950" s="57"/>
      <c r="F950" s="57"/>
      <c r="G950" s="57"/>
      <c r="H950" s="58"/>
      <c r="I950" s="58"/>
      <c r="J950" s="58"/>
      <c r="K950" s="58"/>
      <c r="L950" s="58"/>
      <c r="M950" s="52"/>
      <c r="N950" s="52"/>
    </row>
    <row r="951" spans="2:14" s="55" customFormat="1" ht="15">
      <c r="B951" s="56"/>
      <c r="C951" s="56"/>
      <c r="D951" s="56"/>
      <c r="E951" s="57"/>
      <c r="F951" s="57"/>
      <c r="G951" s="57"/>
      <c r="H951" s="58"/>
      <c r="I951" s="58"/>
      <c r="J951" s="58"/>
      <c r="K951" s="58"/>
      <c r="L951" s="58"/>
      <c r="M951" s="52"/>
      <c r="N951" s="52"/>
    </row>
    <row r="952" spans="2:14" s="55" customFormat="1" ht="15">
      <c r="B952" s="56"/>
      <c r="C952" s="56"/>
      <c r="D952" s="56"/>
      <c r="E952" s="57"/>
      <c r="F952" s="57"/>
      <c r="G952" s="57"/>
      <c r="H952" s="58"/>
      <c r="I952" s="58"/>
      <c r="J952" s="58"/>
      <c r="K952" s="58"/>
      <c r="L952" s="58"/>
      <c r="M952" s="52"/>
      <c r="N952" s="52"/>
    </row>
    <row r="953" spans="2:14" s="55" customFormat="1" ht="15">
      <c r="B953" s="56"/>
      <c r="C953" s="56"/>
      <c r="D953" s="56"/>
      <c r="E953" s="57"/>
      <c r="F953" s="57"/>
      <c r="G953" s="57"/>
      <c r="H953" s="58"/>
      <c r="I953" s="58"/>
      <c r="J953" s="58"/>
      <c r="K953" s="58"/>
      <c r="L953" s="58"/>
      <c r="M953" s="52"/>
      <c r="N953" s="52"/>
    </row>
    <row r="954" spans="2:14" s="55" customFormat="1" ht="15">
      <c r="B954" s="56"/>
      <c r="C954" s="56"/>
      <c r="D954" s="56"/>
      <c r="E954" s="57"/>
      <c r="F954" s="57"/>
      <c r="G954" s="57"/>
      <c r="H954" s="58"/>
      <c r="I954" s="58"/>
      <c r="J954" s="58"/>
      <c r="K954" s="58"/>
      <c r="L954" s="58"/>
      <c r="M954" s="52"/>
      <c r="N954" s="52"/>
    </row>
    <row r="955" spans="2:14" s="55" customFormat="1" ht="15">
      <c r="B955" s="56"/>
      <c r="C955" s="56"/>
      <c r="D955" s="56"/>
      <c r="E955" s="57"/>
      <c r="F955" s="57"/>
      <c r="G955" s="57"/>
      <c r="H955" s="58"/>
      <c r="I955" s="58"/>
      <c r="J955" s="58"/>
      <c r="K955" s="58"/>
      <c r="L955" s="58"/>
      <c r="M955" s="52"/>
      <c r="N955" s="52"/>
    </row>
    <row r="956" spans="2:14" s="55" customFormat="1" ht="15">
      <c r="B956" s="56"/>
      <c r="C956" s="56"/>
      <c r="D956" s="56"/>
      <c r="E956" s="57"/>
      <c r="F956" s="57"/>
      <c r="G956" s="57"/>
      <c r="H956" s="58"/>
      <c r="I956" s="58"/>
      <c r="J956" s="58"/>
      <c r="K956" s="58"/>
      <c r="L956" s="58"/>
      <c r="M956" s="52"/>
      <c r="N956" s="52"/>
    </row>
    <row r="957" spans="2:14" s="55" customFormat="1" ht="15">
      <c r="B957" s="56"/>
      <c r="C957" s="56"/>
      <c r="D957" s="56"/>
      <c r="E957" s="57"/>
      <c r="F957" s="57"/>
      <c r="G957" s="57"/>
      <c r="H957" s="58"/>
      <c r="I957" s="58"/>
      <c r="J957" s="58"/>
      <c r="K957" s="58"/>
      <c r="L957" s="58"/>
      <c r="M957" s="52"/>
      <c r="N957" s="52"/>
    </row>
    <row r="958" spans="2:14" s="55" customFormat="1" ht="15">
      <c r="B958" s="56"/>
      <c r="C958" s="56"/>
      <c r="D958" s="56"/>
      <c r="E958" s="57"/>
      <c r="F958" s="57"/>
      <c r="G958" s="57"/>
      <c r="H958" s="58"/>
      <c r="I958" s="58"/>
      <c r="J958" s="58"/>
      <c r="K958" s="58"/>
      <c r="L958" s="58"/>
      <c r="M958" s="52"/>
      <c r="N958" s="52"/>
    </row>
    <row r="959" spans="2:14" s="55" customFormat="1" ht="15">
      <c r="B959" s="56"/>
      <c r="C959" s="56"/>
      <c r="D959" s="56"/>
      <c r="E959" s="57"/>
      <c r="F959" s="57"/>
      <c r="G959" s="57"/>
      <c r="H959" s="58"/>
      <c r="I959" s="58"/>
      <c r="J959" s="58"/>
      <c r="K959" s="58"/>
      <c r="L959" s="58"/>
      <c r="M959" s="52"/>
      <c r="N959" s="52"/>
    </row>
    <row r="960" spans="2:14" s="55" customFormat="1" ht="15">
      <c r="B960" s="56"/>
      <c r="C960" s="56"/>
      <c r="D960" s="56"/>
      <c r="E960" s="57"/>
      <c r="F960" s="57"/>
      <c r="G960" s="57"/>
      <c r="H960" s="58"/>
      <c r="I960" s="58"/>
      <c r="J960" s="58"/>
      <c r="K960" s="58"/>
      <c r="L960" s="58"/>
      <c r="M960" s="52"/>
      <c r="N960" s="52"/>
    </row>
    <row r="961" spans="2:14" s="55" customFormat="1" ht="15">
      <c r="B961" s="56"/>
      <c r="C961" s="56"/>
      <c r="D961" s="56"/>
      <c r="E961" s="57"/>
      <c r="F961" s="57"/>
      <c r="G961" s="57"/>
      <c r="H961" s="58"/>
      <c r="I961" s="58"/>
      <c r="J961" s="58"/>
      <c r="K961" s="58"/>
      <c r="L961" s="58"/>
      <c r="M961" s="52"/>
      <c r="N961" s="52"/>
    </row>
    <row r="962" spans="2:14" s="55" customFormat="1" ht="15">
      <c r="B962" s="56"/>
      <c r="C962" s="56"/>
      <c r="D962" s="56"/>
      <c r="E962" s="57"/>
      <c r="F962" s="57"/>
      <c r="G962" s="57"/>
      <c r="H962" s="58"/>
      <c r="I962" s="58"/>
      <c r="J962" s="58"/>
      <c r="K962" s="58"/>
      <c r="L962" s="58"/>
      <c r="M962" s="52"/>
      <c r="N962" s="52"/>
    </row>
    <row r="963" spans="2:14" s="55" customFormat="1" ht="15">
      <c r="B963" s="56"/>
      <c r="C963" s="56"/>
      <c r="D963" s="56"/>
      <c r="E963" s="57"/>
      <c r="F963" s="57"/>
      <c r="G963" s="57"/>
      <c r="H963" s="58"/>
      <c r="I963" s="58"/>
      <c r="J963" s="58"/>
      <c r="K963" s="58"/>
      <c r="L963" s="58"/>
      <c r="M963" s="52"/>
      <c r="N963" s="52"/>
    </row>
    <row r="964" spans="2:14" s="55" customFormat="1" ht="15">
      <c r="B964" s="56"/>
      <c r="C964" s="56"/>
      <c r="D964" s="56"/>
      <c r="E964" s="57"/>
      <c r="F964" s="57"/>
      <c r="G964" s="57"/>
      <c r="H964" s="58"/>
      <c r="I964" s="58"/>
      <c r="J964" s="58"/>
      <c r="K964" s="58"/>
      <c r="L964" s="58"/>
      <c r="M964" s="52"/>
      <c r="N964" s="52"/>
    </row>
    <row r="965" spans="2:14" s="55" customFormat="1" ht="15">
      <c r="B965" s="56"/>
      <c r="C965" s="56"/>
      <c r="D965" s="56"/>
      <c r="E965" s="57"/>
      <c r="F965" s="57"/>
      <c r="G965" s="57"/>
      <c r="H965" s="58"/>
      <c r="I965" s="58"/>
      <c r="J965" s="58"/>
      <c r="K965" s="58"/>
      <c r="L965" s="58"/>
      <c r="M965" s="52"/>
      <c r="N965" s="52"/>
    </row>
    <row r="966" spans="2:14" s="55" customFormat="1" ht="15">
      <c r="B966" s="56"/>
      <c r="C966" s="56"/>
      <c r="D966" s="56"/>
      <c r="E966" s="57"/>
      <c r="F966" s="57"/>
      <c r="G966" s="57"/>
      <c r="H966" s="58"/>
      <c r="I966" s="58"/>
      <c r="J966" s="58"/>
      <c r="K966" s="58"/>
      <c r="L966" s="58"/>
      <c r="M966" s="52"/>
      <c r="N966" s="52"/>
    </row>
    <row r="967" spans="2:14" s="55" customFormat="1" ht="15">
      <c r="B967" s="56"/>
      <c r="C967" s="56"/>
      <c r="D967" s="56"/>
      <c r="E967" s="57"/>
      <c r="F967" s="57"/>
      <c r="G967" s="57"/>
      <c r="H967" s="58"/>
      <c r="I967" s="58"/>
      <c r="J967" s="58"/>
      <c r="K967" s="58"/>
      <c r="L967" s="58"/>
      <c r="M967" s="52"/>
      <c r="N967" s="52"/>
    </row>
    <row r="968" spans="2:14" s="55" customFormat="1" ht="15">
      <c r="B968" s="56"/>
      <c r="C968" s="56"/>
      <c r="D968" s="56"/>
      <c r="E968" s="57"/>
      <c r="F968" s="57"/>
      <c r="G968" s="57"/>
      <c r="H968" s="58"/>
      <c r="I968" s="58"/>
      <c r="J968" s="58"/>
      <c r="K968" s="58"/>
      <c r="L968" s="58"/>
      <c r="M968" s="52"/>
      <c r="N968" s="52"/>
    </row>
    <row r="969" spans="2:14" s="55" customFormat="1" ht="15">
      <c r="B969" s="56"/>
      <c r="C969" s="56"/>
      <c r="D969" s="56"/>
      <c r="E969" s="57"/>
      <c r="F969" s="57"/>
      <c r="G969" s="57"/>
      <c r="H969" s="58"/>
      <c r="I969" s="58"/>
      <c r="J969" s="58"/>
      <c r="K969" s="58"/>
      <c r="L969" s="58"/>
      <c r="M969" s="52"/>
      <c r="N969" s="52"/>
    </row>
    <row r="970" spans="2:14" s="55" customFormat="1" ht="15">
      <c r="B970" s="56"/>
      <c r="C970" s="56"/>
      <c r="D970" s="56"/>
      <c r="E970" s="57"/>
      <c r="F970" s="57"/>
      <c r="G970" s="57"/>
      <c r="H970" s="58"/>
      <c r="I970" s="58"/>
      <c r="J970" s="58"/>
      <c r="K970" s="58"/>
      <c r="L970" s="58"/>
      <c r="M970" s="52"/>
      <c r="N970" s="52"/>
    </row>
    <row r="971" spans="2:14" s="55" customFormat="1" ht="15">
      <c r="B971" s="56"/>
      <c r="C971" s="56"/>
      <c r="D971" s="56"/>
      <c r="E971" s="57"/>
      <c r="F971" s="57"/>
      <c r="G971" s="57"/>
      <c r="H971" s="58"/>
      <c r="I971" s="58"/>
      <c r="J971" s="58"/>
      <c r="K971" s="58"/>
      <c r="L971" s="58"/>
      <c r="M971" s="52"/>
      <c r="N971" s="52"/>
    </row>
    <row r="972" spans="2:14" s="55" customFormat="1" ht="15">
      <c r="B972" s="56"/>
      <c r="C972" s="56"/>
      <c r="D972" s="56"/>
      <c r="E972" s="57"/>
      <c r="F972" s="57"/>
      <c r="G972" s="57"/>
      <c r="H972" s="58"/>
      <c r="I972" s="58"/>
      <c r="J972" s="58"/>
      <c r="K972" s="58"/>
      <c r="L972" s="58"/>
      <c r="M972" s="52"/>
      <c r="N972" s="52"/>
    </row>
    <row r="973" spans="2:14" s="55" customFormat="1" ht="15">
      <c r="B973" s="56"/>
      <c r="C973" s="56"/>
      <c r="D973" s="56"/>
      <c r="E973" s="57"/>
      <c r="F973" s="57"/>
      <c r="G973" s="57"/>
      <c r="H973" s="58"/>
      <c r="I973" s="58"/>
      <c r="J973" s="58"/>
      <c r="K973" s="58"/>
      <c r="L973" s="58"/>
      <c r="M973" s="52"/>
      <c r="N973" s="52"/>
    </row>
    <row r="974" spans="2:14" s="55" customFormat="1" ht="15">
      <c r="B974" s="56"/>
      <c r="C974" s="56"/>
      <c r="D974" s="56"/>
      <c r="E974" s="57"/>
      <c r="F974" s="57"/>
      <c r="G974" s="57"/>
      <c r="H974" s="58"/>
      <c r="I974" s="58"/>
      <c r="J974" s="58"/>
      <c r="K974" s="58"/>
      <c r="L974" s="58"/>
      <c r="M974" s="52"/>
      <c r="N974" s="52"/>
    </row>
    <row r="975" spans="2:14" s="55" customFormat="1" ht="15">
      <c r="B975" s="56"/>
      <c r="C975" s="56"/>
      <c r="D975" s="56"/>
      <c r="E975" s="57"/>
      <c r="F975" s="57"/>
      <c r="G975" s="57"/>
      <c r="H975" s="58"/>
      <c r="I975" s="58"/>
      <c r="J975" s="58"/>
      <c r="K975" s="58"/>
      <c r="L975" s="58"/>
      <c r="M975" s="52"/>
      <c r="N975" s="52"/>
    </row>
    <row r="976" spans="2:14" s="55" customFormat="1" ht="15">
      <c r="B976" s="56"/>
      <c r="C976" s="56"/>
      <c r="D976" s="56"/>
      <c r="E976" s="57"/>
      <c r="F976" s="57"/>
      <c r="G976" s="57"/>
      <c r="H976" s="58"/>
      <c r="I976" s="58"/>
      <c r="J976" s="58"/>
      <c r="K976" s="58"/>
      <c r="L976" s="58"/>
      <c r="M976" s="52"/>
      <c r="N976" s="52"/>
    </row>
    <row r="977" spans="2:14" s="55" customFormat="1" ht="15">
      <c r="B977" s="56"/>
      <c r="C977" s="56"/>
      <c r="D977" s="56"/>
      <c r="E977" s="57"/>
      <c r="F977" s="57"/>
      <c r="G977" s="57"/>
      <c r="H977" s="58"/>
      <c r="I977" s="58"/>
      <c r="J977" s="58"/>
      <c r="K977" s="58"/>
      <c r="L977" s="58"/>
      <c r="M977" s="52"/>
      <c r="N977" s="52"/>
    </row>
    <row r="978" spans="2:14" s="55" customFormat="1" ht="15">
      <c r="B978" s="56"/>
      <c r="C978" s="56"/>
      <c r="D978" s="56"/>
      <c r="E978" s="57"/>
      <c r="F978" s="57"/>
      <c r="G978" s="57"/>
      <c r="H978" s="58"/>
      <c r="I978" s="58"/>
      <c r="J978" s="58"/>
      <c r="K978" s="58"/>
      <c r="L978" s="58"/>
      <c r="M978" s="52"/>
      <c r="N978" s="52"/>
    </row>
    <row r="979" spans="2:14" s="55" customFormat="1" ht="15">
      <c r="B979" s="56"/>
      <c r="C979" s="56"/>
      <c r="D979" s="56"/>
      <c r="E979" s="57"/>
      <c r="F979" s="57"/>
      <c r="G979" s="57"/>
      <c r="H979" s="58"/>
      <c r="I979" s="58"/>
      <c r="J979" s="58"/>
      <c r="K979" s="58"/>
      <c r="L979" s="58"/>
      <c r="M979" s="52"/>
      <c r="N979" s="52"/>
    </row>
    <row r="980" spans="2:14" s="55" customFormat="1" ht="15">
      <c r="B980" s="56"/>
      <c r="C980" s="56"/>
      <c r="D980" s="56"/>
      <c r="E980" s="57"/>
      <c r="F980" s="57"/>
      <c r="G980" s="57"/>
      <c r="H980" s="58"/>
      <c r="I980" s="58"/>
      <c r="J980" s="58"/>
      <c r="K980" s="58"/>
      <c r="L980" s="58"/>
      <c r="M980" s="52"/>
      <c r="N980" s="52"/>
    </row>
    <row r="981" spans="2:14" s="55" customFormat="1" ht="15">
      <c r="B981" s="56"/>
      <c r="C981" s="56"/>
      <c r="D981" s="56"/>
      <c r="E981" s="57"/>
      <c r="F981" s="57"/>
      <c r="G981" s="57"/>
      <c r="H981" s="58"/>
      <c r="I981" s="58"/>
      <c r="J981" s="58"/>
      <c r="K981" s="58"/>
      <c r="L981" s="58"/>
      <c r="M981" s="52"/>
      <c r="N981" s="52"/>
    </row>
    <row r="982" spans="2:14" s="55" customFormat="1" ht="15">
      <c r="B982" s="56"/>
      <c r="C982" s="56"/>
      <c r="D982" s="56"/>
      <c r="E982" s="57"/>
      <c r="F982" s="57"/>
      <c r="G982" s="57"/>
      <c r="H982" s="58"/>
      <c r="I982" s="58"/>
      <c r="J982" s="58"/>
      <c r="K982" s="58"/>
      <c r="L982" s="58"/>
      <c r="M982" s="52"/>
      <c r="N982" s="52"/>
    </row>
    <row r="983" spans="2:14" s="55" customFormat="1" ht="15">
      <c r="B983" s="56"/>
      <c r="C983" s="56"/>
      <c r="D983" s="56"/>
      <c r="E983" s="57"/>
      <c r="F983" s="57"/>
      <c r="G983" s="57"/>
      <c r="H983" s="58"/>
      <c r="I983" s="58"/>
      <c r="J983" s="58"/>
      <c r="K983" s="58"/>
      <c r="L983" s="58"/>
      <c r="M983" s="52"/>
      <c r="N983" s="52"/>
    </row>
    <row r="984" spans="2:14" s="55" customFormat="1" ht="15">
      <c r="B984" s="56"/>
      <c r="C984" s="56"/>
      <c r="D984" s="56"/>
      <c r="E984" s="57"/>
      <c r="F984" s="57"/>
      <c r="G984" s="57"/>
      <c r="H984" s="58"/>
      <c r="I984" s="58"/>
      <c r="J984" s="58"/>
      <c r="K984" s="58"/>
      <c r="L984" s="58"/>
      <c r="M984" s="52"/>
      <c r="N984" s="52"/>
    </row>
    <row r="985" spans="2:14" s="55" customFormat="1" ht="15">
      <c r="B985" s="56"/>
      <c r="C985" s="56"/>
      <c r="D985" s="56"/>
      <c r="E985" s="57"/>
      <c r="F985" s="57"/>
      <c r="G985" s="57"/>
      <c r="H985" s="58"/>
      <c r="I985" s="58"/>
      <c r="J985" s="58"/>
      <c r="K985" s="58"/>
      <c r="L985" s="58"/>
      <c r="M985" s="52"/>
      <c r="N985" s="52"/>
    </row>
    <row r="986" spans="2:14" s="55" customFormat="1" ht="15">
      <c r="B986" s="56"/>
      <c r="C986" s="56"/>
      <c r="D986" s="56"/>
      <c r="E986" s="57"/>
      <c r="F986" s="57"/>
      <c r="G986" s="57"/>
      <c r="H986" s="58"/>
      <c r="I986" s="58"/>
      <c r="J986" s="58"/>
      <c r="K986" s="58"/>
      <c r="L986" s="58"/>
      <c r="M986" s="52"/>
      <c r="N986" s="52"/>
    </row>
    <row r="987" spans="2:14" s="55" customFormat="1" ht="15">
      <c r="B987" s="56"/>
      <c r="C987" s="56"/>
      <c r="D987" s="56"/>
      <c r="E987" s="57"/>
      <c r="F987" s="57"/>
      <c r="G987" s="57"/>
      <c r="H987" s="58"/>
      <c r="I987" s="58"/>
      <c r="J987" s="58"/>
      <c r="K987" s="58"/>
      <c r="L987" s="58"/>
      <c r="M987" s="52"/>
      <c r="N987" s="52"/>
    </row>
    <row r="988" spans="2:14" s="55" customFormat="1" ht="15">
      <c r="B988" s="56"/>
      <c r="C988" s="56"/>
      <c r="D988" s="56"/>
      <c r="E988" s="57"/>
      <c r="F988" s="57"/>
      <c r="G988" s="57"/>
      <c r="H988" s="58"/>
      <c r="I988" s="58"/>
      <c r="J988" s="58"/>
      <c r="K988" s="58"/>
      <c r="L988" s="58"/>
      <c r="M988" s="52"/>
      <c r="N988" s="52"/>
    </row>
    <row r="989" spans="2:14" s="55" customFormat="1" ht="15">
      <c r="B989" s="56"/>
      <c r="C989" s="56"/>
      <c r="D989" s="56"/>
      <c r="E989" s="57"/>
      <c r="F989" s="57"/>
      <c r="G989" s="57"/>
      <c r="H989" s="58"/>
      <c r="I989" s="58"/>
      <c r="J989" s="58"/>
      <c r="K989" s="58"/>
      <c r="L989" s="58"/>
      <c r="M989" s="52"/>
      <c r="N989" s="52"/>
    </row>
    <row r="990" spans="2:14" s="55" customFormat="1" ht="15">
      <c r="B990" s="56"/>
      <c r="C990" s="56"/>
      <c r="D990" s="56"/>
      <c r="E990" s="57"/>
      <c r="F990" s="57"/>
      <c r="G990" s="57"/>
      <c r="H990" s="58"/>
      <c r="I990" s="58"/>
      <c r="J990" s="58"/>
      <c r="K990" s="58"/>
      <c r="L990" s="58"/>
      <c r="M990" s="52"/>
      <c r="N990" s="52"/>
    </row>
    <row r="991" spans="2:14" s="55" customFormat="1" ht="15">
      <c r="B991" s="56"/>
      <c r="C991" s="56"/>
      <c r="D991" s="56"/>
      <c r="E991" s="57"/>
      <c r="F991" s="57"/>
      <c r="G991" s="57"/>
      <c r="H991" s="58"/>
      <c r="I991" s="58"/>
      <c r="J991" s="58"/>
      <c r="K991" s="58"/>
      <c r="L991" s="58"/>
      <c r="M991" s="52"/>
      <c r="N991" s="52"/>
    </row>
    <row r="992" spans="2:14" s="55" customFormat="1" ht="15">
      <c r="B992" s="56"/>
      <c r="C992" s="56"/>
      <c r="D992" s="56"/>
      <c r="E992" s="57"/>
      <c r="F992" s="57"/>
      <c r="G992" s="57"/>
      <c r="H992" s="58"/>
      <c r="I992" s="58"/>
      <c r="J992" s="58"/>
      <c r="K992" s="58"/>
      <c r="L992" s="58"/>
      <c r="M992" s="52"/>
      <c r="N992" s="52"/>
    </row>
    <row r="993" spans="2:14" s="55" customFormat="1" ht="15">
      <c r="B993" s="56"/>
      <c r="C993" s="56"/>
      <c r="D993" s="56"/>
      <c r="E993" s="57"/>
      <c r="F993" s="57"/>
      <c r="G993" s="57"/>
      <c r="H993" s="58"/>
      <c r="I993" s="58"/>
      <c r="J993" s="58"/>
      <c r="K993" s="58"/>
      <c r="L993" s="58"/>
      <c r="M993" s="52"/>
      <c r="N993" s="52"/>
    </row>
    <row r="994" spans="2:14" s="55" customFormat="1" ht="15">
      <c r="B994" s="56"/>
      <c r="C994" s="56"/>
      <c r="D994" s="56"/>
      <c r="E994" s="57"/>
      <c r="F994" s="57"/>
      <c r="G994" s="57"/>
      <c r="H994" s="58"/>
      <c r="I994" s="58"/>
      <c r="J994" s="58"/>
      <c r="K994" s="58"/>
      <c r="L994" s="58"/>
      <c r="M994" s="52"/>
      <c r="N994" s="52"/>
    </row>
    <row r="995" spans="2:14" s="55" customFormat="1" ht="15">
      <c r="B995" s="56"/>
      <c r="C995" s="56"/>
      <c r="D995" s="56"/>
      <c r="E995" s="57"/>
      <c r="F995" s="57"/>
      <c r="G995" s="57"/>
      <c r="H995" s="58"/>
      <c r="I995" s="58"/>
      <c r="J995" s="58"/>
      <c r="K995" s="58"/>
      <c r="L995" s="58"/>
      <c r="M995" s="52"/>
      <c r="N995" s="52"/>
    </row>
    <row r="996" spans="2:14" s="55" customFormat="1" ht="15">
      <c r="B996" s="56"/>
      <c r="C996" s="56"/>
      <c r="D996" s="56"/>
      <c r="E996" s="57"/>
      <c r="F996" s="57"/>
      <c r="G996" s="57"/>
      <c r="H996" s="58"/>
      <c r="I996" s="58"/>
      <c r="J996" s="58"/>
      <c r="K996" s="58"/>
      <c r="L996" s="58"/>
      <c r="M996" s="52"/>
      <c r="N996" s="52"/>
    </row>
    <row r="997" spans="2:14" s="55" customFormat="1" ht="15">
      <c r="B997" s="56"/>
      <c r="C997" s="56"/>
      <c r="D997" s="56"/>
      <c r="E997" s="57"/>
      <c r="F997" s="57"/>
      <c r="G997" s="57"/>
      <c r="H997" s="58"/>
      <c r="I997" s="58"/>
      <c r="J997" s="58"/>
      <c r="K997" s="58"/>
      <c r="L997" s="58"/>
      <c r="M997" s="52"/>
      <c r="N997" s="52"/>
    </row>
    <row r="998" spans="2:14" s="55" customFormat="1" ht="15">
      <c r="B998" s="56"/>
      <c r="C998" s="56"/>
      <c r="D998" s="56"/>
      <c r="E998" s="57"/>
      <c r="F998" s="57"/>
      <c r="G998" s="57"/>
      <c r="H998" s="58"/>
      <c r="I998" s="58"/>
      <c r="J998" s="58"/>
      <c r="K998" s="58"/>
      <c r="L998" s="58"/>
      <c r="M998" s="52"/>
      <c r="N998" s="52"/>
    </row>
    <row r="999" spans="2:14" s="55" customFormat="1" ht="15">
      <c r="B999" s="56"/>
      <c r="C999" s="56"/>
      <c r="D999" s="56"/>
      <c r="E999" s="57"/>
      <c r="F999" s="57"/>
      <c r="G999" s="57"/>
      <c r="H999" s="58"/>
      <c r="I999" s="58"/>
      <c r="J999" s="58"/>
      <c r="K999" s="58"/>
      <c r="L999" s="58"/>
      <c r="M999" s="52"/>
      <c r="N999" s="52"/>
    </row>
    <row r="1000" spans="2:14" s="55" customFormat="1" ht="15">
      <c r="B1000" s="56"/>
      <c r="C1000" s="56"/>
      <c r="D1000" s="56"/>
      <c r="E1000" s="57"/>
      <c r="F1000" s="57"/>
      <c r="G1000" s="57"/>
      <c r="H1000" s="58"/>
      <c r="I1000" s="58"/>
      <c r="J1000" s="58"/>
      <c r="K1000" s="58"/>
      <c r="L1000" s="58"/>
      <c r="M1000" s="52"/>
      <c r="N1000" s="52"/>
    </row>
    <row r="1001" spans="2:14" s="55" customFormat="1" ht="15">
      <c r="B1001" s="56"/>
      <c r="C1001" s="56"/>
      <c r="D1001" s="56"/>
      <c r="E1001" s="57"/>
      <c r="F1001" s="57"/>
      <c r="G1001" s="57"/>
      <c r="H1001" s="58"/>
      <c r="I1001" s="58"/>
      <c r="J1001" s="58"/>
      <c r="K1001" s="58"/>
      <c r="L1001" s="58"/>
      <c r="M1001" s="52"/>
      <c r="N1001" s="52"/>
    </row>
    <row r="1002" spans="2:14" s="55" customFormat="1" ht="15">
      <c r="B1002" s="56"/>
      <c r="C1002" s="56"/>
      <c r="D1002" s="56"/>
      <c r="E1002" s="57"/>
      <c r="F1002" s="57"/>
      <c r="G1002" s="57"/>
      <c r="H1002" s="58"/>
      <c r="I1002" s="58"/>
      <c r="J1002" s="58"/>
      <c r="K1002" s="58"/>
      <c r="L1002" s="58"/>
      <c r="M1002" s="52"/>
      <c r="N1002" s="52"/>
    </row>
    <row r="1003" spans="2:14" s="55" customFormat="1" ht="15">
      <c r="B1003" s="56"/>
      <c r="C1003" s="56"/>
      <c r="D1003" s="56"/>
      <c r="E1003" s="57"/>
      <c r="F1003" s="57"/>
      <c r="G1003" s="57"/>
      <c r="H1003" s="58"/>
      <c r="I1003" s="58"/>
      <c r="J1003" s="58"/>
      <c r="K1003" s="58"/>
      <c r="L1003" s="58"/>
      <c r="M1003" s="52"/>
      <c r="N1003" s="52"/>
    </row>
    <row r="1004" spans="2:14" s="55" customFormat="1" ht="15">
      <c r="B1004" s="56"/>
      <c r="C1004" s="56"/>
      <c r="D1004" s="56"/>
      <c r="E1004" s="57"/>
      <c r="F1004" s="57"/>
      <c r="G1004" s="57"/>
      <c r="H1004" s="58"/>
      <c r="I1004" s="58"/>
      <c r="J1004" s="58"/>
      <c r="K1004" s="58"/>
      <c r="L1004" s="58"/>
      <c r="M1004" s="52"/>
      <c r="N1004" s="52"/>
    </row>
    <row r="1005" spans="2:14" s="55" customFormat="1" ht="15">
      <c r="B1005" s="56"/>
      <c r="C1005" s="56"/>
      <c r="D1005" s="56"/>
      <c r="E1005" s="57"/>
      <c r="F1005" s="57"/>
      <c r="G1005" s="57"/>
      <c r="H1005" s="58"/>
      <c r="I1005" s="58"/>
      <c r="J1005" s="58"/>
      <c r="K1005" s="58"/>
      <c r="L1005" s="58"/>
      <c r="M1005" s="52"/>
      <c r="N1005" s="52"/>
    </row>
    <row r="1006" spans="2:14" s="55" customFormat="1" ht="15">
      <c r="B1006" s="56"/>
      <c r="C1006" s="56"/>
      <c r="D1006" s="56"/>
      <c r="E1006" s="57"/>
      <c r="F1006" s="57"/>
      <c r="G1006" s="57"/>
      <c r="H1006" s="58"/>
      <c r="I1006" s="58"/>
      <c r="J1006" s="58"/>
      <c r="K1006" s="58"/>
      <c r="L1006" s="58"/>
      <c r="M1006" s="52"/>
      <c r="N1006" s="52"/>
    </row>
    <row r="1007" spans="2:14" s="55" customFormat="1" ht="15">
      <c r="B1007" s="56"/>
      <c r="C1007" s="56"/>
      <c r="D1007" s="56"/>
      <c r="E1007" s="57"/>
      <c r="F1007" s="57"/>
      <c r="G1007" s="57"/>
      <c r="H1007" s="58"/>
      <c r="I1007" s="58"/>
      <c r="J1007" s="58"/>
      <c r="K1007" s="58"/>
      <c r="L1007" s="58"/>
      <c r="M1007" s="52"/>
      <c r="N1007" s="52"/>
    </row>
    <row r="1008" spans="2:14" s="55" customFormat="1" ht="15">
      <c r="B1008" s="56"/>
      <c r="C1008" s="56"/>
      <c r="D1008" s="56"/>
      <c r="E1008" s="57"/>
      <c r="F1008" s="57"/>
      <c r="G1008" s="57"/>
      <c r="H1008" s="58"/>
      <c r="I1008" s="58"/>
      <c r="J1008" s="58"/>
      <c r="K1008" s="58"/>
      <c r="L1008" s="58"/>
      <c r="M1008" s="52"/>
      <c r="N1008" s="52"/>
    </row>
    <row r="1009" spans="2:14" s="55" customFormat="1" ht="15">
      <c r="B1009" s="56"/>
      <c r="C1009" s="56"/>
      <c r="D1009" s="56"/>
      <c r="E1009" s="57"/>
      <c r="F1009" s="57"/>
      <c r="G1009" s="57"/>
      <c r="H1009" s="58"/>
      <c r="I1009" s="58"/>
      <c r="J1009" s="58"/>
      <c r="K1009" s="58"/>
      <c r="L1009" s="58"/>
      <c r="M1009" s="52"/>
      <c r="N1009" s="52"/>
    </row>
    <row r="1010" spans="2:14" s="55" customFormat="1" ht="15">
      <c r="B1010" s="56"/>
      <c r="C1010" s="56"/>
      <c r="D1010" s="56"/>
      <c r="E1010" s="57"/>
      <c r="F1010" s="57"/>
      <c r="G1010" s="57"/>
      <c r="H1010" s="58"/>
      <c r="I1010" s="58"/>
      <c r="J1010" s="58"/>
      <c r="K1010" s="58"/>
      <c r="L1010" s="58"/>
      <c r="M1010" s="52"/>
      <c r="N1010" s="52"/>
    </row>
    <row r="1011" spans="2:14" s="55" customFormat="1" ht="15">
      <c r="B1011" s="56"/>
      <c r="C1011" s="56"/>
      <c r="D1011" s="56"/>
      <c r="E1011" s="57"/>
      <c r="F1011" s="57"/>
      <c r="G1011" s="57"/>
      <c r="H1011" s="58"/>
      <c r="I1011" s="58"/>
      <c r="J1011" s="58"/>
      <c r="K1011" s="58"/>
      <c r="L1011" s="58"/>
      <c r="M1011" s="52"/>
      <c r="N1011" s="52"/>
    </row>
    <row r="1012" spans="2:14" s="55" customFormat="1" ht="15">
      <c r="B1012" s="56"/>
      <c r="C1012" s="56"/>
      <c r="D1012" s="56"/>
      <c r="E1012" s="57"/>
      <c r="F1012" s="57"/>
      <c r="G1012" s="57"/>
      <c r="H1012" s="58"/>
      <c r="I1012" s="58"/>
      <c r="J1012" s="58"/>
      <c r="K1012" s="58"/>
      <c r="L1012" s="58"/>
      <c r="M1012" s="52"/>
      <c r="N1012" s="52"/>
    </row>
    <row r="1013" spans="2:14" s="55" customFormat="1" ht="15">
      <c r="B1013" s="56"/>
      <c r="C1013" s="56"/>
      <c r="D1013" s="56"/>
      <c r="E1013" s="57"/>
      <c r="F1013" s="57"/>
      <c r="G1013" s="57"/>
      <c r="H1013" s="58"/>
      <c r="I1013" s="58"/>
      <c r="J1013" s="58"/>
      <c r="K1013" s="58"/>
      <c r="L1013" s="58"/>
      <c r="M1013" s="52"/>
      <c r="N1013" s="52"/>
    </row>
    <row r="1014" spans="2:14" s="55" customFormat="1" ht="15">
      <c r="B1014" s="56"/>
      <c r="C1014" s="56"/>
      <c r="D1014" s="56"/>
      <c r="E1014" s="57"/>
      <c r="F1014" s="57"/>
      <c r="G1014" s="57"/>
      <c r="H1014" s="58"/>
      <c r="I1014" s="58"/>
      <c r="J1014" s="58"/>
      <c r="K1014" s="58"/>
      <c r="L1014" s="58"/>
      <c r="M1014" s="52"/>
      <c r="N1014" s="52"/>
    </row>
    <row r="1015" spans="2:14" s="55" customFormat="1" ht="15">
      <c r="B1015" s="56"/>
      <c r="C1015" s="56"/>
      <c r="D1015" s="56"/>
      <c r="E1015" s="57"/>
      <c r="F1015" s="57"/>
      <c r="G1015" s="57"/>
      <c r="H1015" s="58"/>
      <c r="I1015" s="58"/>
      <c r="J1015" s="58"/>
      <c r="K1015" s="58"/>
      <c r="L1015" s="58"/>
      <c r="M1015" s="52"/>
      <c r="N1015" s="52"/>
    </row>
    <row r="1016" spans="2:14" s="55" customFormat="1" ht="15">
      <c r="B1016" s="56"/>
      <c r="C1016" s="56"/>
      <c r="D1016" s="56"/>
      <c r="E1016" s="57"/>
      <c r="F1016" s="57"/>
      <c r="G1016" s="57"/>
      <c r="H1016" s="58"/>
      <c r="I1016" s="58"/>
      <c r="J1016" s="58"/>
      <c r="K1016" s="58"/>
      <c r="L1016" s="58"/>
      <c r="M1016" s="52"/>
      <c r="N1016" s="52"/>
    </row>
    <row r="1017" spans="2:14" s="55" customFormat="1" ht="15">
      <c r="B1017" s="56"/>
      <c r="C1017" s="56"/>
      <c r="D1017" s="56"/>
      <c r="E1017" s="57"/>
      <c r="F1017" s="57"/>
      <c r="G1017" s="57"/>
      <c r="H1017" s="58"/>
      <c r="I1017" s="58"/>
      <c r="J1017" s="58"/>
      <c r="K1017" s="58"/>
      <c r="L1017" s="58"/>
      <c r="M1017" s="52"/>
      <c r="N1017" s="52"/>
    </row>
    <row r="1018" spans="2:14" s="55" customFormat="1" ht="15">
      <c r="B1018" s="56"/>
      <c r="C1018" s="56"/>
      <c r="D1018" s="56"/>
      <c r="E1018" s="57"/>
      <c r="F1018" s="57"/>
      <c r="G1018" s="57"/>
      <c r="H1018" s="58"/>
      <c r="I1018" s="58"/>
      <c r="J1018" s="58"/>
      <c r="K1018" s="58"/>
      <c r="L1018" s="58"/>
      <c r="M1018" s="52"/>
      <c r="N1018" s="52"/>
    </row>
    <row r="1019" spans="2:14" s="55" customFormat="1" ht="15">
      <c r="B1019" s="56"/>
      <c r="C1019" s="56"/>
      <c r="D1019" s="56"/>
      <c r="E1019" s="57"/>
      <c r="F1019" s="57"/>
      <c r="G1019" s="57"/>
      <c r="H1019" s="58"/>
      <c r="I1019" s="58"/>
      <c r="J1019" s="58"/>
      <c r="K1019" s="58"/>
      <c r="L1019" s="58"/>
      <c r="M1019" s="52"/>
      <c r="N1019" s="52"/>
    </row>
    <row r="1020" spans="2:14" s="55" customFormat="1" ht="15">
      <c r="B1020" s="56"/>
      <c r="C1020" s="56"/>
      <c r="D1020" s="56"/>
      <c r="E1020" s="57"/>
      <c r="F1020" s="57"/>
      <c r="G1020" s="57"/>
      <c r="H1020" s="58"/>
      <c r="I1020" s="58"/>
      <c r="J1020" s="58"/>
      <c r="K1020" s="58"/>
      <c r="L1020" s="58"/>
      <c r="M1020" s="52"/>
      <c r="N1020" s="52"/>
    </row>
    <row r="1021" spans="2:14" s="55" customFormat="1" ht="15">
      <c r="B1021" s="56"/>
      <c r="C1021" s="56"/>
      <c r="D1021" s="56"/>
      <c r="E1021" s="57"/>
      <c r="F1021" s="57"/>
      <c r="G1021" s="57"/>
      <c r="H1021" s="58"/>
      <c r="I1021" s="58"/>
      <c r="J1021" s="58"/>
      <c r="K1021" s="58"/>
      <c r="L1021" s="58"/>
      <c r="M1021" s="52"/>
      <c r="N1021" s="52"/>
    </row>
    <row r="1022" spans="2:14" s="55" customFormat="1" ht="15">
      <c r="B1022" s="56"/>
      <c r="C1022" s="56"/>
      <c r="D1022" s="56"/>
      <c r="E1022" s="57"/>
      <c r="F1022" s="57"/>
      <c r="G1022" s="57"/>
      <c r="H1022" s="58"/>
      <c r="I1022" s="58"/>
      <c r="J1022" s="58"/>
      <c r="K1022" s="58"/>
      <c r="L1022" s="58"/>
      <c r="M1022" s="52"/>
      <c r="N1022" s="52"/>
    </row>
    <row r="1023" spans="2:14" s="55" customFormat="1" ht="15">
      <c r="B1023" s="56"/>
      <c r="C1023" s="56"/>
      <c r="D1023" s="56"/>
      <c r="E1023" s="57"/>
      <c r="F1023" s="57"/>
      <c r="G1023" s="57"/>
      <c r="H1023" s="58"/>
      <c r="I1023" s="58"/>
      <c r="J1023" s="58"/>
      <c r="K1023" s="58"/>
      <c r="L1023" s="58"/>
      <c r="M1023" s="52"/>
      <c r="N1023" s="52"/>
    </row>
    <row r="1024" spans="2:14" s="55" customFormat="1" ht="15">
      <c r="B1024" s="56"/>
      <c r="C1024" s="56"/>
      <c r="D1024" s="56"/>
      <c r="E1024" s="57"/>
      <c r="F1024" s="57"/>
      <c r="G1024" s="57"/>
      <c r="H1024" s="58"/>
      <c r="I1024" s="58"/>
      <c r="J1024" s="58"/>
      <c r="K1024" s="58"/>
      <c r="L1024" s="58"/>
      <c r="M1024" s="52"/>
      <c r="N1024" s="52"/>
    </row>
    <row r="1025" spans="2:14" s="55" customFormat="1" ht="15">
      <c r="B1025" s="56"/>
      <c r="C1025" s="56"/>
      <c r="D1025" s="56"/>
      <c r="E1025" s="57"/>
      <c r="F1025" s="57"/>
      <c r="G1025" s="57"/>
      <c r="H1025" s="58"/>
      <c r="I1025" s="58"/>
      <c r="J1025" s="58"/>
      <c r="K1025" s="58"/>
      <c r="L1025" s="58"/>
      <c r="M1025" s="52"/>
      <c r="N1025" s="52"/>
    </row>
    <row r="1026" spans="2:14" s="55" customFormat="1" ht="15">
      <c r="B1026" s="56"/>
      <c r="C1026" s="56"/>
      <c r="D1026" s="56"/>
      <c r="E1026" s="57"/>
      <c r="F1026" s="57"/>
      <c r="G1026" s="57"/>
      <c r="H1026" s="58"/>
      <c r="I1026" s="58"/>
      <c r="J1026" s="58"/>
      <c r="K1026" s="58"/>
      <c r="L1026" s="58"/>
      <c r="M1026" s="52"/>
      <c r="N1026" s="52"/>
    </row>
    <row r="1027" spans="2:14" s="55" customFormat="1" ht="15">
      <c r="B1027" s="56"/>
      <c r="C1027" s="56"/>
      <c r="D1027" s="56"/>
      <c r="E1027" s="57"/>
      <c r="F1027" s="57"/>
      <c r="G1027" s="57"/>
      <c r="H1027" s="58"/>
      <c r="I1027" s="58"/>
      <c r="J1027" s="58"/>
      <c r="K1027" s="58"/>
      <c r="L1027" s="58"/>
      <c r="M1027" s="52"/>
      <c r="N1027" s="52"/>
    </row>
    <row r="1028" spans="2:14" s="55" customFormat="1" ht="15">
      <c r="B1028" s="56"/>
      <c r="C1028" s="56"/>
      <c r="D1028" s="56"/>
      <c r="E1028" s="57"/>
      <c r="F1028" s="57"/>
      <c r="G1028" s="57"/>
      <c r="H1028" s="58"/>
      <c r="I1028" s="58"/>
      <c r="J1028" s="58"/>
      <c r="K1028" s="58"/>
      <c r="L1028" s="58"/>
      <c r="M1028" s="52"/>
      <c r="N1028" s="52"/>
    </row>
    <row r="1029" spans="2:14" s="55" customFormat="1" ht="15">
      <c r="B1029" s="56"/>
      <c r="C1029" s="56"/>
      <c r="D1029" s="56"/>
      <c r="E1029" s="57"/>
      <c r="F1029" s="57"/>
      <c r="G1029" s="57"/>
      <c r="H1029" s="58"/>
      <c r="I1029" s="58"/>
      <c r="J1029" s="58"/>
      <c r="K1029" s="58"/>
      <c r="L1029" s="58"/>
      <c r="M1029" s="52"/>
      <c r="N1029" s="52"/>
    </row>
    <row r="1030" spans="2:14" s="55" customFormat="1" ht="15">
      <c r="B1030" s="56"/>
      <c r="C1030" s="56"/>
      <c r="D1030" s="56"/>
      <c r="E1030" s="57"/>
      <c r="F1030" s="57"/>
      <c r="G1030" s="57"/>
      <c r="H1030" s="58"/>
      <c r="I1030" s="58"/>
      <c r="J1030" s="58"/>
      <c r="K1030" s="58"/>
      <c r="L1030" s="58"/>
      <c r="M1030" s="52"/>
      <c r="N1030" s="52"/>
    </row>
    <row r="1031" spans="2:14" s="55" customFormat="1" ht="15">
      <c r="B1031" s="56"/>
      <c r="C1031" s="56"/>
      <c r="D1031" s="56"/>
      <c r="E1031" s="57"/>
      <c r="F1031" s="57"/>
      <c r="G1031" s="57"/>
      <c r="H1031" s="58"/>
      <c r="I1031" s="58"/>
      <c r="J1031" s="58"/>
      <c r="K1031" s="58"/>
      <c r="L1031" s="58"/>
      <c r="M1031" s="52"/>
      <c r="N1031" s="52"/>
    </row>
    <row r="1032" spans="2:14" s="55" customFormat="1" ht="15">
      <c r="B1032" s="56"/>
      <c r="C1032" s="56"/>
      <c r="D1032" s="56"/>
      <c r="E1032" s="57"/>
      <c r="F1032" s="57"/>
      <c r="G1032" s="57"/>
      <c r="H1032" s="58"/>
      <c r="I1032" s="58"/>
      <c r="J1032" s="58"/>
      <c r="K1032" s="58"/>
      <c r="L1032" s="58"/>
      <c r="M1032" s="52"/>
      <c r="N1032" s="52"/>
    </row>
    <row r="1033" spans="2:14" s="55" customFormat="1" ht="15">
      <c r="B1033" s="56"/>
      <c r="C1033" s="56"/>
      <c r="D1033" s="56"/>
      <c r="E1033" s="57"/>
      <c r="F1033" s="57"/>
      <c r="G1033" s="57"/>
      <c r="H1033" s="58"/>
      <c r="I1033" s="58"/>
      <c r="J1033" s="58"/>
      <c r="K1033" s="58"/>
      <c r="L1033" s="58"/>
      <c r="M1033" s="52"/>
      <c r="N1033" s="52"/>
    </row>
    <row r="1034" spans="2:14" s="55" customFormat="1" ht="15">
      <c r="B1034" s="56"/>
      <c r="C1034" s="56"/>
      <c r="D1034" s="56"/>
      <c r="E1034" s="57"/>
      <c r="F1034" s="57"/>
      <c r="G1034" s="57"/>
      <c r="H1034" s="58"/>
      <c r="I1034" s="58"/>
      <c r="J1034" s="58"/>
      <c r="K1034" s="58"/>
      <c r="L1034" s="58"/>
      <c r="M1034" s="52"/>
      <c r="N1034" s="52"/>
    </row>
    <row r="1035" spans="2:14" s="55" customFormat="1" ht="15">
      <c r="B1035" s="56"/>
      <c r="C1035" s="56"/>
      <c r="D1035" s="56"/>
      <c r="E1035" s="57"/>
      <c r="F1035" s="57"/>
      <c r="G1035" s="57"/>
      <c r="H1035" s="58"/>
      <c r="I1035" s="58"/>
      <c r="J1035" s="58"/>
      <c r="K1035" s="58"/>
      <c r="L1035" s="58"/>
      <c r="M1035" s="52"/>
      <c r="N1035" s="52"/>
    </row>
    <row r="1036" spans="2:14" s="55" customFormat="1" ht="15">
      <c r="B1036" s="56"/>
      <c r="C1036" s="56"/>
      <c r="D1036" s="56"/>
      <c r="E1036" s="57"/>
      <c r="F1036" s="57"/>
      <c r="G1036" s="57"/>
      <c r="H1036" s="58"/>
      <c r="I1036" s="58"/>
      <c r="J1036" s="58"/>
      <c r="K1036" s="58"/>
      <c r="L1036" s="58"/>
      <c r="M1036" s="52"/>
      <c r="N1036" s="52"/>
    </row>
    <row r="1037" spans="2:14" s="55" customFormat="1" ht="15">
      <c r="B1037" s="56"/>
      <c r="C1037" s="56"/>
      <c r="D1037" s="56"/>
      <c r="E1037" s="57"/>
      <c r="F1037" s="57"/>
      <c r="G1037" s="57"/>
      <c r="H1037" s="58"/>
      <c r="I1037" s="58"/>
      <c r="J1037" s="58"/>
      <c r="K1037" s="58"/>
      <c r="L1037" s="58"/>
      <c r="M1037" s="52"/>
      <c r="N1037" s="52"/>
    </row>
    <row r="1038" spans="2:14" s="55" customFormat="1" ht="15">
      <c r="B1038" s="56"/>
      <c r="C1038" s="56"/>
      <c r="D1038" s="56"/>
      <c r="E1038" s="57"/>
      <c r="F1038" s="57"/>
      <c r="G1038" s="57"/>
      <c r="H1038" s="58"/>
      <c r="I1038" s="58"/>
      <c r="J1038" s="58"/>
      <c r="K1038" s="58"/>
      <c r="L1038" s="58"/>
      <c r="M1038" s="52"/>
      <c r="N1038" s="52"/>
    </row>
    <row r="1039" spans="2:14" s="55" customFormat="1" ht="15">
      <c r="B1039" s="56"/>
      <c r="C1039" s="56"/>
      <c r="D1039" s="56"/>
      <c r="E1039" s="57"/>
      <c r="F1039" s="57"/>
      <c r="G1039" s="57"/>
      <c r="H1039" s="58"/>
      <c r="I1039" s="58"/>
      <c r="J1039" s="58"/>
      <c r="K1039" s="58"/>
      <c r="L1039" s="58"/>
      <c r="M1039" s="52"/>
      <c r="N1039" s="52"/>
    </row>
    <row r="1040" spans="2:14" s="55" customFormat="1" ht="15">
      <c r="B1040" s="56"/>
      <c r="C1040" s="56"/>
      <c r="D1040" s="56"/>
      <c r="E1040" s="57"/>
      <c r="F1040" s="57"/>
      <c r="G1040" s="57"/>
      <c r="H1040" s="58"/>
      <c r="I1040" s="58"/>
      <c r="J1040" s="58"/>
      <c r="K1040" s="58"/>
      <c r="L1040" s="58"/>
      <c r="M1040" s="52"/>
      <c r="N1040" s="52"/>
    </row>
    <row r="1041" spans="2:14" s="55" customFormat="1" ht="15">
      <c r="B1041" s="56"/>
      <c r="C1041" s="56"/>
      <c r="D1041" s="56"/>
      <c r="E1041" s="57"/>
      <c r="F1041" s="57"/>
      <c r="G1041" s="57"/>
      <c r="H1041" s="58"/>
      <c r="I1041" s="58"/>
      <c r="J1041" s="58"/>
      <c r="K1041" s="58"/>
      <c r="L1041" s="58"/>
      <c r="M1041" s="52"/>
      <c r="N1041" s="52"/>
    </row>
    <row r="1042" spans="2:14" s="55" customFormat="1" ht="15">
      <c r="B1042" s="56"/>
      <c r="C1042" s="56"/>
      <c r="D1042" s="56"/>
      <c r="E1042" s="57"/>
      <c r="F1042" s="57"/>
      <c r="G1042" s="57"/>
      <c r="H1042" s="58"/>
      <c r="I1042" s="58"/>
      <c r="J1042" s="58"/>
      <c r="K1042" s="58"/>
      <c r="L1042" s="58"/>
      <c r="M1042" s="52"/>
      <c r="N1042" s="52"/>
    </row>
    <row r="1043" spans="2:14" s="55" customFormat="1" ht="15">
      <c r="B1043" s="56"/>
      <c r="C1043" s="56"/>
      <c r="D1043" s="56"/>
      <c r="E1043" s="57"/>
      <c r="F1043" s="57"/>
      <c r="G1043" s="57"/>
      <c r="H1043" s="58"/>
      <c r="I1043" s="58"/>
      <c r="J1043" s="58"/>
      <c r="K1043" s="58"/>
      <c r="L1043" s="58"/>
      <c r="M1043" s="52"/>
      <c r="N1043" s="52"/>
    </row>
    <row r="1044" spans="2:14" s="55" customFormat="1" ht="15">
      <c r="B1044" s="56"/>
      <c r="C1044" s="56"/>
      <c r="D1044" s="56"/>
      <c r="E1044" s="57"/>
      <c r="F1044" s="57"/>
      <c r="G1044" s="57"/>
      <c r="H1044" s="58"/>
      <c r="I1044" s="58"/>
      <c r="J1044" s="58"/>
      <c r="K1044" s="58"/>
      <c r="L1044" s="58"/>
      <c r="M1044" s="52"/>
      <c r="N1044" s="52"/>
    </row>
    <row r="1045" spans="2:14" s="55" customFormat="1" ht="15">
      <c r="B1045" s="56"/>
      <c r="C1045" s="56"/>
      <c r="D1045" s="56"/>
      <c r="E1045" s="57"/>
      <c r="F1045" s="57"/>
      <c r="G1045" s="57"/>
      <c r="H1045" s="58"/>
      <c r="I1045" s="58"/>
      <c r="J1045" s="58"/>
      <c r="K1045" s="58"/>
      <c r="L1045" s="58"/>
      <c r="M1045" s="52"/>
      <c r="N1045" s="52"/>
    </row>
    <row r="1046" spans="2:14" s="55" customFormat="1" ht="15">
      <c r="B1046" s="56"/>
      <c r="C1046" s="56"/>
      <c r="D1046" s="56"/>
      <c r="E1046" s="57"/>
      <c r="F1046" s="57"/>
      <c r="G1046" s="57"/>
      <c r="H1046" s="58"/>
      <c r="I1046" s="58"/>
      <c r="J1046" s="58"/>
      <c r="K1046" s="58"/>
      <c r="L1046" s="58"/>
      <c r="M1046" s="52"/>
      <c r="N1046" s="52"/>
    </row>
    <row r="1047" spans="2:14" s="55" customFormat="1" ht="15">
      <c r="B1047" s="56"/>
      <c r="C1047" s="56"/>
      <c r="D1047" s="56"/>
      <c r="E1047" s="57"/>
      <c r="F1047" s="57"/>
      <c r="G1047" s="57"/>
      <c r="H1047" s="58"/>
      <c r="I1047" s="58"/>
      <c r="J1047" s="58"/>
      <c r="K1047" s="58"/>
      <c r="L1047" s="58"/>
      <c r="M1047" s="52"/>
      <c r="N1047" s="52"/>
    </row>
    <row r="1048" spans="2:14" s="55" customFormat="1" ht="15">
      <c r="B1048" s="56"/>
      <c r="C1048" s="56"/>
      <c r="D1048" s="56"/>
      <c r="E1048" s="57"/>
      <c r="F1048" s="57"/>
      <c r="G1048" s="57"/>
      <c r="H1048" s="58"/>
      <c r="I1048" s="58"/>
      <c r="J1048" s="58"/>
      <c r="K1048" s="58"/>
      <c r="L1048" s="58"/>
      <c r="M1048" s="52"/>
      <c r="N1048" s="52"/>
    </row>
    <row r="1049" spans="2:14" s="55" customFormat="1" ht="15">
      <c r="B1049" s="56"/>
      <c r="C1049" s="56"/>
      <c r="D1049" s="56"/>
      <c r="E1049" s="57"/>
      <c r="F1049" s="57"/>
      <c r="G1049" s="57"/>
      <c r="H1049" s="58"/>
      <c r="I1049" s="58"/>
      <c r="J1049" s="58"/>
      <c r="K1049" s="58"/>
      <c r="L1049" s="58"/>
      <c r="M1049" s="52"/>
      <c r="N1049" s="52"/>
    </row>
    <row r="1050" spans="2:14" s="55" customFormat="1" ht="15">
      <c r="B1050" s="56"/>
      <c r="C1050" s="56"/>
      <c r="D1050" s="56"/>
      <c r="E1050" s="57"/>
      <c r="F1050" s="57"/>
      <c r="G1050" s="57"/>
      <c r="H1050" s="58"/>
      <c r="I1050" s="58"/>
      <c r="J1050" s="58"/>
      <c r="K1050" s="58"/>
      <c r="L1050" s="58"/>
      <c r="M1050" s="52"/>
      <c r="N1050" s="52"/>
    </row>
    <row r="1051" spans="2:12" ht="15">
      <c r="B1051" s="59"/>
      <c r="C1051" s="59"/>
      <c r="D1051" s="59"/>
      <c r="H1051" s="59"/>
      <c r="I1051" s="59"/>
      <c r="J1051" s="61"/>
      <c r="K1051" s="61"/>
      <c r="L1051" s="61"/>
    </row>
    <row r="1052" spans="2:12" ht="15">
      <c r="B1052" s="59"/>
      <c r="C1052" s="59"/>
      <c r="D1052" s="59"/>
      <c r="H1052" s="59"/>
      <c r="I1052" s="59"/>
      <c r="J1052" s="61"/>
      <c r="K1052" s="61"/>
      <c r="L1052" s="61"/>
    </row>
    <row r="1053" spans="2:12" ht="15">
      <c r="B1053" s="59"/>
      <c r="C1053" s="59"/>
      <c r="D1053" s="59"/>
      <c r="H1053" s="59"/>
      <c r="I1053" s="59"/>
      <c r="J1053" s="61"/>
      <c r="K1053" s="61"/>
      <c r="L1053" s="61"/>
    </row>
    <row r="1054" spans="2:12" ht="15">
      <c r="B1054" s="59"/>
      <c r="C1054" s="59"/>
      <c r="D1054" s="59"/>
      <c r="H1054" s="59"/>
      <c r="I1054" s="59"/>
      <c r="J1054" s="61"/>
      <c r="K1054" s="61"/>
      <c r="L1054" s="61"/>
    </row>
    <row r="1055" spans="2:12" ht="15">
      <c r="B1055" s="59"/>
      <c r="C1055" s="59"/>
      <c r="D1055" s="59"/>
      <c r="H1055" s="59"/>
      <c r="I1055" s="59"/>
      <c r="J1055" s="61"/>
      <c r="K1055" s="61"/>
      <c r="L1055" s="61"/>
    </row>
    <row r="1056" spans="2:12" ht="15">
      <c r="B1056" s="59"/>
      <c r="C1056" s="59"/>
      <c r="D1056" s="59"/>
      <c r="H1056" s="59"/>
      <c r="I1056" s="59"/>
      <c r="J1056" s="61"/>
      <c r="K1056" s="61"/>
      <c r="L1056" s="61"/>
    </row>
    <row r="1057" spans="2:12" ht="15">
      <c r="B1057" s="59"/>
      <c r="C1057" s="59"/>
      <c r="D1057" s="59"/>
      <c r="H1057" s="59"/>
      <c r="I1057" s="59"/>
      <c r="J1057" s="61"/>
      <c r="K1057" s="61"/>
      <c r="L1057" s="61"/>
    </row>
    <row r="1058" spans="2:12" ht="15">
      <c r="B1058" s="59"/>
      <c r="C1058" s="59"/>
      <c r="D1058" s="59"/>
      <c r="H1058" s="59"/>
      <c r="I1058" s="59"/>
      <c r="J1058" s="61"/>
      <c r="K1058" s="61"/>
      <c r="L1058" s="61"/>
    </row>
    <row r="1059" spans="2:12" ht="15">
      <c r="B1059" s="59"/>
      <c r="C1059" s="59"/>
      <c r="D1059" s="59"/>
      <c r="H1059" s="59"/>
      <c r="I1059" s="59"/>
      <c r="J1059" s="61"/>
      <c r="K1059" s="61"/>
      <c r="L1059" s="61"/>
    </row>
    <row r="1060" spans="2:12" ht="15">
      <c r="B1060" s="59"/>
      <c r="C1060" s="59"/>
      <c r="D1060" s="59"/>
      <c r="H1060" s="59"/>
      <c r="I1060" s="59"/>
      <c r="J1060" s="61"/>
      <c r="K1060" s="61"/>
      <c r="L1060" s="61"/>
    </row>
    <row r="1061" spans="2:12" ht="15">
      <c r="B1061" s="59"/>
      <c r="C1061" s="59"/>
      <c r="D1061" s="59"/>
      <c r="H1061" s="59"/>
      <c r="I1061" s="59"/>
      <c r="J1061" s="61"/>
      <c r="K1061" s="61"/>
      <c r="L1061" s="61"/>
    </row>
    <row r="1062" spans="2:12" ht="15">
      <c r="B1062" s="59"/>
      <c r="C1062" s="59"/>
      <c r="D1062" s="59"/>
      <c r="H1062" s="59"/>
      <c r="I1062" s="59"/>
      <c r="J1062" s="61"/>
      <c r="K1062" s="61"/>
      <c r="L1062" s="61"/>
    </row>
    <row r="1063" spans="2:12" ht="15">
      <c r="B1063" s="59"/>
      <c r="C1063" s="59"/>
      <c r="D1063" s="59"/>
      <c r="H1063" s="59"/>
      <c r="I1063" s="59"/>
      <c r="J1063" s="61"/>
      <c r="K1063" s="61"/>
      <c r="L1063" s="61"/>
    </row>
    <row r="1064" spans="2:12" ht="15">
      <c r="B1064" s="59"/>
      <c r="C1064" s="59"/>
      <c r="D1064" s="59"/>
      <c r="H1064" s="59"/>
      <c r="I1064" s="59"/>
      <c r="J1064" s="61"/>
      <c r="K1064" s="61"/>
      <c r="L1064" s="61"/>
    </row>
    <row r="1065" spans="2:12" ht="15">
      <c r="B1065" s="59"/>
      <c r="C1065" s="59"/>
      <c r="D1065" s="59"/>
      <c r="H1065" s="59"/>
      <c r="I1065" s="59"/>
      <c r="J1065" s="61"/>
      <c r="K1065" s="61"/>
      <c r="L1065" s="61"/>
    </row>
    <row r="1066" spans="2:12" ht="15">
      <c r="B1066" s="59"/>
      <c r="C1066" s="59"/>
      <c r="D1066" s="59"/>
      <c r="H1066" s="59"/>
      <c r="I1066" s="59"/>
      <c r="J1066" s="61"/>
      <c r="K1066" s="61"/>
      <c r="L1066" s="61"/>
    </row>
    <row r="1067" spans="2:12" ht="15">
      <c r="B1067" s="59"/>
      <c r="C1067" s="59"/>
      <c r="D1067" s="59"/>
      <c r="H1067" s="59"/>
      <c r="I1067" s="59"/>
      <c r="J1067" s="61"/>
      <c r="K1067" s="61"/>
      <c r="L1067" s="61"/>
    </row>
    <row r="1068" spans="2:12" ht="15">
      <c r="B1068" s="59"/>
      <c r="C1068" s="59"/>
      <c r="D1068" s="59"/>
      <c r="H1068" s="59"/>
      <c r="I1068" s="59"/>
      <c r="J1068" s="61"/>
      <c r="K1068" s="61"/>
      <c r="L1068" s="61"/>
    </row>
    <row r="1069" spans="2:12" ht="15">
      <c r="B1069" s="59"/>
      <c r="C1069" s="59"/>
      <c r="D1069" s="59"/>
      <c r="H1069" s="59"/>
      <c r="I1069" s="59"/>
      <c r="J1069" s="61"/>
      <c r="K1069" s="61"/>
      <c r="L1069" s="61"/>
    </row>
    <row r="1070" spans="2:12" ht="15">
      <c r="B1070" s="59"/>
      <c r="C1070" s="59"/>
      <c r="D1070" s="59"/>
      <c r="H1070" s="59"/>
      <c r="I1070" s="59"/>
      <c r="J1070" s="61"/>
      <c r="K1070" s="61"/>
      <c r="L1070" s="61"/>
    </row>
    <row r="1071" spans="2:12" ht="15">
      <c r="B1071" s="59"/>
      <c r="C1071" s="59"/>
      <c r="D1071" s="59"/>
      <c r="H1071" s="59"/>
      <c r="I1071" s="59"/>
      <c r="J1071" s="61"/>
      <c r="K1071" s="61"/>
      <c r="L1071" s="61"/>
    </row>
    <row r="1072" spans="2:12" ht="15">
      <c r="B1072" s="59"/>
      <c r="C1072" s="59"/>
      <c r="D1072" s="59"/>
      <c r="H1072" s="59"/>
      <c r="I1072" s="59"/>
      <c r="J1072" s="61"/>
      <c r="K1072" s="61"/>
      <c r="L1072" s="61"/>
    </row>
    <row r="1073" spans="2:12" ht="15">
      <c r="B1073" s="59"/>
      <c r="C1073" s="59"/>
      <c r="D1073" s="59"/>
      <c r="H1073" s="59"/>
      <c r="I1073" s="59"/>
      <c r="J1073" s="61"/>
      <c r="K1073" s="61"/>
      <c r="L1073" s="61"/>
    </row>
    <row r="1074" spans="2:12" ht="15">
      <c r="B1074" s="59"/>
      <c r="C1074" s="59"/>
      <c r="D1074" s="59"/>
      <c r="H1074" s="59"/>
      <c r="I1074" s="59"/>
      <c r="J1074" s="61"/>
      <c r="K1074" s="61"/>
      <c r="L1074" s="61"/>
    </row>
    <row r="1075" spans="2:12" ht="15">
      <c r="B1075" s="59"/>
      <c r="C1075" s="59"/>
      <c r="D1075" s="59"/>
      <c r="H1075" s="59"/>
      <c r="I1075" s="59"/>
      <c r="J1075" s="61"/>
      <c r="K1075" s="61"/>
      <c r="L1075" s="61"/>
    </row>
    <row r="1076" spans="2:12" ht="15">
      <c r="B1076" s="59"/>
      <c r="C1076" s="59"/>
      <c r="D1076" s="59"/>
      <c r="H1076" s="59"/>
      <c r="I1076" s="59"/>
      <c r="J1076" s="61"/>
      <c r="K1076" s="61"/>
      <c r="L1076" s="61"/>
    </row>
    <row r="1077" spans="2:12" ht="15">
      <c r="B1077" s="59"/>
      <c r="C1077" s="59"/>
      <c r="D1077" s="59"/>
      <c r="H1077" s="59"/>
      <c r="I1077" s="59"/>
      <c r="J1077" s="61"/>
      <c r="K1077" s="61"/>
      <c r="L1077" s="61"/>
    </row>
    <row r="1078" spans="2:12" ht="15">
      <c r="B1078" s="59"/>
      <c r="C1078" s="59"/>
      <c r="D1078" s="59"/>
      <c r="H1078" s="59"/>
      <c r="I1078" s="59"/>
      <c r="J1078" s="61"/>
      <c r="K1078" s="61"/>
      <c r="L1078" s="61"/>
    </row>
    <row r="1079" spans="2:12" ht="15">
      <c r="B1079" s="59"/>
      <c r="C1079" s="59"/>
      <c r="D1079" s="59"/>
      <c r="H1079" s="59"/>
      <c r="I1079" s="59"/>
      <c r="J1079" s="61"/>
      <c r="K1079" s="61"/>
      <c r="L1079" s="61"/>
    </row>
    <row r="1080" spans="2:12" ht="15">
      <c r="B1080" s="59"/>
      <c r="C1080" s="59"/>
      <c r="D1080" s="59"/>
      <c r="H1080" s="59"/>
      <c r="I1080" s="59"/>
      <c r="J1080" s="61"/>
      <c r="K1080" s="61"/>
      <c r="L1080" s="61"/>
    </row>
    <row r="1081" spans="2:12" ht="15">
      <c r="B1081" s="59"/>
      <c r="C1081" s="59"/>
      <c r="D1081" s="59"/>
      <c r="H1081" s="59"/>
      <c r="I1081" s="59"/>
      <c r="J1081" s="61"/>
      <c r="K1081" s="61"/>
      <c r="L1081" s="61"/>
    </row>
    <row r="1082" spans="2:12" ht="15">
      <c r="B1082" s="59"/>
      <c r="C1082" s="59"/>
      <c r="D1082" s="59"/>
      <c r="H1082" s="59"/>
      <c r="I1082" s="59"/>
      <c r="J1082" s="61"/>
      <c r="K1082" s="61"/>
      <c r="L1082" s="61"/>
    </row>
    <row r="1083" spans="2:12" ht="15">
      <c r="B1083" s="59"/>
      <c r="C1083" s="59"/>
      <c r="D1083" s="59"/>
      <c r="H1083" s="59"/>
      <c r="I1083" s="59"/>
      <c r="J1083" s="61"/>
      <c r="K1083" s="61"/>
      <c r="L1083" s="61"/>
    </row>
    <row r="1084" spans="2:12" ht="15">
      <c r="B1084" s="59"/>
      <c r="C1084" s="59"/>
      <c r="D1084" s="59"/>
      <c r="H1084" s="59"/>
      <c r="I1084" s="59"/>
      <c r="J1084" s="61"/>
      <c r="K1084" s="61"/>
      <c r="L1084" s="61"/>
    </row>
    <row r="1085" spans="2:12" ht="15">
      <c r="B1085" s="59"/>
      <c r="C1085" s="59"/>
      <c r="D1085" s="59"/>
      <c r="H1085" s="59"/>
      <c r="I1085" s="59"/>
      <c r="J1085" s="61"/>
      <c r="K1085" s="61"/>
      <c r="L1085" s="61"/>
    </row>
    <row r="1086" spans="2:12" ht="15">
      <c r="B1086" s="59"/>
      <c r="C1086" s="59"/>
      <c r="D1086" s="59"/>
      <c r="H1086" s="59"/>
      <c r="I1086" s="59"/>
      <c r="J1086" s="61"/>
      <c r="K1086" s="61"/>
      <c r="L1086" s="61"/>
    </row>
    <row r="1087" spans="2:12" ht="15">
      <c r="B1087" s="59"/>
      <c r="C1087" s="59"/>
      <c r="D1087" s="59"/>
      <c r="H1087" s="59"/>
      <c r="I1087" s="59"/>
      <c r="J1087" s="61"/>
      <c r="K1087" s="61"/>
      <c r="L1087" s="61"/>
    </row>
    <row r="1088" spans="2:12" ht="15">
      <c r="B1088" s="59"/>
      <c r="C1088" s="59"/>
      <c r="D1088" s="59"/>
      <c r="H1088" s="59"/>
      <c r="I1088" s="59"/>
      <c r="J1088" s="61"/>
      <c r="K1088" s="61"/>
      <c r="L1088" s="61"/>
    </row>
    <row r="1089" spans="2:12" ht="15">
      <c r="B1089" s="59"/>
      <c r="C1089" s="59"/>
      <c r="D1089" s="59"/>
      <c r="H1089" s="59"/>
      <c r="I1089" s="59"/>
      <c r="J1089" s="61"/>
      <c r="K1089" s="61"/>
      <c r="L1089" s="61"/>
    </row>
    <row r="1090" spans="2:12" ht="15">
      <c r="B1090" s="59"/>
      <c r="C1090" s="59"/>
      <c r="D1090" s="59"/>
      <c r="H1090" s="59"/>
      <c r="I1090" s="59"/>
      <c r="J1090" s="61"/>
      <c r="K1090" s="61"/>
      <c r="L1090" s="61"/>
    </row>
    <row r="1091" spans="2:12" ht="15">
      <c r="B1091" s="59"/>
      <c r="C1091" s="59"/>
      <c r="D1091" s="59"/>
      <c r="H1091" s="59"/>
      <c r="I1091" s="59"/>
      <c r="J1091" s="61"/>
      <c r="K1091" s="61"/>
      <c r="L1091" s="61"/>
    </row>
    <row r="1092" spans="2:12" ht="15">
      <c r="B1092" s="59"/>
      <c r="C1092" s="59"/>
      <c r="D1092" s="59"/>
      <c r="H1092" s="59"/>
      <c r="I1092" s="59"/>
      <c r="J1092" s="61"/>
      <c r="K1092" s="61"/>
      <c r="L1092" s="61"/>
    </row>
    <row r="1093" spans="2:12" ht="15">
      <c r="B1093" s="59"/>
      <c r="C1093" s="59"/>
      <c r="D1093" s="59"/>
      <c r="H1093" s="59"/>
      <c r="I1093" s="59"/>
      <c r="J1093" s="61"/>
      <c r="K1093" s="61"/>
      <c r="L1093" s="61"/>
    </row>
    <row r="1094" spans="2:12" ht="15">
      <c r="B1094" s="59"/>
      <c r="C1094" s="59"/>
      <c r="D1094" s="59"/>
      <c r="H1094" s="59"/>
      <c r="I1094" s="59"/>
      <c r="J1094" s="61"/>
      <c r="K1094" s="61"/>
      <c r="L1094" s="61"/>
    </row>
    <row r="1095" spans="2:12" ht="15">
      <c r="B1095" s="59"/>
      <c r="C1095" s="59"/>
      <c r="D1095" s="59"/>
      <c r="H1095" s="59"/>
      <c r="I1095" s="59"/>
      <c r="J1095" s="61"/>
      <c r="K1095" s="61"/>
      <c r="L1095" s="61"/>
    </row>
    <row r="1096" spans="2:12" ht="15">
      <c r="B1096" s="59"/>
      <c r="C1096" s="59"/>
      <c r="D1096" s="59"/>
      <c r="H1096" s="59"/>
      <c r="I1096" s="59"/>
      <c r="J1096" s="61"/>
      <c r="K1096" s="61"/>
      <c r="L1096" s="61"/>
    </row>
    <row r="1097" spans="2:12" ht="15">
      <c r="B1097" s="59"/>
      <c r="C1097" s="59"/>
      <c r="D1097" s="59"/>
      <c r="H1097" s="59"/>
      <c r="I1097" s="59"/>
      <c r="J1097" s="61"/>
      <c r="K1097" s="61"/>
      <c r="L1097" s="61"/>
    </row>
    <row r="1098" spans="2:12" ht="15">
      <c r="B1098" s="59"/>
      <c r="C1098" s="59"/>
      <c r="D1098" s="59"/>
      <c r="H1098" s="59"/>
      <c r="I1098" s="59"/>
      <c r="J1098" s="61"/>
      <c r="K1098" s="61"/>
      <c r="L1098" s="61"/>
    </row>
    <row r="1099" spans="2:12" ht="15">
      <c r="B1099" s="59"/>
      <c r="C1099" s="59"/>
      <c r="D1099" s="59"/>
      <c r="H1099" s="59"/>
      <c r="I1099" s="59"/>
      <c r="J1099" s="61"/>
      <c r="K1099" s="61"/>
      <c r="L1099" s="61"/>
    </row>
    <row r="1100" spans="2:12" ht="15">
      <c r="B1100" s="59"/>
      <c r="C1100" s="59"/>
      <c r="D1100" s="59"/>
      <c r="H1100" s="59"/>
      <c r="I1100" s="59"/>
      <c r="J1100" s="61"/>
      <c r="K1100" s="61"/>
      <c r="L1100" s="61"/>
    </row>
    <row r="1101" spans="2:12" ht="15">
      <c r="B1101" s="59"/>
      <c r="C1101" s="59"/>
      <c r="D1101" s="59"/>
      <c r="H1101" s="59"/>
      <c r="I1101" s="59"/>
      <c r="J1101" s="61"/>
      <c r="K1101" s="61"/>
      <c r="L1101" s="61"/>
    </row>
    <row r="1102" spans="2:12" ht="15">
      <c r="B1102" s="59"/>
      <c r="C1102" s="59"/>
      <c r="D1102" s="59"/>
      <c r="H1102" s="59"/>
      <c r="I1102" s="59"/>
      <c r="J1102" s="61"/>
      <c r="K1102" s="61"/>
      <c r="L1102" s="61"/>
    </row>
    <row r="1103" spans="2:12" ht="15">
      <c r="B1103" s="59"/>
      <c r="C1103" s="59"/>
      <c r="D1103" s="59"/>
      <c r="H1103" s="59"/>
      <c r="I1103" s="59"/>
      <c r="J1103" s="61"/>
      <c r="K1103" s="61"/>
      <c r="L1103" s="61"/>
    </row>
    <row r="1104" spans="2:12" ht="15">
      <c r="B1104" s="59"/>
      <c r="C1104" s="59"/>
      <c r="D1104" s="59"/>
      <c r="H1104" s="59"/>
      <c r="I1104" s="59"/>
      <c r="J1104" s="61"/>
      <c r="K1104" s="61"/>
      <c r="L1104" s="61"/>
    </row>
    <row r="1105" spans="2:12" ht="15">
      <c r="B1105" s="59"/>
      <c r="C1105" s="59"/>
      <c r="D1105" s="59"/>
      <c r="H1105" s="59"/>
      <c r="I1105" s="59"/>
      <c r="J1105" s="61"/>
      <c r="K1105" s="61"/>
      <c r="L1105" s="61"/>
    </row>
    <row r="1106" spans="2:12" ht="15">
      <c r="B1106" s="59"/>
      <c r="C1106" s="59"/>
      <c r="D1106" s="59"/>
      <c r="H1106" s="59"/>
      <c r="I1106" s="59"/>
      <c r="J1106" s="61"/>
      <c r="K1106" s="61"/>
      <c r="L1106" s="61"/>
    </row>
    <row r="1107" spans="2:12" ht="15">
      <c r="B1107" s="59"/>
      <c r="C1107" s="59"/>
      <c r="D1107" s="59"/>
      <c r="H1107" s="59"/>
      <c r="I1107" s="59"/>
      <c r="J1107" s="61"/>
      <c r="K1107" s="61"/>
      <c r="L1107" s="61"/>
    </row>
    <row r="1108" spans="2:12" ht="15">
      <c r="B1108" s="59"/>
      <c r="C1108" s="59"/>
      <c r="D1108" s="59"/>
      <c r="H1108" s="59"/>
      <c r="I1108" s="59"/>
      <c r="J1108" s="61"/>
      <c r="K1108" s="61"/>
      <c r="L1108" s="61"/>
    </row>
    <row r="1109" spans="2:12" ht="15">
      <c r="B1109" s="59"/>
      <c r="C1109" s="59"/>
      <c r="D1109" s="59"/>
      <c r="H1109" s="59"/>
      <c r="I1109" s="59"/>
      <c r="J1109" s="61"/>
      <c r="K1109" s="61"/>
      <c r="L1109" s="61"/>
    </row>
    <row r="1110" spans="2:12" ht="15">
      <c r="B1110" s="59"/>
      <c r="C1110" s="59"/>
      <c r="D1110" s="59"/>
      <c r="H1110" s="59"/>
      <c r="I1110" s="59"/>
      <c r="J1110" s="61"/>
      <c r="K1110" s="61"/>
      <c r="L1110" s="61"/>
    </row>
    <row r="1111" spans="2:12" ht="15">
      <c r="B1111" s="59"/>
      <c r="C1111" s="59"/>
      <c r="D1111" s="59"/>
      <c r="H1111" s="59"/>
      <c r="I1111" s="59"/>
      <c r="J1111" s="61"/>
      <c r="K1111" s="61"/>
      <c r="L1111" s="61"/>
    </row>
    <row r="1112" spans="2:12" ht="15">
      <c r="B1112" s="59"/>
      <c r="C1112" s="59"/>
      <c r="D1112" s="59"/>
      <c r="H1112" s="59"/>
      <c r="I1112" s="59"/>
      <c r="J1112" s="61"/>
      <c r="K1112" s="61"/>
      <c r="L1112" s="61"/>
    </row>
    <row r="1113" spans="2:12" ht="15">
      <c r="B1113" s="59"/>
      <c r="C1113" s="59"/>
      <c r="D1113" s="59"/>
      <c r="H1113" s="59"/>
      <c r="I1113" s="59"/>
      <c r="J1113" s="61"/>
      <c r="K1113" s="61"/>
      <c r="L1113" s="61"/>
    </row>
    <row r="1114" spans="2:12" ht="15">
      <c r="B1114" s="59"/>
      <c r="C1114" s="59"/>
      <c r="D1114" s="59"/>
      <c r="H1114" s="59"/>
      <c r="I1114" s="59"/>
      <c r="J1114" s="61"/>
      <c r="K1114" s="61"/>
      <c r="L1114" s="61"/>
    </row>
    <row r="1115" spans="2:12" ht="15">
      <c r="B1115" s="59"/>
      <c r="C1115" s="59"/>
      <c r="D1115" s="59"/>
      <c r="H1115" s="59"/>
      <c r="I1115" s="59"/>
      <c r="J1115" s="61"/>
      <c r="K1115" s="61"/>
      <c r="L1115" s="61"/>
    </row>
    <row r="1116" spans="2:12" ht="15">
      <c r="B1116" s="59"/>
      <c r="C1116" s="59"/>
      <c r="D1116" s="59"/>
      <c r="H1116" s="59"/>
      <c r="I1116" s="59"/>
      <c r="J1116" s="61"/>
      <c r="K1116" s="61"/>
      <c r="L1116" s="61"/>
    </row>
    <row r="1117" spans="2:12" ht="15">
      <c r="B1117" s="59"/>
      <c r="C1117" s="59"/>
      <c r="D1117" s="59"/>
      <c r="H1117" s="59"/>
      <c r="I1117" s="59"/>
      <c r="J1117" s="61"/>
      <c r="K1117" s="61"/>
      <c r="L1117" s="61"/>
    </row>
    <row r="1118" spans="2:12" ht="15">
      <c r="B1118" s="59"/>
      <c r="C1118" s="59"/>
      <c r="D1118" s="59"/>
      <c r="H1118" s="59"/>
      <c r="I1118" s="59"/>
      <c r="J1118" s="61"/>
      <c r="K1118" s="61"/>
      <c r="L1118" s="61"/>
    </row>
    <row r="1119" spans="2:12" ht="15">
      <c r="B1119" s="59"/>
      <c r="C1119" s="59"/>
      <c r="D1119" s="59"/>
      <c r="H1119" s="59"/>
      <c r="I1119" s="59"/>
      <c r="J1119" s="61"/>
      <c r="K1119" s="61"/>
      <c r="L1119" s="61"/>
    </row>
    <row r="1120" spans="2:12" ht="15">
      <c r="B1120" s="59"/>
      <c r="C1120" s="59"/>
      <c r="D1120" s="59"/>
      <c r="H1120" s="59"/>
      <c r="I1120" s="59"/>
      <c r="J1120" s="61"/>
      <c r="K1120" s="61"/>
      <c r="L1120" s="61"/>
    </row>
    <row r="1121" spans="2:12" ht="15">
      <c r="B1121" s="59"/>
      <c r="C1121" s="59"/>
      <c r="D1121" s="59"/>
      <c r="H1121" s="59"/>
      <c r="I1121" s="59"/>
      <c r="J1121" s="61"/>
      <c r="K1121" s="61"/>
      <c r="L1121" s="61"/>
    </row>
    <row r="1122" spans="2:12" ht="15">
      <c r="B1122" s="59"/>
      <c r="C1122" s="59"/>
      <c r="D1122" s="59"/>
      <c r="H1122" s="59"/>
      <c r="I1122" s="59"/>
      <c r="J1122" s="61"/>
      <c r="K1122" s="61"/>
      <c r="L1122" s="61"/>
    </row>
    <row r="1123" spans="2:12" ht="15">
      <c r="B1123" s="59"/>
      <c r="C1123" s="59"/>
      <c r="D1123" s="59"/>
      <c r="H1123" s="59"/>
      <c r="I1123" s="59"/>
      <c r="J1123" s="61"/>
      <c r="K1123" s="61"/>
      <c r="L1123" s="61"/>
    </row>
    <row r="1124" spans="2:12" ht="15">
      <c r="B1124" s="59"/>
      <c r="C1124" s="59"/>
      <c r="D1124" s="59"/>
      <c r="H1124" s="59"/>
      <c r="I1124" s="59"/>
      <c r="J1124" s="61"/>
      <c r="K1124" s="61"/>
      <c r="L1124" s="61"/>
    </row>
    <row r="1125" spans="2:12" ht="15">
      <c r="B1125" s="59"/>
      <c r="C1125" s="59"/>
      <c r="D1125" s="59"/>
      <c r="H1125" s="59"/>
      <c r="I1125" s="59"/>
      <c r="J1125" s="61"/>
      <c r="K1125" s="61"/>
      <c r="L1125" s="61"/>
    </row>
    <row r="1126" spans="2:12" ht="15">
      <c r="B1126" s="59"/>
      <c r="C1126" s="59"/>
      <c r="D1126" s="59"/>
      <c r="H1126" s="59"/>
      <c r="I1126" s="59"/>
      <c r="J1126" s="61"/>
      <c r="K1126" s="61"/>
      <c r="L1126" s="61"/>
    </row>
    <row r="1127" spans="2:12" ht="15">
      <c r="B1127" s="59"/>
      <c r="C1127" s="59"/>
      <c r="D1127" s="59"/>
      <c r="H1127" s="59"/>
      <c r="I1127" s="59"/>
      <c r="J1127" s="61"/>
      <c r="K1127" s="61"/>
      <c r="L1127" s="61"/>
    </row>
    <row r="1128" spans="2:12" ht="15">
      <c r="B1128" s="59"/>
      <c r="C1128" s="59"/>
      <c r="D1128" s="59"/>
      <c r="H1128" s="59"/>
      <c r="I1128" s="59"/>
      <c r="J1128" s="61"/>
      <c r="K1128" s="61"/>
      <c r="L1128" s="61"/>
    </row>
    <row r="1129" spans="2:12" ht="15">
      <c r="B1129" s="59"/>
      <c r="C1129" s="59"/>
      <c r="D1129" s="59"/>
      <c r="H1129" s="59"/>
      <c r="I1129" s="59"/>
      <c r="J1129" s="61"/>
      <c r="K1129" s="61"/>
      <c r="L1129" s="61"/>
    </row>
    <row r="1130" spans="2:12" ht="15">
      <c r="B1130" s="59"/>
      <c r="C1130" s="59"/>
      <c r="D1130" s="59"/>
      <c r="H1130" s="59"/>
      <c r="I1130" s="59"/>
      <c r="J1130" s="61"/>
      <c r="K1130" s="61"/>
      <c r="L1130" s="61"/>
    </row>
    <row r="1131" spans="2:12" ht="15">
      <c r="B1131" s="59"/>
      <c r="C1131" s="59"/>
      <c r="D1131" s="59"/>
      <c r="H1131" s="59"/>
      <c r="I1131" s="59"/>
      <c r="J1131" s="61"/>
      <c r="K1131" s="61"/>
      <c r="L1131" s="61"/>
    </row>
    <row r="1132" spans="2:12" ht="15">
      <c r="B1132" s="59"/>
      <c r="C1132" s="59"/>
      <c r="D1132" s="59"/>
      <c r="H1132" s="59"/>
      <c r="I1132" s="59"/>
      <c r="J1132" s="61"/>
      <c r="K1132" s="61"/>
      <c r="L1132" s="61"/>
    </row>
    <row r="1133" spans="2:12" ht="15">
      <c r="B1133" s="59"/>
      <c r="C1133" s="59"/>
      <c r="D1133" s="59"/>
      <c r="H1133" s="59"/>
      <c r="I1133" s="59"/>
      <c r="J1133" s="61"/>
      <c r="K1133" s="61"/>
      <c r="L1133" s="61"/>
    </row>
    <row r="1134" spans="2:12" ht="15">
      <c r="B1134" s="59"/>
      <c r="C1134" s="59"/>
      <c r="D1134" s="59"/>
      <c r="H1134" s="59"/>
      <c r="I1134" s="59"/>
      <c r="J1134" s="61"/>
      <c r="K1134" s="61"/>
      <c r="L1134" s="61"/>
    </row>
    <row r="1135" spans="2:12" ht="15">
      <c r="B1135" s="59"/>
      <c r="C1135" s="59"/>
      <c r="D1135" s="59"/>
      <c r="H1135" s="59"/>
      <c r="I1135" s="59"/>
      <c r="J1135" s="61"/>
      <c r="K1135" s="61"/>
      <c r="L1135" s="61"/>
    </row>
    <row r="1136" spans="2:12" ht="15">
      <c r="B1136" s="59"/>
      <c r="C1136" s="59"/>
      <c r="D1136" s="59"/>
      <c r="H1136" s="59"/>
      <c r="I1136" s="59"/>
      <c r="J1136" s="61"/>
      <c r="K1136" s="61"/>
      <c r="L1136" s="61"/>
    </row>
    <row r="1137" spans="2:12" ht="15">
      <c r="B1137" s="59"/>
      <c r="C1137" s="59"/>
      <c r="D1137" s="59"/>
      <c r="H1137" s="59"/>
      <c r="I1137" s="59"/>
      <c r="J1137" s="61"/>
      <c r="K1137" s="61"/>
      <c r="L1137" s="61"/>
    </row>
    <row r="1138" spans="2:12" ht="15">
      <c r="B1138" s="59"/>
      <c r="C1138" s="59"/>
      <c r="D1138" s="59"/>
      <c r="H1138" s="59"/>
      <c r="I1138" s="59"/>
      <c r="J1138" s="61"/>
      <c r="K1138" s="61"/>
      <c r="L1138" s="61"/>
    </row>
    <row r="1139" spans="2:12" ht="15">
      <c r="B1139" s="59"/>
      <c r="C1139" s="59"/>
      <c r="D1139" s="59"/>
      <c r="H1139" s="59"/>
      <c r="I1139" s="59"/>
      <c r="J1139" s="61"/>
      <c r="K1139" s="61"/>
      <c r="L1139" s="61"/>
    </row>
    <row r="1140" spans="2:12" ht="15">
      <c r="B1140" s="59"/>
      <c r="C1140" s="59"/>
      <c r="D1140" s="59"/>
      <c r="H1140" s="59"/>
      <c r="I1140" s="59"/>
      <c r="J1140" s="61"/>
      <c r="K1140" s="61"/>
      <c r="L1140" s="61"/>
    </row>
    <row r="1141" spans="2:12" ht="15">
      <c r="B1141" s="59"/>
      <c r="C1141" s="59"/>
      <c r="D1141" s="59"/>
      <c r="H1141" s="59"/>
      <c r="I1141" s="59"/>
      <c r="J1141" s="61"/>
      <c r="K1141" s="61"/>
      <c r="L1141" s="61"/>
    </row>
    <row r="1142" spans="2:12" ht="15">
      <c r="B1142" s="59"/>
      <c r="C1142" s="59"/>
      <c r="D1142" s="59"/>
      <c r="H1142" s="59"/>
      <c r="I1142" s="59"/>
      <c r="J1142" s="61"/>
      <c r="K1142" s="61"/>
      <c r="L1142" s="61"/>
    </row>
    <row r="1143" spans="2:12" ht="15">
      <c r="B1143" s="59"/>
      <c r="C1143" s="59"/>
      <c r="D1143" s="59"/>
      <c r="H1143" s="59"/>
      <c r="I1143" s="59"/>
      <c r="J1143" s="61"/>
      <c r="K1143" s="61"/>
      <c r="L1143" s="61"/>
    </row>
    <row r="1144" spans="2:12" ht="15">
      <c r="B1144" s="59"/>
      <c r="C1144" s="59"/>
      <c r="D1144" s="59"/>
      <c r="H1144" s="59"/>
      <c r="I1144" s="59"/>
      <c r="J1144" s="61"/>
      <c r="K1144" s="61"/>
      <c r="L1144" s="61"/>
    </row>
    <row r="1145" spans="2:12" ht="15">
      <c r="B1145" s="59"/>
      <c r="C1145" s="59"/>
      <c r="D1145" s="59"/>
      <c r="H1145" s="59"/>
      <c r="I1145" s="59"/>
      <c r="J1145" s="61"/>
      <c r="K1145" s="61"/>
      <c r="L1145" s="61"/>
    </row>
    <row r="1146" spans="2:12" ht="15">
      <c r="B1146" s="59"/>
      <c r="C1146" s="59"/>
      <c r="D1146" s="59"/>
      <c r="H1146" s="59"/>
      <c r="I1146" s="59"/>
      <c r="J1146" s="61"/>
      <c r="K1146" s="61"/>
      <c r="L1146" s="61"/>
    </row>
    <row r="1147" spans="2:12" ht="15">
      <c r="B1147" s="59"/>
      <c r="C1147" s="59"/>
      <c r="D1147" s="59"/>
      <c r="H1147" s="59"/>
      <c r="I1147" s="59"/>
      <c r="J1147" s="61"/>
      <c r="K1147" s="61"/>
      <c r="L1147" s="61"/>
    </row>
    <row r="1148" spans="2:12" ht="15">
      <c r="B1148" s="59"/>
      <c r="C1148" s="59"/>
      <c r="D1148" s="59"/>
      <c r="H1148" s="59"/>
      <c r="I1148" s="59"/>
      <c r="J1148" s="61"/>
      <c r="K1148" s="61"/>
      <c r="L1148" s="61"/>
    </row>
    <row r="1149" spans="2:12" ht="15">
      <c r="B1149" s="59"/>
      <c r="C1149" s="59"/>
      <c r="D1149" s="59"/>
      <c r="H1149" s="59"/>
      <c r="I1149" s="59"/>
      <c r="J1149" s="61"/>
      <c r="K1149" s="61"/>
      <c r="L1149" s="61"/>
    </row>
    <row r="1150" spans="2:12" ht="15">
      <c r="B1150" s="59"/>
      <c r="C1150" s="59"/>
      <c r="D1150" s="59"/>
      <c r="H1150" s="59"/>
      <c r="I1150" s="59"/>
      <c r="J1150" s="61"/>
      <c r="K1150" s="61"/>
      <c r="L1150" s="61"/>
    </row>
    <row r="1151" spans="2:12" ht="15">
      <c r="B1151" s="59"/>
      <c r="C1151" s="59"/>
      <c r="D1151" s="59"/>
      <c r="H1151" s="59"/>
      <c r="I1151" s="59"/>
      <c r="J1151" s="61"/>
      <c r="K1151" s="61"/>
      <c r="L1151" s="61"/>
    </row>
    <row r="1152" spans="2:12" ht="15">
      <c r="B1152" s="59"/>
      <c r="C1152" s="59"/>
      <c r="D1152" s="59"/>
      <c r="H1152" s="59"/>
      <c r="I1152" s="59"/>
      <c r="J1152" s="61"/>
      <c r="K1152" s="61"/>
      <c r="L1152" s="61"/>
    </row>
    <row r="1153" spans="2:12" ht="15">
      <c r="B1153" s="59"/>
      <c r="C1153" s="59"/>
      <c r="D1153" s="59"/>
      <c r="H1153" s="59"/>
      <c r="I1153" s="59"/>
      <c r="J1153" s="61"/>
      <c r="K1153" s="61"/>
      <c r="L1153" s="61"/>
    </row>
    <row r="1154" spans="2:12" ht="15">
      <c r="B1154" s="59"/>
      <c r="C1154" s="59"/>
      <c r="D1154" s="59"/>
      <c r="H1154" s="59"/>
      <c r="I1154" s="59"/>
      <c r="J1154" s="61"/>
      <c r="K1154" s="61"/>
      <c r="L1154" s="61"/>
    </row>
    <row r="1155" spans="2:12" ht="15">
      <c r="B1155" s="59"/>
      <c r="C1155" s="59"/>
      <c r="D1155" s="59"/>
      <c r="H1155" s="59"/>
      <c r="I1155" s="59"/>
      <c r="J1155" s="61"/>
      <c r="K1155" s="61"/>
      <c r="L1155" s="61"/>
    </row>
    <row r="1156" spans="2:12" ht="15">
      <c r="B1156" s="59"/>
      <c r="C1156" s="59"/>
      <c r="D1156" s="59"/>
      <c r="H1156" s="59"/>
      <c r="I1156" s="59"/>
      <c r="J1156" s="61"/>
      <c r="K1156" s="61"/>
      <c r="L1156" s="61"/>
    </row>
    <row r="1157" spans="2:12" ht="15">
      <c r="B1157" s="59"/>
      <c r="C1157" s="59"/>
      <c r="D1157" s="59"/>
      <c r="H1157" s="59"/>
      <c r="I1157" s="59"/>
      <c r="J1157" s="61"/>
      <c r="K1157" s="61"/>
      <c r="L1157" s="61"/>
    </row>
    <row r="1158" spans="2:12" ht="15">
      <c r="B1158" s="59"/>
      <c r="C1158" s="59"/>
      <c r="D1158" s="59"/>
      <c r="H1158" s="59"/>
      <c r="I1158" s="59"/>
      <c r="J1158" s="61"/>
      <c r="K1158" s="61"/>
      <c r="L1158" s="61"/>
    </row>
    <row r="1159" spans="2:12" ht="15">
      <c r="B1159" s="59"/>
      <c r="C1159" s="59"/>
      <c r="D1159" s="59"/>
      <c r="H1159" s="59"/>
      <c r="I1159" s="59"/>
      <c r="J1159" s="61"/>
      <c r="K1159" s="61"/>
      <c r="L1159" s="61"/>
    </row>
    <row r="1160" spans="2:12" ht="15">
      <c r="B1160" s="59"/>
      <c r="C1160" s="59"/>
      <c r="D1160" s="59"/>
      <c r="H1160" s="59"/>
      <c r="I1160" s="59"/>
      <c r="J1160" s="61"/>
      <c r="K1160" s="61"/>
      <c r="L1160" s="61"/>
    </row>
    <row r="1161" spans="2:12" ht="15">
      <c r="B1161" s="59"/>
      <c r="C1161" s="59"/>
      <c r="D1161" s="59"/>
      <c r="H1161" s="59"/>
      <c r="I1161" s="59"/>
      <c r="J1161" s="61"/>
      <c r="K1161" s="61"/>
      <c r="L1161" s="61"/>
    </row>
    <row r="1162" spans="2:12" ht="15">
      <c r="B1162" s="59"/>
      <c r="C1162" s="59"/>
      <c r="D1162" s="59"/>
      <c r="H1162" s="59"/>
      <c r="I1162" s="59"/>
      <c r="J1162" s="61"/>
      <c r="K1162" s="61"/>
      <c r="L1162" s="61"/>
    </row>
    <row r="1163" spans="2:12" ht="15">
      <c r="B1163" s="59"/>
      <c r="C1163" s="59"/>
      <c r="D1163" s="59"/>
      <c r="H1163" s="59"/>
      <c r="I1163" s="59"/>
      <c r="J1163" s="61"/>
      <c r="K1163" s="61"/>
      <c r="L1163" s="61"/>
    </row>
    <row r="1164" spans="2:12" ht="15">
      <c r="B1164" s="59"/>
      <c r="C1164" s="59"/>
      <c r="D1164" s="59"/>
      <c r="H1164" s="59"/>
      <c r="I1164" s="59"/>
      <c r="J1164" s="61"/>
      <c r="K1164" s="61"/>
      <c r="L1164" s="61"/>
    </row>
    <row r="1165" spans="2:12" ht="15">
      <c r="B1165" s="59"/>
      <c r="C1165" s="59"/>
      <c r="D1165" s="59"/>
      <c r="H1165" s="59"/>
      <c r="I1165" s="59"/>
      <c r="J1165" s="61"/>
      <c r="K1165" s="61"/>
      <c r="L1165" s="61"/>
    </row>
    <row r="1166" spans="2:12" ht="15">
      <c r="B1166" s="59"/>
      <c r="C1166" s="59"/>
      <c r="D1166" s="59"/>
      <c r="H1166" s="59"/>
      <c r="I1166" s="59"/>
      <c r="J1166" s="61"/>
      <c r="K1166" s="61"/>
      <c r="L1166" s="61"/>
    </row>
    <row r="1167" spans="2:12" ht="15">
      <c r="B1167" s="59"/>
      <c r="C1167" s="59"/>
      <c r="D1167" s="59"/>
      <c r="H1167" s="59"/>
      <c r="I1167" s="59"/>
      <c r="J1167" s="61"/>
      <c r="K1167" s="61"/>
      <c r="L1167" s="61"/>
    </row>
    <row r="1168" spans="2:12" ht="15">
      <c r="B1168" s="59"/>
      <c r="C1168" s="59"/>
      <c r="D1168" s="59"/>
      <c r="H1168" s="59"/>
      <c r="I1168" s="59"/>
      <c r="J1168" s="61"/>
      <c r="K1168" s="61"/>
      <c r="L1168" s="61"/>
    </row>
    <row r="1169" spans="2:12" ht="15">
      <c r="B1169" s="59"/>
      <c r="C1169" s="59"/>
      <c r="D1169" s="59"/>
      <c r="H1169" s="59"/>
      <c r="I1169" s="59"/>
      <c r="J1169" s="61"/>
      <c r="K1169" s="61"/>
      <c r="L1169" s="61"/>
    </row>
    <row r="1170" spans="2:12" ht="15">
      <c r="B1170" s="59"/>
      <c r="C1170" s="59"/>
      <c r="D1170" s="59"/>
      <c r="H1170" s="59"/>
      <c r="I1170" s="59"/>
      <c r="J1170" s="61"/>
      <c r="K1170" s="61"/>
      <c r="L1170" s="61"/>
    </row>
    <row r="1171" spans="2:12" ht="15">
      <c r="B1171" s="59"/>
      <c r="C1171" s="59"/>
      <c r="D1171" s="59"/>
      <c r="H1171" s="59"/>
      <c r="I1171" s="59"/>
      <c r="J1171" s="61"/>
      <c r="K1171" s="61"/>
      <c r="L1171" s="61"/>
    </row>
    <row r="1172" spans="2:12" ht="15">
      <c r="B1172" s="59"/>
      <c r="C1172" s="59"/>
      <c r="D1172" s="59"/>
      <c r="H1172" s="59"/>
      <c r="I1172" s="59"/>
      <c r="J1172" s="61"/>
      <c r="K1172" s="61"/>
      <c r="L1172" s="61"/>
    </row>
    <row r="1173" spans="2:12" ht="15">
      <c r="B1173" s="59"/>
      <c r="C1173" s="59"/>
      <c r="D1173" s="59"/>
      <c r="H1173" s="59"/>
      <c r="I1173" s="59"/>
      <c r="J1173" s="61"/>
      <c r="K1173" s="61"/>
      <c r="L1173" s="61"/>
    </row>
    <row r="1174" spans="2:12" ht="15">
      <c r="B1174" s="59"/>
      <c r="C1174" s="59"/>
      <c r="D1174" s="59"/>
      <c r="H1174" s="59"/>
      <c r="I1174" s="59"/>
      <c r="J1174" s="61"/>
      <c r="K1174" s="61"/>
      <c r="L1174" s="61"/>
    </row>
    <row r="1175" spans="2:12" ht="15">
      <c r="B1175" s="59"/>
      <c r="C1175" s="59"/>
      <c r="D1175" s="59"/>
      <c r="H1175" s="59"/>
      <c r="I1175" s="59"/>
      <c r="J1175" s="61"/>
      <c r="K1175" s="61"/>
      <c r="L1175" s="61"/>
    </row>
    <row r="1176" spans="2:12" ht="15">
      <c r="B1176" s="59"/>
      <c r="C1176" s="59"/>
      <c r="D1176" s="59"/>
      <c r="H1176" s="59"/>
      <c r="I1176" s="59"/>
      <c r="J1176" s="61"/>
      <c r="K1176" s="61"/>
      <c r="L1176" s="61"/>
    </row>
    <row r="1177" spans="2:12" ht="15">
      <c r="B1177" s="59"/>
      <c r="C1177" s="59"/>
      <c r="D1177" s="59"/>
      <c r="H1177" s="59"/>
      <c r="I1177" s="59"/>
      <c r="J1177" s="61"/>
      <c r="K1177" s="61"/>
      <c r="L1177" s="61"/>
    </row>
    <row r="1178" spans="2:12" ht="15">
      <c r="B1178" s="59"/>
      <c r="C1178" s="59"/>
      <c r="D1178" s="59"/>
      <c r="H1178" s="59"/>
      <c r="I1178" s="59"/>
      <c r="J1178" s="61"/>
      <c r="K1178" s="61"/>
      <c r="L1178" s="61"/>
    </row>
    <row r="1179" spans="2:12" ht="15">
      <c r="B1179" s="59"/>
      <c r="C1179" s="59"/>
      <c r="D1179" s="59"/>
      <c r="H1179" s="59"/>
      <c r="I1179" s="59"/>
      <c r="J1179" s="61"/>
      <c r="K1179" s="61"/>
      <c r="L1179" s="61"/>
    </row>
    <row r="1180" spans="2:12" ht="15">
      <c r="B1180" s="59"/>
      <c r="C1180" s="59"/>
      <c r="D1180" s="59"/>
      <c r="H1180" s="59"/>
      <c r="I1180" s="59"/>
      <c r="J1180" s="61"/>
      <c r="K1180" s="61"/>
      <c r="L1180" s="61"/>
    </row>
    <row r="1181" spans="2:12" ht="15">
      <c r="B1181" s="59"/>
      <c r="C1181" s="59"/>
      <c r="D1181" s="59"/>
      <c r="H1181" s="59"/>
      <c r="I1181" s="59"/>
      <c r="J1181" s="61"/>
      <c r="K1181" s="61"/>
      <c r="L1181" s="61"/>
    </row>
    <row r="1182" spans="2:12" ht="15">
      <c r="B1182" s="59"/>
      <c r="C1182" s="59"/>
      <c r="D1182" s="59"/>
      <c r="H1182" s="59"/>
      <c r="I1182" s="59"/>
      <c r="J1182" s="61"/>
      <c r="K1182" s="61"/>
      <c r="L1182" s="61"/>
    </row>
    <row r="1183" spans="2:12" ht="15">
      <c r="B1183" s="59"/>
      <c r="C1183" s="59"/>
      <c r="D1183" s="59"/>
      <c r="H1183" s="59"/>
      <c r="I1183" s="59"/>
      <c r="J1183" s="61"/>
      <c r="K1183" s="61"/>
      <c r="L1183" s="61"/>
    </row>
    <row r="1184" spans="2:12" ht="15">
      <c r="B1184" s="59"/>
      <c r="C1184" s="59"/>
      <c r="D1184" s="59"/>
      <c r="H1184" s="59"/>
      <c r="I1184" s="59"/>
      <c r="J1184" s="61"/>
      <c r="K1184" s="61"/>
      <c r="L1184" s="61"/>
    </row>
    <row r="1185" spans="2:12" ht="15">
      <c r="B1185" s="59"/>
      <c r="C1185" s="59"/>
      <c r="D1185" s="59"/>
      <c r="H1185" s="59"/>
      <c r="I1185" s="59"/>
      <c r="J1185" s="61"/>
      <c r="K1185" s="61"/>
      <c r="L1185" s="61"/>
    </row>
    <row r="1186" spans="2:12" ht="15">
      <c r="B1186" s="59"/>
      <c r="C1186" s="59"/>
      <c r="D1186" s="59"/>
      <c r="H1186" s="59"/>
      <c r="I1186" s="59"/>
      <c r="J1186" s="61"/>
      <c r="K1186" s="61"/>
      <c r="L1186" s="61"/>
    </row>
    <row r="1187" spans="2:12" ht="15">
      <c r="B1187" s="59"/>
      <c r="C1187" s="59"/>
      <c r="D1187" s="59"/>
      <c r="H1187" s="59"/>
      <c r="I1187" s="59"/>
      <c r="J1187" s="61"/>
      <c r="K1187" s="61"/>
      <c r="L1187" s="61"/>
    </row>
    <row r="1188" spans="2:12" ht="15">
      <c r="B1188" s="59"/>
      <c r="C1188" s="59"/>
      <c r="D1188" s="59"/>
      <c r="H1188" s="59"/>
      <c r="I1188" s="59"/>
      <c r="J1188" s="61"/>
      <c r="K1188" s="61"/>
      <c r="L1188" s="61"/>
    </row>
    <row r="1189" spans="2:12" ht="15">
      <c r="B1189" s="59"/>
      <c r="C1189" s="59"/>
      <c r="D1189" s="59"/>
      <c r="H1189" s="59"/>
      <c r="I1189" s="59"/>
      <c r="J1189" s="61"/>
      <c r="K1189" s="61"/>
      <c r="L1189" s="61"/>
    </row>
    <row r="1190" spans="2:12" ht="15">
      <c r="B1190" s="59"/>
      <c r="C1190" s="59"/>
      <c r="D1190" s="59"/>
      <c r="H1190" s="59"/>
      <c r="I1190" s="59"/>
      <c r="J1190" s="61"/>
      <c r="K1190" s="61"/>
      <c r="L1190" s="61"/>
    </row>
    <row r="1191" spans="2:12" ht="15">
      <c r="B1191" s="59"/>
      <c r="C1191" s="59"/>
      <c r="D1191" s="59"/>
      <c r="H1191" s="59"/>
      <c r="I1191" s="59"/>
      <c r="J1191" s="61"/>
      <c r="K1191" s="61"/>
      <c r="L1191" s="61"/>
    </row>
    <row r="1192" spans="2:12" ht="15">
      <c r="B1192" s="59"/>
      <c r="C1192" s="59"/>
      <c r="D1192" s="59"/>
      <c r="H1192" s="59"/>
      <c r="I1192" s="59"/>
      <c r="J1192" s="61"/>
      <c r="K1192" s="61"/>
      <c r="L1192" s="61"/>
    </row>
    <row r="1193" spans="2:12" ht="15">
      <c r="B1193" s="59"/>
      <c r="C1193" s="59"/>
      <c r="D1193" s="59"/>
      <c r="H1193" s="59"/>
      <c r="I1193" s="59"/>
      <c r="J1193" s="61"/>
      <c r="K1193" s="61"/>
      <c r="L1193" s="61"/>
    </row>
    <row r="1194" spans="2:12" ht="15">
      <c r="B1194" s="59"/>
      <c r="C1194" s="59"/>
      <c r="D1194" s="59"/>
      <c r="H1194" s="59"/>
      <c r="I1194" s="59"/>
      <c r="J1194" s="61"/>
      <c r="K1194" s="61"/>
      <c r="L1194" s="61"/>
    </row>
    <row r="1195" spans="2:12" ht="15">
      <c r="B1195" s="59"/>
      <c r="C1195" s="59"/>
      <c r="D1195" s="59"/>
      <c r="H1195" s="59"/>
      <c r="I1195" s="59"/>
      <c r="J1195" s="61"/>
      <c r="K1195" s="61"/>
      <c r="L1195" s="61"/>
    </row>
    <row r="1196" spans="2:12" ht="15">
      <c r="B1196" s="59"/>
      <c r="C1196" s="59"/>
      <c r="D1196" s="59"/>
      <c r="H1196" s="59"/>
      <c r="I1196" s="59"/>
      <c r="J1196" s="61"/>
      <c r="K1196" s="61"/>
      <c r="L1196" s="61"/>
    </row>
    <row r="1197" spans="2:12" ht="15">
      <c r="B1197" s="59"/>
      <c r="C1197" s="59"/>
      <c r="D1197" s="59"/>
      <c r="H1197" s="59"/>
      <c r="I1197" s="59"/>
      <c r="J1197" s="61"/>
      <c r="K1197" s="61"/>
      <c r="L1197" s="61"/>
    </row>
    <row r="1198" spans="2:12" ht="15">
      <c r="B1198" s="59"/>
      <c r="C1198" s="59"/>
      <c r="D1198" s="59"/>
      <c r="H1198" s="59"/>
      <c r="I1198" s="59"/>
      <c r="J1198" s="61"/>
      <c r="K1198" s="61"/>
      <c r="L1198" s="61"/>
    </row>
    <row r="1199" spans="2:12" ht="15">
      <c r="B1199" s="59"/>
      <c r="C1199" s="59"/>
      <c r="D1199" s="59"/>
      <c r="H1199" s="59"/>
      <c r="I1199" s="59"/>
      <c r="J1199" s="61"/>
      <c r="K1199" s="61"/>
      <c r="L1199" s="61"/>
    </row>
    <row r="1200" spans="2:12" ht="15">
      <c r="B1200" s="59"/>
      <c r="C1200" s="59"/>
      <c r="D1200" s="59"/>
      <c r="H1200" s="59"/>
      <c r="I1200" s="59"/>
      <c r="J1200" s="61"/>
      <c r="K1200" s="61"/>
      <c r="L1200" s="61"/>
    </row>
    <row r="1201" spans="2:12" ht="15">
      <c r="B1201" s="59"/>
      <c r="C1201" s="59"/>
      <c r="D1201" s="59"/>
      <c r="H1201" s="59"/>
      <c r="I1201" s="59"/>
      <c r="J1201" s="61"/>
      <c r="K1201" s="61"/>
      <c r="L1201" s="61"/>
    </row>
    <row r="1202" spans="2:12" ht="15">
      <c r="B1202" s="59"/>
      <c r="C1202" s="59"/>
      <c r="D1202" s="59"/>
      <c r="H1202" s="59"/>
      <c r="I1202" s="59"/>
      <c r="J1202" s="61"/>
      <c r="K1202" s="61"/>
      <c r="L1202" s="61"/>
    </row>
    <row r="1203" spans="2:12" ht="15">
      <c r="B1203" s="59"/>
      <c r="C1203" s="59"/>
      <c r="D1203" s="59"/>
      <c r="H1203" s="59"/>
      <c r="I1203" s="59"/>
      <c r="J1203" s="61"/>
      <c r="K1203" s="61"/>
      <c r="L1203" s="61"/>
    </row>
    <row r="1204" spans="2:12" ht="15">
      <c r="B1204" s="59"/>
      <c r="C1204" s="59"/>
      <c r="D1204" s="59"/>
      <c r="H1204" s="59"/>
      <c r="I1204" s="59"/>
      <c r="J1204" s="61"/>
      <c r="K1204" s="61"/>
      <c r="L1204" s="61"/>
    </row>
    <row r="1205" spans="2:12" ht="15">
      <c r="B1205" s="59"/>
      <c r="C1205" s="59"/>
      <c r="D1205" s="59"/>
      <c r="H1205" s="59"/>
      <c r="I1205" s="59"/>
      <c r="J1205" s="61"/>
      <c r="K1205" s="61"/>
      <c r="L1205" s="61"/>
    </row>
    <row r="1206" spans="2:12" ht="15">
      <c r="B1206" s="59"/>
      <c r="C1206" s="59"/>
      <c r="D1206" s="59"/>
      <c r="H1206" s="59"/>
      <c r="I1206" s="59"/>
      <c r="J1206" s="61"/>
      <c r="K1206" s="61"/>
      <c r="L1206" s="61"/>
    </row>
    <row r="1207" spans="2:12" ht="15">
      <c r="B1207" s="59"/>
      <c r="C1207" s="59"/>
      <c r="D1207" s="59"/>
      <c r="H1207" s="59"/>
      <c r="I1207" s="59"/>
      <c r="J1207" s="61"/>
      <c r="K1207" s="61"/>
      <c r="L1207" s="61"/>
    </row>
    <row r="1208" spans="2:12" ht="15">
      <c r="B1208" s="59"/>
      <c r="C1208" s="59"/>
      <c r="D1208" s="59"/>
      <c r="H1208" s="59"/>
      <c r="I1208" s="59"/>
      <c r="J1208" s="61"/>
      <c r="K1208" s="61"/>
      <c r="L1208" s="61"/>
    </row>
    <row r="1209" spans="2:12" ht="15">
      <c r="B1209" s="59"/>
      <c r="C1209" s="59"/>
      <c r="D1209" s="59"/>
      <c r="H1209" s="59"/>
      <c r="I1209" s="59"/>
      <c r="J1209" s="61"/>
      <c r="K1209" s="61"/>
      <c r="L1209" s="61"/>
    </row>
    <row r="1210" spans="2:12" ht="15">
      <c r="B1210" s="59"/>
      <c r="C1210" s="59"/>
      <c r="D1210" s="59"/>
      <c r="H1210" s="59"/>
      <c r="I1210" s="59"/>
      <c r="J1210" s="61"/>
      <c r="K1210" s="61"/>
      <c r="L1210" s="61"/>
    </row>
    <row r="1211" spans="2:12" ht="15">
      <c r="B1211" s="59"/>
      <c r="C1211" s="59"/>
      <c r="D1211" s="59"/>
      <c r="H1211" s="59"/>
      <c r="I1211" s="59"/>
      <c r="J1211" s="61"/>
      <c r="K1211" s="61"/>
      <c r="L1211" s="61"/>
    </row>
    <row r="1212" spans="2:12" ht="15">
      <c r="B1212" s="59"/>
      <c r="C1212" s="59"/>
      <c r="D1212" s="59"/>
      <c r="H1212" s="59"/>
      <c r="I1212" s="59"/>
      <c r="J1212" s="61"/>
      <c r="K1212" s="61"/>
      <c r="L1212" s="61"/>
    </row>
    <row r="1213" spans="2:12" ht="15">
      <c r="B1213" s="59"/>
      <c r="C1213" s="59"/>
      <c r="D1213" s="59"/>
      <c r="H1213" s="59"/>
      <c r="I1213" s="59"/>
      <c r="J1213" s="61"/>
      <c r="K1213" s="61"/>
      <c r="L1213" s="61"/>
    </row>
    <row r="1214" spans="2:12" ht="15">
      <c r="B1214" s="59"/>
      <c r="C1214" s="59"/>
      <c r="D1214" s="59"/>
      <c r="H1214" s="59"/>
      <c r="I1214" s="59"/>
      <c r="J1214" s="61"/>
      <c r="K1214" s="61"/>
      <c r="L1214" s="61"/>
    </row>
    <row r="1215" spans="2:12" ht="15">
      <c r="B1215" s="59"/>
      <c r="C1215" s="59"/>
      <c r="D1215" s="59"/>
      <c r="H1215" s="59"/>
      <c r="I1215" s="59"/>
      <c r="J1215" s="61"/>
      <c r="K1215" s="61"/>
      <c r="L1215" s="61"/>
    </row>
    <row r="1216" spans="2:12" ht="15">
      <c r="B1216" s="59"/>
      <c r="C1216" s="59"/>
      <c r="D1216" s="59"/>
      <c r="H1216" s="59"/>
      <c r="I1216" s="59"/>
      <c r="J1216" s="61"/>
      <c r="K1216" s="61"/>
      <c r="L1216" s="61"/>
    </row>
    <row r="1217" spans="2:12" ht="15">
      <c r="B1217" s="59"/>
      <c r="C1217" s="59"/>
      <c r="D1217" s="59"/>
      <c r="H1217" s="59"/>
      <c r="I1217" s="59"/>
      <c r="J1217" s="61"/>
      <c r="K1217" s="61"/>
      <c r="L1217" s="61"/>
    </row>
    <row r="1218" spans="2:12" ht="15">
      <c r="B1218" s="59"/>
      <c r="C1218" s="59"/>
      <c r="D1218" s="59"/>
      <c r="H1218" s="59"/>
      <c r="I1218" s="59"/>
      <c r="J1218" s="61"/>
      <c r="K1218" s="61"/>
      <c r="L1218" s="61"/>
    </row>
    <row r="1219" spans="2:12" ht="15">
      <c r="B1219" s="59"/>
      <c r="C1219" s="59"/>
      <c r="D1219" s="59"/>
      <c r="H1219" s="59"/>
      <c r="I1219" s="59"/>
      <c r="J1219" s="61"/>
      <c r="K1219" s="61"/>
      <c r="L1219" s="61"/>
    </row>
    <row r="1220" spans="2:12" ht="15">
      <c r="B1220" s="59"/>
      <c r="C1220" s="59"/>
      <c r="D1220" s="59"/>
      <c r="H1220" s="59"/>
      <c r="I1220" s="59"/>
      <c r="J1220" s="61"/>
      <c r="K1220" s="61"/>
      <c r="L1220" s="61"/>
    </row>
    <row r="1221" spans="2:12" ht="15">
      <c r="B1221" s="59"/>
      <c r="C1221" s="59"/>
      <c r="D1221" s="59"/>
      <c r="H1221" s="59"/>
      <c r="I1221" s="59"/>
      <c r="J1221" s="61"/>
      <c r="K1221" s="61"/>
      <c r="L1221" s="61"/>
    </row>
    <row r="1222" spans="2:12" ht="15">
      <c r="B1222" s="59"/>
      <c r="C1222" s="59"/>
      <c r="D1222" s="59"/>
      <c r="H1222" s="59"/>
      <c r="I1222" s="59"/>
      <c r="J1222" s="61"/>
      <c r="K1222" s="61"/>
      <c r="L1222" s="61"/>
    </row>
    <row r="1223" spans="2:12" ht="15">
      <c r="B1223" s="59"/>
      <c r="C1223" s="59"/>
      <c r="D1223" s="59"/>
      <c r="H1223" s="59"/>
      <c r="I1223" s="59"/>
      <c r="J1223" s="61"/>
      <c r="K1223" s="61"/>
      <c r="L1223" s="61"/>
    </row>
    <row r="1224" spans="2:12" ht="15">
      <c r="B1224" s="59"/>
      <c r="C1224" s="59"/>
      <c r="D1224" s="59"/>
      <c r="H1224" s="59"/>
      <c r="I1224" s="59"/>
      <c r="J1224" s="61"/>
      <c r="K1224" s="61"/>
      <c r="L1224" s="61"/>
    </row>
    <row r="1225" spans="2:12" ht="15">
      <c r="B1225" s="59"/>
      <c r="C1225" s="59"/>
      <c r="D1225" s="59"/>
      <c r="H1225" s="59"/>
      <c r="I1225" s="59"/>
      <c r="J1225" s="61"/>
      <c r="K1225" s="61"/>
      <c r="L1225" s="61"/>
    </row>
    <row r="1226" spans="2:12" ht="15">
      <c r="B1226" s="59"/>
      <c r="C1226" s="59"/>
      <c r="D1226" s="59"/>
      <c r="H1226" s="59"/>
      <c r="I1226" s="59"/>
      <c r="J1226" s="61"/>
      <c r="K1226" s="61"/>
      <c r="L1226" s="61"/>
    </row>
    <row r="1227" spans="2:12" ht="15">
      <c r="B1227" s="59"/>
      <c r="C1227" s="59"/>
      <c r="D1227" s="59"/>
      <c r="H1227" s="59"/>
      <c r="I1227" s="59"/>
      <c r="J1227" s="61"/>
      <c r="K1227" s="61"/>
      <c r="L1227" s="61"/>
    </row>
    <row r="1228" spans="2:12" ht="15">
      <c r="B1228" s="59"/>
      <c r="C1228" s="59"/>
      <c r="D1228" s="59"/>
      <c r="H1228" s="59"/>
      <c r="I1228" s="59"/>
      <c r="J1228" s="61"/>
      <c r="K1228" s="61"/>
      <c r="L1228" s="61"/>
    </row>
    <row r="1229" spans="2:12" ht="15">
      <c r="B1229" s="59"/>
      <c r="C1229" s="59"/>
      <c r="D1229" s="59"/>
      <c r="H1229" s="59"/>
      <c r="I1229" s="59"/>
      <c r="J1229" s="61"/>
      <c r="K1229" s="61"/>
      <c r="L1229" s="61"/>
    </row>
    <row r="1230" spans="2:12" ht="15">
      <c r="B1230" s="59"/>
      <c r="C1230" s="59"/>
      <c r="D1230" s="59"/>
      <c r="H1230" s="59"/>
      <c r="I1230" s="59"/>
      <c r="J1230" s="61"/>
      <c r="K1230" s="61"/>
      <c r="L1230" s="61"/>
    </row>
    <row r="1231" spans="2:12" ht="15">
      <c r="B1231" s="59"/>
      <c r="C1231" s="59"/>
      <c r="D1231" s="59"/>
      <c r="H1231" s="59"/>
      <c r="I1231" s="59"/>
      <c r="J1231" s="61"/>
      <c r="K1231" s="61"/>
      <c r="L1231" s="61"/>
    </row>
    <row r="1232" spans="2:12" ht="15">
      <c r="B1232" s="59"/>
      <c r="C1232" s="59"/>
      <c r="D1232" s="59"/>
      <c r="H1232" s="59"/>
      <c r="I1232" s="59"/>
      <c r="J1232" s="61"/>
      <c r="K1232" s="61"/>
      <c r="L1232" s="61"/>
    </row>
    <row r="1233" spans="2:12" ht="15">
      <c r="B1233" s="59"/>
      <c r="C1233" s="59"/>
      <c r="D1233" s="59"/>
      <c r="H1233" s="59"/>
      <c r="I1233" s="59"/>
      <c r="J1233" s="61"/>
      <c r="K1233" s="61"/>
      <c r="L1233" s="61"/>
    </row>
    <row r="1234" spans="2:12" ht="15">
      <c r="B1234" s="59"/>
      <c r="C1234" s="59"/>
      <c r="D1234" s="59"/>
      <c r="H1234" s="59"/>
      <c r="I1234" s="59"/>
      <c r="J1234" s="61"/>
      <c r="K1234" s="61"/>
      <c r="L1234" s="61"/>
    </row>
    <row r="1235" spans="2:12" ht="15">
      <c r="B1235" s="59"/>
      <c r="C1235" s="59"/>
      <c r="D1235" s="59"/>
      <c r="H1235" s="59"/>
      <c r="I1235" s="59"/>
      <c r="J1235" s="61"/>
      <c r="K1235" s="61"/>
      <c r="L1235" s="61"/>
    </row>
    <row r="1236" spans="2:12" ht="15">
      <c r="B1236" s="59"/>
      <c r="C1236" s="59"/>
      <c r="D1236" s="59"/>
      <c r="H1236" s="59"/>
      <c r="I1236" s="59"/>
      <c r="J1236" s="61"/>
      <c r="K1236" s="61"/>
      <c r="L1236" s="61"/>
    </row>
    <row r="1237" spans="2:12" ht="15">
      <c r="B1237" s="59"/>
      <c r="C1237" s="59"/>
      <c r="D1237" s="59"/>
      <c r="H1237" s="59"/>
      <c r="I1237" s="59"/>
      <c r="J1237" s="61"/>
      <c r="K1237" s="61"/>
      <c r="L1237" s="61"/>
    </row>
    <row r="1238" spans="2:12" ht="15">
      <c r="B1238" s="59"/>
      <c r="C1238" s="59"/>
      <c r="D1238" s="59"/>
      <c r="H1238" s="59"/>
      <c r="I1238" s="59"/>
      <c r="J1238" s="61"/>
      <c r="K1238" s="61"/>
      <c r="L1238" s="61"/>
    </row>
    <row r="1239" spans="2:12" ht="15">
      <c r="B1239" s="59"/>
      <c r="C1239" s="59"/>
      <c r="D1239" s="59"/>
      <c r="H1239" s="59"/>
      <c r="I1239" s="59"/>
      <c r="J1239" s="61"/>
      <c r="K1239" s="61"/>
      <c r="L1239" s="61"/>
    </row>
    <row r="1240" spans="2:12" ht="15">
      <c r="B1240" s="59"/>
      <c r="C1240" s="59"/>
      <c r="D1240" s="59"/>
      <c r="H1240" s="59"/>
      <c r="I1240" s="59"/>
      <c r="J1240" s="61"/>
      <c r="K1240" s="61"/>
      <c r="L1240" s="61"/>
    </row>
    <row r="1241" spans="2:12" ht="15">
      <c r="B1241" s="59"/>
      <c r="C1241" s="59"/>
      <c r="D1241" s="59"/>
      <c r="H1241" s="59"/>
      <c r="I1241" s="59"/>
      <c r="J1241" s="61"/>
      <c r="K1241" s="61"/>
      <c r="L1241" s="61"/>
    </row>
    <row r="1242" spans="2:12" ht="15">
      <c r="B1242" s="59"/>
      <c r="C1242" s="59"/>
      <c r="D1242" s="59"/>
      <c r="H1242" s="59"/>
      <c r="I1242" s="59"/>
      <c r="J1242" s="61"/>
      <c r="K1242" s="61"/>
      <c r="L1242" s="61"/>
    </row>
    <row r="1243" spans="2:12" ht="15">
      <c r="B1243" s="59"/>
      <c r="C1243" s="59"/>
      <c r="D1243" s="59"/>
      <c r="H1243" s="59"/>
      <c r="I1243" s="59"/>
      <c r="J1243" s="61"/>
      <c r="K1243" s="61"/>
      <c r="L1243" s="61"/>
    </row>
    <row r="1244" spans="2:12" ht="15">
      <c r="B1244" s="59"/>
      <c r="C1244" s="59"/>
      <c r="D1244" s="59"/>
      <c r="H1244" s="59"/>
      <c r="I1244" s="59"/>
      <c r="J1244" s="61"/>
      <c r="K1244" s="61"/>
      <c r="L1244" s="61"/>
    </row>
    <row r="1245" spans="2:12" ht="15">
      <c r="B1245" s="59"/>
      <c r="C1245" s="59"/>
      <c r="D1245" s="59"/>
      <c r="H1245" s="59"/>
      <c r="I1245" s="59"/>
      <c r="J1245" s="61"/>
      <c r="K1245" s="61"/>
      <c r="L1245" s="61"/>
    </row>
    <row r="1246" spans="2:12" ht="15">
      <c r="B1246" s="59"/>
      <c r="C1246" s="59"/>
      <c r="D1246" s="59"/>
      <c r="H1246" s="59"/>
      <c r="I1246" s="59"/>
      <c r="J1246" s="61"/>
      <c r="K1246" s="61"/>
      <c r="L1246" s="61"/>
    </row>
    <row r="1247" spans="2:12" ht="15">
      <c r="B1247" s="59"/>
      <c r="C1247" s="59"/>
      <c r="D1247" s="59"/>
      <c r="H1247" s="59"/>
      <c r="I1247" s="59"/>
      <c r="J1247" s="61"/>
      <c r="K1247" s="61"/>
      <c r="L1247" s="61"/>
    </row>
    <row r="1248" spans="2:12" ht="15">
      <c r="B1248" s="59"/>
      <c r="C1248" s="59"/>
      <c r="D1248" s="59"/>
      <c r="H1248" s="59"/>
      <c r="I1248" s="59"/>
      <c r="J1248" s="61"/>
      <c r="K1248" s="61"/>
      <c r="L1248" s="61"/>
    </row>
    <row r="1249" spans="2:12" ht="15">
      <c r="B1249" s="59"/>
      <c r="C1249" s="59"/>
      <c r="D1249" s="59"/>
      <c r="H1249" s="59"/>
      <c r="I1249" s="59"/>
      <c r="J1249" s="61"/>
      <c r="K1249" s="61"/>
      <c r="L1249" s="61"/>
    </row>
    <row r="1250" spans="2:12" ht="15">
      <c r="B1250" s="59"/>
      <c r="C1250" s="59"/>
      <c r="D1250" s="59"/>
      <c r="H1250" s="59"/>
      <c r="I1250" s="59"/>
      <c r="J1250" s="61"/>
      <c r="K1250" s="61"/>
      <c r="L1250" s="61"/>
    </row>
    <row r="1251" spans="2:12" ht="15">
      <c r="B1251" s="59"/>
      <c r="C1251" s="59"/>
      <c r="D1251" s="59"/>
      <c r="H1251" s="59"/>
      <c r="I1251" s="59"/>
      <c r="J1251" s="61"/>
      <c r="K1251" s="61"/>
      <c r="L1251" s="61"/>
    </row>
    <row r="1252" spans="2:12" ht="15">
      <c r="B1252" s="59"/>
      <c r="C1252" s="59"/>
      <c r="D1252" s="59"/>
      <c r="H1252" s="59"/>
      <c r="I1252" s="59"/>
      <c r="J1252" s="61"/>
      <c r="K1252" s="61"/>
      <c r="L1252" s="61"/>
    </row>
    <row r="1253" spans="2:12" ht="15">
      <c r="B1253" s="59"/>
      <c r="C1253" s="59"/>
      <c r="D1253" s="59"/>
      <c r="H1253" s="59"/>
      <c r="I1253" s="59"/>
      <c r="J1253" s="61"/>
      <c r="K1253" s="61"/>
      <c r="L1253" s="61"/>
    </row>
    <row r="1254" spans="2:12" ht="15">
      <c r="B1254" s="59"/>
      <c r="C1254" s="59"/>
      <c r="D1254" s="59"/>
      <c r="H1254" s="59"/>
      <c r="I1254" s="59"/>
      <c r="J1254" s="61"/>
      <c r="K1254" s="61"/>
      <c r="L1254" s="61"/>
    </row>
    <row r="1255" spans="2:12" ht="15">
      <c r="B1255" s="59"/>
      <c r="C1255" s="59"/>
      <c r="D1255" s="59"/>
      <c r="H1255" s="59"/>
      <c r="I1255" s="59"/>
      <c r="J1255" s="61"/>
      <c r="K1255" s="61"/>
      <c r="L1255" s="61"/>
    </row>
    <row r="1256" spans="2:12" ht="15">
      <c r="B1256" s="59"/>
      <c r="C1256" s="59"/>
      <c r="D1256" s="59"/>
      <c r="H1256" s="59"/>
      <c r="I1256" s="59"/>
      <c r="J1256" s="61"/>
      <c r="K1256" s="61"/>
      <c r="L1256" s="61"/>
    </row>
    <row r="1257" spans="2:12" ht="15">
      <c r="B1257" s="59"/>
      <c r="C1257" s="59"/>
      <c r="D1257" s="59"/>
      <c r="H1257" s="59"/>
      <c r="I1257" s="59"/>
      <c r="J1257" s="61"/>
      <c r="K1257" s="61"/>
      <c r="L1257" s="61"/>
    </row>
    <row r="1258" spans="2:12" ht="15">
      <c r="B1258" s="59"/>
      <c r="C1258" s="59"/>
      <c r="D1258" s="59"/>
      <c r="H1258" s="59"/>
      <c r="I1258" s="59"/>
      <c r="J1258" s="61"/>
      <c r="K1258" s="61"/>
      <c r="L1258" s="61"/>
    </row>
    <row r="1259" spans="2:12" ht="15">
      <c r="B1259" s="59"/>
      <c r="C1259" s="59"/>
      <c r="D1259" s="59"/>
      <c r="H1259" s="59"/>
      <c r="I1259" s="59"/>
      <c r="J1259" s="61"/>
      <c r="K1259" s="61"/>
      <c r="L1259" s="61"/>
    </row>
    <row r="1260" spans="2:12" ht="15">
      <c r="B1260" s="59"/>
      <c r="C1260" s="59"/>
      <c r="D1260" s="59"/>
      <c r="H1260" s="59"/>
      <c r="I1260" s="59"/>
      <c r="J1260" s="61"/>
      <c r="K1260" s="61"/>
      <c r="L1260" s="61"/>
    </row>
    <row r="1261" spans="2:12" ht="15">
      <c r="B1261" s="59"/>
      <c r="C1261" s="59"/>
      <c r="D1261" s="59"/>
      <c r="H1261" s="59"/>
      <c r="I1261" s="59"/>
      <c r="J1261" s="61"/>
      <c r="K1261" s="61"/>
      <c r="L1261" s="61"/>
    </row>
    <row r="1262" spans="2:12" ht="15">
      <c r="B1262" s="59"/>
      <c r="C1262" s="59"/>
      <c r="D1262" s="59"/>
      <c r="H1262" s="59"/>
      <c r="I1262" s="59"/>
      <c r="J1262" s="61"/>
      <c r="K1262" s="61"/>
      <c r="L1262" s="61"/>
    </row>
    <row r="1263" spans="2:12" ht="15">
      <c r="B1263" s="59"/>
      <c r="C1263" s="59"/>
      <c r="D1263" s="59"/>
      <c r="H1263" s="59"/>
      <c r="I1263" s="59"/>
      <c r="J1263" s="61"/>
      <c r="K1263" s="61"/>
      <c r="L1263" s="61"/>
    </row>
    <row r="1264" spans="2:12" ht="15">
      <c r="B1264" s="59"/>
      <c r="C1264" s="59"/>
      <c r="D1264" s="59"/>
      <c r="H1264" s="59"/>
      <c r="I1264" s="59"/>
      <c r="J1264" s="61"/>
      <c r="K1264" s="61"/>
      <c r="L1264" s="61"/>
    </row>
    <row r="1265" spans="2:12" ht="15">
      <c r="B1265" s="59"/>
      <c r="C1265" s="59"/>
      <c r="D1265" s="59"/>
      <c r="H1265" s="59"/>
      <c r="I1265" s="59"/>
      <c r="J1265" s="61"/>
      <c r="K1265" s="61"/>
      <c r="L1265" s="61"/>
    </row>
    <row r="1266" spans="2:12" ht="15">
      <c r="B1266" s="59"/>
      <c r="C1266" s="59"/>
      <c r="D1266" s="59"/>
      <c r="H1266" s="59"/>
      <c r="I1266" s="59"/>
      <c r="J1266" s="61"/>
      <c r="K1266" s="61"/>
      <c r="L1266" s="61"/>
    </row>
    <row r="1267" spans="2:12" ht="15">
      <c r="B1267" s="59"/>
      <c r="C1267" s="59"/>
      <c r="D1267" s="59"/>
      <c r="H1267" s="59"/>
      <c r="I1267" s="59"/>
      <c r="J1267" s="61"/>
      <c r="K1267" s="61"/>
      <c r="L1267" s="61"/>
    </row>
    <row r="1268" spans="2:12" ht="15">
      <c r="B1268" s="59"/>
      <c r="C1268" s="59"/>
      <c r="D1268" s="59"/>
      <c r="H1268" s="59"/>
      <c r="I1268" s="59"/>
      <c r="J1268" s="61"/>
      <c r="K1268" s="61"/>
      <c r="L1268" s="61"/>
    </row>
    <row r="1269" spans="2:12" ht="15">
      <c r="B1269" s="59"/>
      <c r="C1269" s="59"/>
      <c r="D1269" s="59"/>
      <c r="H1269" s="59"/>
      <c r="I1269" s="59"/>
      <c r="J1269" s="61"/>
      <c r="K1269" s="61"/>
      <c r="L1269" s="61"/>
    </row>
    <row r="1270" spans="2:12" ht="15">
      <c r="B1270" s="59"/>
      <c r="C1270" s="59"/>
      <c r="D1270" s="59"/>
      <c r="H1270" s="59"/>
      <c r="I1270" s="59"/>
      <c r="J1270" s="61"/>
      <c r="K1270" s="61"/>
      <c r="L1270" s="61"/>
    </row>
    <row r="1271" spans="2:12" ht="15">
      <c r="B1271" s="59"/>
      <c r="C1271" s="59"/>
      <c r="D1271" s="59"/>
      <c r="H1271" s="59"/>
      <c r="I1271" s="59"/>
      <c r="J1271" s="61"/>
      <c r="K1271" s="61"/>
      <c r="L1271" s="61"/>
    </row>
    <row r="1272" spans="2:12" ht="15">
      <c r="B1272" s="59"/>
      <c r="C1272" s="59"/>
      <c r="D1272" s="59"/>
      <c r="H1272" s="59"/>
      <c r="I1272" s="59"/>
      <c r="J1272" s="61"/>
      <c r="K1272" s="61"/>
      <c r="L1272" s="61"/>
    </row>
    <row r="1273" spans="2:12" ht="15">
      <c r="B1273" s="59"/>
      <c r="C1273" s="59"/>
      <c r="D1273" s="59"/>
      <c r="H1273" s="59"/>
      <c r="I1273" s="59"/>
      <c r="J1273" s="61"/>
      <c r="K1273" s="61"/>
      <c r="L1273" s="61"/>
    </row>
    <row r="1274" spans="2:12" ht="15">
      <c r="B1274" s="59"/>
      <c r="C1274" s="59"/>
      <c r="D1274" s="59"/>
      <c r="H1274" s="59"/>
      <c r="I1274" s="59"/>
      <c r="J1274" s="61"/>
      <c r="K1274" s="61"/>
      <c r="L1274" s="61"/>
    </row>
    <row r="1275" spans="2:12" ht="15">
      <c r="B1275" s="59"/>
      <c r="C1275" s="59"/>
      <c r="D1275" s="59"/>
      <c r="H1275" s="59"/>
      <c r="I1275" s="59"/>
      <c r="J1275" s="61"/>
      <c r="K1275" s="61"/>
      <c r="L1275" s="61"/>
    </row>
    <row r="1276" spans="2:12" ht="15">
      <c r="B1276" s="59"/>
      <c r="C1276" s="59"/>
      <c r="D1276" s="59"/>
      <c r="H1276" s="59"/>
      <c r="I1276" s="59"/>
      <c r="J1276" s="61"/>
      <c r="K1276" s="61"/>
      <c r="L1276" s="61"/>
    </row>
    <row r="1277" spans="2:12" ht="15">
      <c r="B1277" s="59"/>
      <c r="C1277" s="59"/>
      <c r="D1277" s="59"/>
      <c r="H1277" s="59"/>
      <c r="I1277" s="59"/>
      <c r="J1277" s="61"/>
      <c r="K1277" s="61"/>
      <c r="L1277" s="61"/>
    </row>
    <row r="1278" spans="2:12" ht="15">
      <c r="B1278" s="59"/>
      <c r="C1278" s="59"/>
      <c r="D1278" s="59"/>
      <c r="H1278" s="59"/>
      <c r="I1278" s="59"/>
      <c r="J1278" s="61"/>
      <c r="K1278" s="61"/>
      <c r="L1278" s="61"/>
    </row>
    <row r="1279" spans="2:12" ht="15">
      <c r="B1279" s="59"/>
      <c r="C1279" s="59"/>
      <c r="D1279" s="59"/>
      <c r="H1279" s="59"/>
      <c r="I1279" s="59"/>
      <c r="J1279" s="61"/>
      <c r="K1279" s="61"/>
      <c r="L1279" s="61"/>
    </row>
    <row r="1280" spans="2:12" ht="15">
      <c r="B1280" s="59"/>
      <c r="C1280" s="59"/>
      <c r="D1280" s="59"/>
      <c r="H1280" s="59"/>
      <c r="I1280" s="59"/>
      <c r="J1280" s="61"/>
      <c r="K1280" s="61"/>
      <c r="L1280" s="61"/>
    </row>
    <row r="1281" spans="2:12" ht="15">
      <c r="B1281" s="59"/>
      <c r="C1281" s="59"/>
      <c r="D1281" s="59"/>
      <c r="H1281" s="59"/>
      <c r="I1281" s="59"/>
      <c r="J1281" s="61"/>
      <c r="K1281" s="61"/>
      <c r="L1281" s="61"/>
    </row>
    <row r="1282" spans="2:12" ht="15">
      <c r="B1282" s="59"/>
      <c r="C1282" s="59"/>
      <c r="D1282" s="59"/>
      <c r="H1282" s="59"/>
      <c r="I1282" s="59"/>
      <c r="J1282" s="61"/>
      <c r="K1282" s="61"/>
      <c r="L1282" s="61"/>
    </row>
    <row r="1283" spans="2:12" ht="15">
      <c r="B1283" s="59"/>
      <c r="C1283" s="59"/>
      <c r="D1283" s="59"/>
      <c r="H1283" s="59"/>
      <c r="I1283" s="59"/>
      <c r="J1283" s="61"/>
      <c r="K1283" s="61"/>
      <c r="L1283" s="61"/>
    </row>
    <row r="1284" spans="2:12" ht="15">
      <c r="B1284" s="59"/>
      <c r="C1284" s="59"/>
      <c r="D1284" s="59"/>
      <c r="H1284" s="59"/>
      <c r="I1284" s="59"/>
      <c r="J1284" s="61"/>
      <c r="K1284" s="61"/>
      <c r="L1284" s="61"/>
    </row>
    <row r="1285" spans="2:12" ht="15">
      <c r="B1285" s="59"/>
      <c r="C1285" s="59"/>
      <c r="D1285" s="59"/>
      <c r="H1285" s="59"/>
      <c r="I1285" s="59"/>
      <c r="J1285" s="61"/>
      <c r="K1285" s="61"/>
      <c r="L1285" s="61"/>
    </row>
    <row r="1286" spans="2:12" ht="15">
      <c r="B1286" s="59"/>
      <c r="C1286" s="59"/>
      <c r="D1286" s="59"/>
      <c r="H1286" s="59"/>
      <c r="I1286" s="59"/>
      <c r="J1286" s="61"/>
      <c r="K1286" s="61"/>
      <c r="L1286" s="61"/>
    </row>
    <row r="1287" spans="2:12" ht="15">
      <c r="B1287" s="59"/>
      <c r="C1287" s="59"/>
      <c r="D1287" s="59"/>
      <c r="H1287" s="59"/>
      <c r="I1287" s="59"/>
      <c r="J1287" s="61"/>
      <c r="K1287" s="61"/>
      <c r="L1287" s="61"/>
    </row>
    <row r="1288" spans="2:12" ht="15">
      <c r="B1288" s="59"/>
      <c r="C1288" s="59"/>
      <c r="D1288" s="59"/>
      <c r="H1288" s="59"/>
      <c r="I1288" s="59"/>
      <c r="J1288" s="61"/>
      <c r="K1288" s="61"/>
      <c r="L1288" s="61"/>
    </row>
    <row r="1289" spans="2:12" ht="15">
      <c r="B1289" s="59"/>
      <c r="C1289" s="59"/>
      <c r="D1289" s="59"/>
      <c r="H1289" s="59"/>
      <c r="I1289" s="59"/>
      <c r="J1289" s="61"/>
      <c r="K1289" s="61"/>
      <c r="L1289" s="61"/>
    </row>
    <row r="1290" spans="2:12" ht="15">
      <c r="B1290" s="59"/>
      <c r="C1290" s="59"/>
      <c r="D1290" s="59"/>
      <c r="H1290" s="59"/>
      <c r="I1290" s="59"/>
      <c r="J1290" s="61"/>
      <c r="K1290" s="61"/>
      <c r="L1290" s="61"/>
    </row>
    <row r="1291" spans="2:12" ht="15">
      <c r="B1291" s="59"/>
      <c r="C1291" s="59"/>
      <c r="D1291" s="59"/>
      <c r="H1291" s="59"/>
      <c r="I1291" s="59"/>
      <c r="J1291" s="61"/>
      <c r="K1291" s="61"/>
      <c r="L1291" s="61"/>
    </row>
    <row r="1292" spans="2:12" ht="15">
      <c r="B1292" s="59"/>
      <c r="C1292" s="59"/>
      <c r="D1292" s="59"/>
      <c r="H1292" s="59"/>
      <c r="I1292" s="59"/>
      <c r="J1292" s="61"/>
      <c r="K1292" s="61"/>
      <c r="L1292" s="61"/>
    </row>
    <row r="1293" spans="2:12" ht="15">
      <c r="B1293" s="59"/>
      <c r="C1293" s="59"/>
      <c r="D1293" s="59"/>
      <c r="H1293" s="59"/>
      <c r="I1293" s="59"/>
      <c r="J1293" s="61"/>
      <c r="K1293" s="61"/>
      <c r="L1293" s="61"/>
    </row>
    <row r="1294" spans="2:12" ht="15">
      <c r="B1294" s="59"/>
      <c r="C1294" s="59"/>
      <c r="D1294" s="59"/>
      <c r="H1294" s="59"/>
      <c r="I1294" s="59"/>
      <c r="J1294" s="61"/>
      <c r="K1294" s="61"/>
      <c r="L1294" s="61"/>
    </row>
    <row r="1295" spans="2:12" ht="15">
      <c r="B1295" s="59"/>
      <c r="C1295" s="59"/>
      <c r="D1295" s="59"/>
      <c r="H1295" s="59"/>
      <c r="I1295" s="59"/>
      <c r="J1295" s="61"/>
      <c r="K1295" s="61"/>
      <c r="L1295" s="61"/>
    </row>
    <row r="1296" spans="2:12" ht="15">
      <c r="B1296" s="59"/>
      <c r="C1296" s="59"/>
      <c r="D1296" s="59"/>
      <c r="H1296" s="59"/>
      <c r="I1296" s="59"/>
      <c r="J1296" s="61"/>
      <c r="K1296" s="61"/>
      <c r="L1296" s="61"/>
    </row>
    <row r="1297" spans="2:12" ht="15">
      <c r="B1297" s="59"/>
      <c r="C1297" s="59"/>
      <c r="D1297" s="59"/>
      <c r="H1297" s="59"/>
      <c r="I1297" s="59"/>
      <c r="J1297" s="61"/>
      <c r="K1297" s="61"/>
      <c r="L1297" s="61"/>
    </row>
    <row r="1298" spans="2:12" ht="15">
      <c r="B1298" s="59"/>
      <c r="C1298" s="59"/>
      <c r="D1298" s="59"/>
      <c r="H1298" s="59"/>
      <c r="I1298" s="59"/>
      <c r="J1298" s="61"/>
      <c r="K1298" s="61"/>
      <c r="L1298" s="61"/>
    </row>
    <row r="1299" spans="2:12" ht="15">
      <c r="B1299" s="59"/>
      <c r="C1299" s="59"/>
      <c r="D1299" s="59"/>
      <c r="H1299" s="59"/>
      <c r="I1299" s="59"/>
      <c r="J1299" s="61"/>
      <c r="K1299" s="61"/>
      <c r="L1299" s="61"/>
    </row>
    <row r="1300" spans="2:12" ht="15">
      <c r="B1300" s="59"/>
      <c r="C1300" s="59"/>
      <c r="D1300" s="59"/>
      <c r="H1300" s="59"/>
      <c r="I1300" s="59"/>
      <c r="J1300" s="61"/>
      <c r="K1300" s="61"/>
      <c r="L1300" s="61"/>
    </row>
    <row r="1301" spans="2:12" ht="15">
      <c r="B1301" s="59"/>
      <c r="C1301" s="59"/>
      <c r="D1301" s="59"/>
      <c r="H1301" s="59"/>
      <c r="I1301" s="59"/>
      <c r="J1301" s="61"/>
      <c r="K1301" s="61"/>
      <c r="L1301" s="61"/>
    </row>
    <row r="1302" spans="2:12" ht="15">
      <c r="B1302" s="59"/>
      <c r="C1302" s="59"/>
      <c r="D1302" s="59"/>
      <c r="H1302" s="59"/>
      <c r="I1302" s="59"/>
      <c r="J1302" s="61"/>
      <c r="K1302" s="61"/>
      <c r="L1302" s="61"/>
    </row>
    <row r="1303" spans="2:12" ht="15">
      <c r="B1303" s="59"/>
      <c r="C1303" s="59"/>
      <c r="D1303" s="59"/>
      <c r="H1303" s="59"/>
      <c r="I1303" s="59"/>
      <c r="J1303" s="61"/>
      <c r="K1303" s="61"/>
      <c r="L1303" s="61"/>
    </row>
    <row r="1304" spans="2:12" ht="15">
      <c r="B1304" s="59"/>
      <c r="C1304" s="59"/>
      <c r="D1304" s="59"/>
      <c r="H1304" s="59"/>
      <c r="I1304" s="59"/>
      <c r="J1304" s="61"/>
      <c r="K1304" s="61"/>
      <c r="L1304" s="61"/>
    </row>
    <row r="1305" spans="2:12" ht="15">
      <c r="B1305" s="59"/>
      <c r="C1305" s="59"/>
      <c r="D1305" s="59"/>
      <c r="H1305" s="59"/>
      <c r="I1305" s="59"/>
      <c r="J1305" s="61"/>
      <c r="K1305" s="61"/>
      <c r="L1305" s="61"/>
    </row>
    <row r="1306" spans="2:12" ht="15">
      <c r="B1306" s="59"/>
      <c r="C1306" s="59"/>
      <c r="D1306" s="59"/>
      <c r="H1306" s="59"/>
      <c r="I1306" s="59"/>
      <c r="J1306" s="61"/>
      <c r="K1306" s="61"/>
      <c r="L1306" s="61"/>
    </row>
    <row r="1307" spans="2:12" ht="15">
      <c r="B1307" s="59"/>
      <c r="C1307" s="59"/>
      <c r="D1307" s="59"/>
      <c r="H1307" s="59"/>
      <c r="I1307" s="59"/>
      <c r="J1307" s="61"/>
      <c r="K1307" s="61"/>
      <c r="L1307" s="61"/>
    </row>
    <row r="1308" spans="2:12" ht="15">
      <c r="B1308" s="59"/>
      <c r="C1308" s="59"/>
      <c r="D1308" s="59"/>
      <c r="H1308" s="59"/>
      <c r="I1308" s="59"/>
      <c r="J1308" s="61"/>
      <c r="K1308" s="61"/>
      <c r="L1308" s="61"/>
    </row>
    <row r="1309" spans="2:12" ht="15">
      <c r="B1309" s="59"/>
      <c r="C1309" s="59"/>
      <c r="D1309" s="59"/>
      <c r="H1309" s="59"/>
      <c r="I1309" s="59"/>
      <c r="J1309" s="61"/>
      <c r="K1309" s="61"/>
      <c r="L1309" s="61"/>
    </row>
    <row r="1310" spans="2:12" ht="15">
      <c r="B1310" s="59"/>
      <c r="C1310" s="59"/>
      <c r="D1310" s="59"/>
      <c r="H1310" s="59"/>
      <c r="I1310" s="59"/>
      <c r="J1310" s="61"/>
      <c r="K1310" s="61"/>
      <c r="L1310" s="61"/>
    </row>
    <row r="1311" spans="2:12" ht="15">
      <c r="B1311" s="59"/>
      <c r="C1311" s="59"/>
      <c r="D1311" s="59"/>
      <c r="H1311" s="59"/>
      <c r="I1311" s="59"/>
      <c r="J1311" s="61"/>
      <c r="K1311" s="61"/>
      <c r="L1311" s="61"/>
    </row>
    <row r="1312" spans="2:12" ht="15">
      <c r="B1312" s="59"/>
      <c r="C1312" s="59"/>
      <c r="D1312" s="59"/>
      <c r="H1312" s="59"/>
      <c r="I1312" s="59"/>
      <c r="J1312" s="61"/>
      <c r="K1312" s="61"/>
      <c r="L1312" s="61"/>
    </row>
    <row r="1313" spans="2:12" ht="15">
      <c r="B1313" s="59"/>
      <c r="C1313" s="59"/>
      <c r="D1313" s="59"/>
      <c r="H1313" s="59"/>
      <c r="I1313" s="59"/>
      <c r="J1313" s="61"/>
      <c r="K1313" s="61"/>
      <c r="L1313" s="61"/>
    </row>
    <row r="1314" spans="2:12" ht="15">
      <c r="B1314" s="59"/>
      <c r="C1314" s="59"/>
      <c r="D1314" s="59"/>
      <c r="H1314" s="59"/>
      <c r="I1314" s="59"/>
      <c r="J1314" s="61"/>
      <c r="K1314" s="61"/>
      <c r="L1314" s="61"/>
    </row>
    <row r="1315" spans="2:12" ht="15">
      <c r="B1315" s="59"/>
      <c r="C1315" s="59"/>
      <c r="D1315" s="59"/>
      <c r="H1315" s="59"/>
      <c r="I1315" s="59"/>
      <c r="J1315" s="61"/>
      <c r="K1315" s="61"/>
      <c r="L1315" s="61"/>
    </row>
    <row r="1316" spans="2:12" ht="15">
      <c r="B1316" s="59"/>
      <c r="C1316" s="59"/>
      <c r="D1316" s="59"/>
      <c r="H1316" s="59"/>
      <c r="I1316" s="59"/>
      <c r="J1316" s="61"/>
      <c r="K1316" s="61"/>
      <c r="L1316" s="61"/>
    </row>
    <row r="1317" spans="2:12" ht="15">
      <c r="B1317" s="59"/>
      <c r="C1317" s="59"/>
      <c r="D1317" s="59"/>
      <c r="H1317" s="59"/>
      <c r="I1317" s="59"/>
      <c r="J1317" s="61"/>
      <c r="K1317" s="61"/>
      <c r="L1317" s="61"/>
    </row>
    <row r="1318" spans="2:12" ht="15">
      <c r="B1318" s="59"/>
      <c r="C1318" s="59"/>
      <c r="D1318" s="59"/>
      <c r="H1318" s="59"/>
      <c r="I1318" s="59"/>
      <c r="J1318" s="61"/>
      <c r="K1318" s="61"/>
      <c r="L1318" s="61"/>
    </row>
    <row r="1319" spans="2:12" ht="15">
      <c r="B1319" s="59"/>
      <c r="C1319" s="59"/>
      <c r="D1319" s="59"/>
      <c r="H1319" s="59"/>
      <c r="I1319" s="59"/>
      <c r="J1319" s="61"/>
      <c r="K1319" s="61"/>
      <c r="L1319" s="61"/>
    </row>
    <row r="1320" spans="2:12" ht="15">
      <c r="B1320" s="59"/>
      <c r="C1320" s="59"/>
      <c r="D1320" s="59"/>
      <c r="H1320" s="59"/>
      <c r="I1320" s="59"/>
      <c r="J1320" s="61"/>
      <c r="K1320" s="61"/>
      <c r="L1320" s="61"/>
    </row>
    <row r="1321" spans="2:12" ht="15">
      <c r="B1321" s="59"/>
      <c r="C1321" s="59"/>
      <c r="D1321" s="59"/>
      <c r="H1321" s="59"/>
      <c r="I1321" s="59"/>
      <c r="J1321" s="61"/>
      <c r="K1321" s="61"/>
      <c r="L1321" s="61"/>
    </row>
    <row r="1322" spans="2:12" ht="15">
      <c r="B1322" s="59"/>
      <c r="C1322" s="59"/>
      <c r="D1322" s="59"/>
      <c r="H1322" s="59"/>
      <c r="I1322" s="59"/>
      <c r="J1322" s="61"/>
      <c r="K1322" s="61"/>
      <c r="L1322" s="61"/>
    </row>
    <row r="1323" spans="2:12" ht="15">
      <c r="B1323" s="59"/>
      <c r="C1323" s="59"/>
      <c r="D1323" s="59"/>
      <c r="H1323" s="59"/>
      <c r="I1323" s="59"/>
      <c r="J1323" s="61"/>
      <c r="K1323" s="61"/>
      <c r="L1323" s="61"/>
    </row>
    <row r="1324" spans="2:12" ht="15">
      <c r="B1324" s="59"/>
      <c r="C1324" s="59"/>
      <c r="D1324" s="59"/>
      <c r="H1324" s="59"/>
      <c r="I1324" s="59"/>
      <c r="J1324" s="61"/>
      <c r="K1324" s="61"/>
      <c r="L1324" s="61"/>
    </row>
    <row r="1325" spans="2:12" ht="15">
      <c r="B1325" s="59"/>
      <c r="C1325" s="59"/>
      <c r="D1325" s="59"/>
      <c r="H1325" s="59"/>
      <c r="I1325" s="59"/>
      <c r="J1325" s="61"/>
      <c r="K1325" s="61"/>
      <c r="L1325" s="61"/>
    </row>
    <row r="1326" spans="2:12" ht="15">
      <c r="B1326" s="59"/>
      <c r="C1326" s="59"/>
      <c r="D1326" s="59"/>
      <c r="H1326" s="59"/>
      <c r="I1326" s="59"/>
      <c r="J1326" s="61"/>
      <c r="K1326" s="61"/>
      <c r="L1326" s="61"/>
    </row>
    <row r="1327" spans="2:12" ht="15">
      <c r="B1327" s="59"/>
      <c r="C1327" s="59"/>
      <c r="D1327" s="59"/>
      <c r="H1327" s="59"/>
      <c r="I1327" s="59"/>
      <c r="J1327" s="61"/>
      <c r="K1327" s="61"/>
      <c r="L1327" s="61"/>
    </row>
    <row r="1328" spans="2:12" ht="15">
      <c r="B1328" s="59"/>
      <c r="C1328" s="59"/>
      <c r="D1328" s="59"/>
      <c r="H1328" s="59"/>
      <c r="I1328" s="59"/>
      <c r="J1328" s="61"/>
      <c r="K1328" s="61"/>
      <c r="L1328" s="61"/>
    </row>
    <row r="1329" spans="2:12" ht="15">
      <c r="B1329" s="59"/>
      <c r="C1329" s="59"/>
      <c r="D1329" s="59"/>
      <c r="H1329" s="59"/>
      <c r="I1329" s="59"/>
      <c r="J1329" s="61"/>
      <c r="K1329" s="61"/>
      <c r="L1329" s="61"/>
    </row>
    <row r="1330" spans="2:12" ht="15">
      <c r="B1330" s="59"/>
      <c r="C1330" s="59"/>
      <c r="D1330" s="59"/>
      <c r="H1330" s="59"/>
      <c r="I1330" s="59"/>
      <c r="J1330" s="61"/>
      <c r="K1330" s="61"/>
      <c r="L1330" s="61"/>
    </row>
    <row r="1331" spans="2:12" ht="15">
      <c r="B1331" s="59"/>
      <c r="C1331" s="59"/>
      <c r="D1331" s="59"/>
      <c r="H1331" s="59"/>
      <c r="I1331" s="59"/>
      <c r="J1331" s="61"/>
      <c r="K1331" s="61"/>
      <c r="L1331" s="61"/>
    </row>
    <row r="1332" spans="2:12" ht="15">
      <c r="B1332" s="59"/>
      <c r="C1332" s="59"/>
      <c r="D1332" s="59"/>
      <c r="H1332" s="59"/>
      <c r="I1332" s="59"/>
      <c r="J1332" s="61"/>
      <c r="K1332" s="61"/>
      <c r="L1332" s="61"/>
    </row>
    <row r="1333" spans="2:12" ht="15">
      <c r="B1333" s="59"/>
      <c r="C1333" s="59"/>
      <c r="D1333" s="59"/>
      <c r="H1333" s="59"/>
      <c r="I1333" s="59"/>
      <c r="J1333" s="61"/>
      <c r="K1333" s="61"/>
      <c r="L1333" s="61"/>
    </row>
    <row r="1334" spans="2:12" ht="15">
      <c r="B1334" s="59"/>
      <c r="C1334" s="59"/>
      <c r="D1334" s="59"/>
      <c r="H1334" s="59"/>
      <c r="I1334" s="59"/>
      <c r="J1334" s="61"/>
      <c r="K1334" s="61"/>
      <c r="L1334" s="61"/>
    </row>
    <row r="1335" spans="2:12" ht="15">
      <c r="B1335" s="59"/>
      <c r="C1335" s="59"/>
      <c r="D1335" s="59"/>
      <c r="H1335" s="59"/>
      <c r="I1335" s="59"/>
      <c r="J1335" s="61"/>
      <c r="K1335" s="61"/>
      <c r="L1335" s="61"/>
    </row>
    <row r="1336" spans="2:12" ht="15">
      <c r="B1336" s="59"/>
      <c r="C1336" s="59"/>
      <c r="D1336" s="59"/>
      <c r="H1336" s="59"/>
      <c r="I1336" s="59"/>
      <c r="J1336" s="61"/>
      <c r="K1336" s="61"/>
      <c r="L1336" s="61"/>
    </row>
    <row r="1337" spans="2:12" ht="15">
      <c r="B1337" s="59"/>
      <c r="C1337" s="59"/>
      <c r="D1337" s="59"/>
      <c r="H1337" s="59"/>
      <c r="I1337" s="59"/>
      <c r="J1337" s="61"/>
      <c r="K1337" s="61"/>
      <c r="L1337" s="61"/>
    </row>
    <row r="1338" spans="2:12" ht="15">
      <c r="B1338" s="59"/>
      <c r="C1338" s="59"/>
      <c r="D1338" s="59"/>
      <c r="H1338" s="59"/>
      <c r="I1338" s="59"/>
      <c r="J1338" s="61"/>
      <c r="K1338" s="61"/>
      <c r="L1338" s="61"/>
    </row>
    <row r="1339" spans="2:12" ht="15">
      <c r="B1339" s="59"/>
      <c r="C1339" s="59"/>
      <c r="D1339" s="59"/>
      <c r="H1339" s="59"/>
      <c r="I1339" s="59"/>
      <c r="J1339" s="61"/>
      <c r="K1339" s="61"/>
      <c r="L1339" s="61"/>
    </row>
    <row r="1340" spans="2:12" ht="15">
      <c r="B1340" s="59"/>
      <c r="C1340" s="59"/>
      <c r="D1340" s="59"/>
      <c r="H1340" s="59"/>
      <c r="I1340" s="59"/>
      <c r="J1340" s="61"/>
      <c r="K1340" s="61"/>
      <c r="L1340" s="61"/>
    </row>
    <row r="1341" spans="2:12" ht="15">
      <c r="B1341" s="59"/>
      <c r="C1341" s="59"/>
      <c r="D1341" s="59"/>
      <c r="H1341" s="59"/>
      <c r="I1341" s="59"/>
      <c r="J1341" s="61"/>
      <c r="K1341" s="61"/>
      <c r="L1341" s="61"/>
    </row>
    <row r="1342" spans="2:12" ht="15">
      <c r="B1342" s="59"/>
      <c r="C1342" s="59"/>
      <c r="D1342" s="59"/>
      <c r="H1342" s="59"/>
      <c r="I1342" s="59"/>
      <c r="J1342" s="61"/>
      <c r="K1342" s="61"/>
      <c r="L1342" s="61"/>
    </row>
    <row r="1343" spans="2:12" ht="15">
      <c r="B1343" s="59"/>
      <c r="C1343" s="59"/>
      <c r="D1343" s="59"/>
      <c r="H1343" s="59"/>
      <c r="I1343" s="59"/>
      <c r="J1343" s="61"/>
      <c r="K1343" s="61"/>
      <c r="L1343" s="61"/>
    </row>
    <row r="1344" spans="2:12" ht="15">
      <c r="B1344" s="59"/>
      <c r="C1344" s="59"/>
      <c r="D1344" s="59"/>
      <c r="H1344" s="59"/>
      <c r="I1344" s="59"/>
      <c r="J1344" s="61"/>
      <c r="K1344" s="61"/>
      <c r="L1344" s="61"/>
    </row>
    <row r="1345" spans="2:12" ht="15">
      <c r="B1345" s="59"/>
      <c r="C1345" s="59"/>
      <c r="D1345" s="59"/>
      <c r="H1345" s="59"/>
      <c r="I1345" s="59"/>
      <c r="J1345" s="61"/>
      <c r="K1345" s="61"/>
      <c r="L1345" s="61"/>
    </row>
    <row r="1346" spans="2:12" ht="15">
      <c r="B1346" s="59"/>
      <c r="C1346" s="59"/>
      <c r="D1346" s="59"/>
      <c r="H1346" s="59"/>
      <c r="I1346" s="59"/>
      <c r="J1346" s="61"/>
      <c r="K1346" s="61"/>
      <c r="L1346" s="61"/>
    </row>
    <row r="1347" spans="2:12" ht="15">
      <c r="B1347" s="59"/>
      <c r="C1347" s="59"/>
      <c r="D1347" s="59"/>
      <c r="H1347" s="59"/>
      <c r="I1347" s="59"/>
      <c r="J1347" s="61"/>
      <c r="K1347" s="61"/>
      <c r="L1347" s="61"/>
    </row>
    <row r="1348" spans="2:12" ht="15">
      <c r="B1348" s="59"/>
      <c r="C1348" s="59"/>
      <c r="D1348" s="59"/>
      <c r="H1348" s="59"/>
      <c r="I1348" s="59"/>
      <c r="J1348" s="61"/>
      <c r="K1348" s="61"/>
      <c r="L1348" s="61"/>
    </row>
    <row r="1349" spans="2:12" ht="15">
      <c r="B1349" s="59"/>
      <c r="C1349" s="59"/>
      <c r="D1349" s="59"/>
      <c r="H1349" s="59"/>
      <c r="I1349" s="59"/>
      <c r="J1349" s="61"/>
      <c r="K1349" s="61"/>
      <c r="L1349" s="61"/>
    </row>
    <row r="1350" spans="2:12" ht="15">
      <c r="B1350" s="59"/>
      <c r="C1350" s="59"/>
      <c r="D1350" s="59"/>
      <c r="H1350" s="59"/>
      <c r="I1350" s="59"/>
      <c r="J1350" s="61"/>
      <c r="K1350" s="61"/>
      <c r="L1350" s="61"/>
    </row>
    <row r="1351" spans="2:12" ht="15">
      <c r="B1351" s="59"/>
      <c r="C1351" s="59"/>
      <c r="D1351" s="59"/>
      <c r="H1351" s="59"/>
      <c r="I1351" s="59"/>
      <c r="J1351" s="61"/>
      <c r="K1351" s="61"/>
      <c r="L1351" s="61"/>
    </row>
    <row r="1352" spans="2:12" ht="15">
      <c r="B1352" s="59"/>
      <c r="C1352" s="59"/>
      <c r="D1352" s="59"/>
      <c r="H1352" s="59"/>
      <c r="I1352" s="59"/>
      <c r="J1352" s="61"/>
      <c r="K1352" s="61"/>
      <c r="L1352" s="61"/>
    </row>
    <row r="1353" spans="2:12" ht="15">
      <c r="B1353" s="59"/>
      <c r="C1353" s="59"/>
      <c r="D1353" s="59"/>
      <c r="H1353" s="59"/>
      <c r="I1353" s="59"/>
      <c r="J1353" s="61"/>
      <c r="K1353" s="61"/>
      <c r="L1353" s="61"/>
    </row>
    <row r="1354" spans="2:12" ht="15">
      <c r="B1354" s="59"/>
      <c r="C1354" s="59"/>
      <c r="D1354" s="59"/>
      <c r="H1354" s="59"/>
      <c r="I1354" s="59"/>
      <c r="J1354" s="61"/>
      <c r="K1354" s="61"/>
      <c r="L1354" s="61"/>
    </row>
    <row r="1355" spans="2:12" ht="15">
      <c r="B1355" s="59"/>
      <c r="C1355" s="59"/>
      <c r="D1355" s="59"/>
      <c r="H1355" s="59"/>
      <c r="I1355" s="59"/>
      <c r="J1355" s="61"/>
      <c r="K1355" s="61"/>
      <c r="L1355" s="61"/>
    </row>
    <row r="1356" spans="2:12" ht="15">
      <c r="B1356" s="59"/>
      <c r="C1356" s="59"/>
      <c r="D1356" s="59"/>
      <c r="H1356" s="59"/>
      <c r="I1356" s="59"/>
      <c r="J1356" s="61"/>
      <c r="K1356" s="61"/>
      <c r="L1356" s="61"/>
    </row>
    <row r="1357" spans="2:12" ht="15">
      <c r="B1357" s="59"/>
      <c r="C1357" s="59"/>
      <c r="D1357" s="59"/>
      <c r="H1357" s="59"/>
      <c r="I1357" s="59"/>
      <c r="J1357" s="61"/>
      <c r="K1357" s="61"/>
      <c r="L1357" s="61"/>
    </row>
    <row r="1358" spans="2:12" ht="15">
      <c r="B1358" s="59"/>
      <c r="C1358" s="59"/>
      <c r="D1358" s="59"/>
      <c r="H1358" s="59"/>
      <c r="I1358" s="59"/>
      <c r="J1358" s="61"/>
      <c r="K1358" s="61"/>
      <c r="L1358" s="61"/>
    </row>
    <row r="1359" spans="2:12" ht="15">
      <c r="B1359" s="59"/>
      <c r="C1359" s="59"/>
      <c r="D1359" s="59"/>
      <c r="H1359" s="59"/>
      <c r="I1359" s="59"/>
      <c r="J1359" s="61"/>
      <c r="K1359" s="61"/>
      <c r="L1359" s="61"/>
    </row>
    <row r="1360" spans="2:12" ht="15">
      <c r="B1360" s="59"/>
      <c r="C1360" s="59"/>
      <c r="D1360" s="59"/>
      <c r="H1360" s="59"/>
      <c r="I1360" s="59"/>
      <c r="J1360" s="61"/>
      <c r="K1360" s="61"/>
      <c r="L1360" s="61"/>
    </row>
    <row r="1361" spans="2:12" ht="15">
      <c r="B1361" s="59"/>
      <c r="C1361" s="59"/>
      <c r="D1361" s="59"/>
      <c r="H1361" s="59"/>
      <c r="I1361" s="59"/>
      <c r="J1361" s="61"/>
      <c r="K1361" s="61"/>
      <c r="L1361" s="61"/>
    </row>
    <row r="1362" spans="2:12" ht="15">
      <c r="B1362" s="59"/>
      <c r="C1362" s="59"/>
      <c r="D1362" s="59"/>
      <c r="H1362" s="59"/>
      <c r="I1362" s="59"/>
      <c r="J1362" s="61"/>
      <c r="K1362" s="61"/>
      <c r="L1362" s="61"/>
    </row>
    <row r="1363" spans="2:12" ht="15">
      <c r="B1363" s="59"/>
      <c r="C1363" s="59"/>
      <c r="D1363" s="59"/>
      <c r="H1363" s="59"/>
      <c r="I1363" s="59"/>
      <c r="J1363" s="61"/>
      <c r="K1363" s="61"/>
      <c r="L1363" s="61"/>
    </row>
    <row r="1364" spans="2:12" ht="15">
      <c r="B1364" s="59"/>
      <c r="C1364" s="59"/>
      <c r="D1364" s="59"/>
      <c r="H1364" s="59"/>
      <c r="I1364" s="59"/>
      <c r="J1364" s="61"/>
      <c r="K1364" s="61"/>
      <c r="L1364" s="61"/>
    </row>
    <row r="1365" spans="2:12" ht="15">
      <c r="B1365" s="59"/>
      <c r="C1365" s="59"/>
      <c r="D1365" s="59"/>
      <c r="H1365" s="59"/>
      <c r="I1365" s="59"/>
      <c r="J1365" s="61"/>
      <c r="K1365" s="61"/>
      <c r="L1365" s="61"/>
    </row>
    <row r="1366" spans="2:12" ht="15">
      <c r="B1366" s="59"/>
      <c r="C1366" s="59"/>
      <c r="D1366" s="59"/>
      <c r="H1366" s="59"/>
      <c r="I1366" s="59"/>
      <c r="J1366" s="61"/>
      <c r="K1366" s="61"/>
      <c r="L1366" s="61"/>
    </row>
    <row r="1367" spans="2:12" ht="15">
      <c r="B1367" s="59"/>
      <c r="C1367" s="59"/>
      <c r="D1367" s="59"/>
      <c r="H1367" s="59"/>
      <c r="I1367" s="59"/>
      <c r="J1367" s="61"/>
      <c r="K1367" s="61"/>
      <c r="L1367" s="61"/>
    </row>
    <row r="1368" spans="2:12" ht="15">
      <c r="B1368" s="59"/>
      <c r="C1368" s="59"/>
      <c r="D1368" s="59"/>
      <c r="H1368" s="59"/>
      <c r="I1368" s="59"/>
      <c r="J1368" s="61"/>
      <c r="K1368" s="61"/>
      <c r="L1368" s="61"/>
    </row>
    <row r="1369" spans="2:12" ht="15">
      <c r="B1369" s="59"/>
      <c r="C1369" s="59"/>
      <c r="D1369" s="59"/>
      <c r="H1369" s="59"/>
      <c r="I1369" s="59"/>
      <c r="J1369" s="61"/>
      <c r="K1369" s="61"/>
      <c r="L1369" s="61"/>
    </row>
    <row r="1370" spans="2:12" ht="15">
      <c r="B1370" s="59"/>
      <c r="C1370" s="59"/>
      <c r="D1370" s="59"/>
      <c r="H1370" s="59"/>
      <c r="I1370" s="59"/>
      <c r="J1370" s="61"/>
      <c r="K1370" s="61"/>
      <c r="L1370" s="61"/>
    </row>
    <row r="1371" spans="2:12" ht="15">
      <c r="B1371" s="59"/>
      <c r="C1371" s="59"/>
      <c r="D1371" s="59"/>
      <c r="H1371" s="59"/>
      <c r="I1371" s="59"/>
      <c r="J1371" s="61"/>
      <c r="K1371" s="61"/>
      <c r="L1371" s="61"/>
    </row>
    <row r="1372" spans="2:12" ht="15">
      <c r="B1372" s="59"/>
      <c r="C1372" s="59"/>
      <c r="D1372" s="59"/>
      <c r="H1372" s="59"/>
      <c r="I1372" s="59"/>
      <c r="J1372" s="61"/>
      <c r="K1372" s="61"/>
      <c r="L1372" s="61"/>
    </row>
    <row r="1373" spans="2:12" ht="15">
      <c r="B1373" s="59"/>
      <c r="C1373" s="59"/>
      <c r="D1373" s="59"/>
      <c r="H1373" s="59"/>
      <c r="I1373" s="59"/>
      <c r="J1373" s="61"/>
      <c r="K1373" s="61"/>
      <c r="L1373" s="61"/>
    </row>
    <row r="1374" spans="2:12" ht="15">
      <c r="B1374" s="59"/>
      <c r="C1374" s="59"/>
      <c r="D1374" s="59"/>
      <c r="H1374" s="59"/>
      <c r="I1374" s="59"/>
      <c r="J1374" s="61"/>
      <c r="K1374" s="61"/>
      <c r="L1374" s="61"/>
    </row>
    <row r="1375" spans="2:12" ht="15">
      <c r="B1375" s="59"/>
      <c r="C1375" s="59"/>
      <c r="D1375" s="59"/>
      <c r="H1375" s="59"/>
      <c r="I1375" s="59"/>
      <c r="J1375" s="61"/>
      <c r="K1375" s="61"/>
      <c r="L1375" s="61"/>
    </row>
    <row r="1376" spans="2:12" ht="15">
      <c r="B1376" s="59"/>
      <c r="C1376" s="59"/>
      <c r="D1376" s="59"/>
      <c r="H1376" s="59"/>
      <c r="I1376" s="59"/>
      <c r="J1376" s="61"/>
      <c r="K1376" s="61"/>
      <c r="L1376" s="61"/>
    </row>
    <row r="1377" spans="2:12" ht="15">
      <c r="B1377" s="59"/>
      <c r="C1377" s="59"/>
      <c r="D1377" s="59"/>
      <c r="H1377" s="59"/>
      <c r="I1377" s="59"/>
      <c r="J1377" s="61"/>
      <c r="K1377" s="61"/>
      <c r="L1377" s="61"/>
    </row>
    <row r="1378" spans="2:12" ht="15">
      <c r="B1378" s="59"/>
      <c r="C1378" s="59"/>
      <c r="D1378" s="59"/>
      <c r="H1378" s="59"/>
      <c r="I1378" s="59"/>
      <c r="J1378" s="61"/>
      <c r="K1378" s="61"/>
      <c r="L1378" s="61"/>
    </row>
    <row r="1379" spans="2:12" ht="15">
      <c r="B1379" s="59"/>
      <c r="C1379" s="59"/>
      <c r="D1379" s="59"/>
      <c r="H1379" s="59"/>
      <c r="I1379" s="59"/>
      <c r="J1379" s="61"/>
      <c r="K1379" s="61"/>
      <c r="L1379" s="61"/>
    </row>
    <row r="1380" spans="2:12" ht="15">
      <c r="B1380" s="59"/>
      <c r="C1380" s="59"/>
      <c r="D1380" s="59"/>
      <c r="H1380" s="59"/>
      <c r="I1380" s="59"/>
      <c r="J1380" s="61"/>
      <c r="K1380" s="61"/>
      <c r="L1380" s="61"/>
    </row>
    <row r="1381" spans="2:12" ht="15">
      <c r="B1381" s="59"/>
      <c r="C1381" s="59"/>
      <c r="D1381" s="59"/>
      <c r="H1381" s="59"/>
      <c r="I1381" s="59"/>
      <c r="J1381" s="61"/>
      <c r="K1381" s="61"/>
      <c r="L1381" s="61"/>
    </row>
    <row r="1382" spans="2:12" ht="15">
      <c r="B1382" s="59"/>
      <c r="C1382" s="59"/>
      <c r="D1382" s="59"/>
      <c r="H1382" s="59"/>
      <c r="I1382" s="59"/>
      <c r="J1382" s="61"/>
      <c r="K1382" s="61"/>
      <c r="L1382" s="61"/>
    </row>
    <row r="1383" spans="2:12" ht="15">
      <c r="B1383" s="59"/>
      <c r="C1383" s="59"/>
      <c r="D1383" s="59"/>
      <c r="H1383" s="59"/>
      <c r="I1383" s="59"/>
      <c r="J1383" s="61"/>
      <c r="K1383" s="61"/>
      <c r="L1383" s="61"/>
    </row>
    <row r="1384" spans="2:12" ht="15">
      <c r="B1384" s="59"/>
      <c r="C1384" s="59"/>
      <c r="D1384" s="59"/>
      <c r="H1384" s="59"/>
      <c r="I1384" s="59"/>
      <c r="J1384" s="61"/>
      <c r="K1384" s="61"/>
      <c r="L1384" s="61"/>
    </row>
    <row r="1385" spans="2:12" ht="15">
      <c r="B1385" s="59"/>
      <c r="C1385" s="59"/>
      <c r="D1385" s="59"/>
      <c r="H1385" s="59"/>
      <c r="I1385" s="59"/>
      <c r="J1385" s="61"/>
      <c r="K1385" s="61"/>
      <c r="L1385" s="61"/>
    </row>
    <row r="1386" spans="2:12" ht="15">
      <c r="B1386" s="59"/>
      <c r="C1386" s="59"/>
      <c r="D1386" s="59"/>
      <c r="H1386" s="59"/>
      <c r="I1386" s="59"/>
      <c r="J1386" s="61"/>
      <c r="K1386" s="61"/>
      <c r="L1386" s="61"/>
    </row>
    <row r="1387" spans="2:12" ht="15">
      <c r="B1387" s="59"/>
      <c r="C1387" s="59"/>
      <c r="D1387" s="59"/>
      <c r="H1387" s="59"/>
      <c r="I1387" s="59"/>
      <c r="J1387" s="61"/>
      <c r="K1387" s="61"/>
      <c r="L1387" s="61"/>
    </row>
    <row r="1388" spans="2:12" ht="15">
      <c r="B1388" s="59"/>
      <c r="C1388" s="59"/>
      <c r="D1388" s="59"/>
      <c r="H1388" s="59"/>
      <c r="I1388" s="59"/>
      <c r="J1388" s="61"/>
      <c r="K1388" s="61"/>
      <c r="L1388" s="61"/>
    </row>
    <row r="1389" spans="2:12" ht="15">
      <c r="B1389" s="59"/>
      <c r="C1389" s="59"/>
      <c r="D1389" s="59"/>
      <c r="H1389" s="59"/>
      <c r="I1389" s="59"/>
      <c r="J1389" s="61"/>
      <c r="K1389" s="61"/>
      <c r="L1389" s="61"/>
    </row>
    <row r="1390" spans="2:12" ht="15">
      <c r="B1390" s="59"/>
      <c r="C1390" s="59"/>
      <c r="D1390" s="59"/>
      <c r="H1390" s="59"/>
      <c r="I1390" s="59"/>
      <c r="J1390" s="61"/>
      <c r="K1390" s="61"/>
      <c r="L1390" s="61"/>
    </row>
    <row r="1391" spans="2:12" ht="15">
      <c r="B1391" s="59"/>
      <c r="C1391" s="59"/>
      <c r="D1391" s="59"/>
      <c r="H1391" s="59"/>
      <c r="I1391" s="59"/>
      <c r="J1391" s="61"/>
      <c r="K1391" s="61"/>
      <c r="L1391" s="61"/>
    </row>
    <row r="1392" spans="2:12" ht="15">
      <c r="B1392" s="59"/>
      <c r="C1392" s="59"/>
      <c r="D1392" s="59"/>
      <c r="H1392" s="59"/>
      <c r="I1392" s="59"/>
      <c r="J1392" s="61"/>
      <c r="K1392" s="61"/>
      <c r="L1392" s="61"/>
    </row>
    <row r="1393" spans="2:12" ht="15">
      <c r="B1393" s="59"/>
      <c r="C1393" s="59"/>
      <c r="D1393" s="59"/>
      <c r="H1393" s="59"/>
      <c r="I1393" s="59"/>
      <c r="J1393" s="61"/>
      <c r="K1393" s="61"/>
      <c r="L1393" s="61"/>
    </row>
    <row r="1394" spans="2:12" ht="15">
      <c r="B1394" s="59"/>
      <c r="C1394" s="59"/>
      <c r="D1394" s="59"/>
      <c r="H1394" s="59"/>
      <c r="I1394" s="59"/>
      <c r="J1394" s="61"/>
      <c r="K1394" s="61"/>
      <c r="L1394" s="61"/>
    </row>
    <row r="1395" spans="2:12" ht="15">
      <c r="B1395" s="59"/>
      <c r="C1395" s="59"/>
      <c r="D1395" s="59"/>
      <c r="H1395" s="59"/>
      <c r="I1395" s="59"/>
      <c r="J1395" s="61"/>
      <c r="K1395" s="61"/>
      <c r="L1395" s="61"/>
    </row>
    <row r="1396" spans="2:12" ht="15">
      <c r="B1396" s="59"/>
      <c r="C1396" s="59"/>
      <c r="D1396" s="59"/>
      <c r="H1396" s="59"/>
      <c r="I1396" s="59"/>
      <c r="J1396" s="61"/>
      <c r="K1396" s="61"/>
      <c r="L1396" s="61"/>
    </row>
    <row r="1397" spans="2:12" ht="15">
      <c r="B1397" s="59"/>
      <c r="C1397" s="59"/>
      <c r="D1397" s="59"/>
      <c r="H1397" s="59"/>
      <c r="I1397" s="59"/>
      <c r="J1397" s="61"/>
      <c r="K1397" s="61"/>
      <c r="L1397" s="61"/>
    </row>
    <row r="1398" spans="2:12" ht="15">
      <c r="B1398" s="59"/>
      <c r="C1398" s="59"/>
      <c r="D1398" s="59"/>
      <c r="H1398" s="59"/>
      <c r="I1398" s="59"/>
      <c r="J1398" s="61"/>
      <c r="K1398" s="61"/>
      <c r="L1398" s="61"/>
    </row>
    <row r="1399" spans="2:12" ht="15">
      <c r="B1399" s="59"/>
      <c r="C1399" s="59"/>
      <c r="D1399" s="59"/>
      <c r="H1399" s="59"/>
      <c r="I1399" s="59"/>
      <c r="J1399" s="61"/>
      <c r="K1399" s="61"/>
      <c r="L1399" s="61"/>
    </row>
    <row r="1400" spans="2:12" ht="15">
      <c r="B1400" s="59"/>
      <c r="C1400" s="59"/>
      <c r="D1400" s="59"/>
      <c r="H1400" s="59"/>
      <c r="I1400" s="59"/>
      <c r="J1400" s="61"/>
      <c r="K1400" s="61"/>
      <c r="L1400" s="61"/>
    </row>
    <row r="1401" spans="2:12" ht="15">
      <c r="B1401" s="59"/>
      <c r="C1401" s="59"/>
      <c r="D1401" s="59"/>
      <c r="H1401" s="59"/>
      <c r="I1401" s="59"/>
      <c r="J1401" s="61"/>
      <c r="K1401" s="61"/>
      <c r="L1401" s="61"/>
    </row>
    <row r="1402" spans="2:12" ht="15">
      <c r="B1402" s="59"/>
      <c r="C1402" s="59"/>
      <c r="D1402" s="59"/>
      <c r="H1402" s="59"/>
      <c r="I1402" s="59"/>
      <c r="J1402" s="61"/>
      <c r="K1402" s="61"/>
      <c r="L1402" s="61"/>
    </row>
    <row r="1403" spans="2:12" ht="15">
      <c r="B1403" s="59"/>
      <c r="C1403" s="59"/>
      <c r="D1403" s="59"/>
      <c r="H1403" s="59"/>
      <c r="I1403" s="59"/>
      <c r="J1403" s="61"/>
      <c r="K1403" s="61"/>
      <c r="L1403" s="61"/>
    </row>
    <row r="1404" spans="2:12" ht="15">
      <c r="B1404" s="59"/>
      <c r="C1404" s="59"/>
      <c r="D1404" s="59"/>
      <c r="H1404" s="59"/>
      <c r="I1404" s="59"/>
      <c r="J1404" s="61"/>
      <c r="K1404" s="61"/>
      <c r="L1404" s="61"/>
    </row>
    <row r="1405" spans="2:12" ht="15">
      <c r="B1405" s="59"/>
      <c r="C1405" s="59"/>
      <c r="D1405" s="59"/>
      <c r="H1405" s="59"/>
      <c r="I1405" s="59"/>
      <c r="J1405" s="61"/>
      <c r="K1405" s="61"/>
      <c r="L1405" s="61"/>
    </row>
    <row r="1406" spans="2:12" ht="15">
      <c r="B1406" s="59"/>
      <c r="C1406" s="59"/>
      <c r="D1406" s="59"/>
      <c r="H1406" s="59"/>
      <c r="I1406" s="59"/>
      <c r="J1406" s="61"/>
      <c r="K1406" s="61"/>
      <c r="L1406" s="61"/>
    </row>
    <row r="1407" spans="2:12" ht="15">
      <c r="B1407" s="59"/>
      <c r="C1407" s="59"/>
      <c r="D1407" s="59"/>
      <c r="H1407" s="59"/>
      <c r="I1407" s="59"/>
      <c r="J1407" s="61"/>
      <c r="K1407" s="61"/>
      <c r="L1407" s="61"/>
    </row>
    <row r="1408" spans="2:12" ht="15">
      <c r="B1408" s="59"/>
      <c r="C1408" s="59"/>
      <c r="D1408" s="59"/>
      <c r="H1408" s="59"/>
      <c r="I1408" s="59"/>
      <c r="J1408" s="61"/>
      <c r="K1408" s="61"/>
      <c r="L1408" s="61"/>
    </row>
    <row r="1409" spans="2:12" ht="15">
      <c r="B1409" s="59"/>
      <c r="C1409" s="59"/>
      <c r="D1409" s="59"/>
      <c r="H1409" s="59"/>
      <c r="I1409" s="59"/>
      <c r="J1409" s="61"/>
      <c r="K1409" s="61"/>
      <c r="L1409" s="61"/>
    </row>
    <row r="1410" spans="2:12" ht="15">
      <c r="B1410" s="59"/>
      <c r="C1410" s="59"/>
      <c r="D1410" s="59"/>
      <c r="H1410" s="59"/>
      <c r="I1410" s="59"/>
      <c r="J1410" s="61"/>
      <c r="K1410" s="61"/>
      <c r="L1410" s="61"/>
    </row>
    <row r="1411" spans="2:12" ht="15">
      <c r="B1411" s="59"/>
      <c r="C1411" s="59"/>
      <c r="D1411" s="59"/>
      <c r="H1411" s="59"/>
      <c r="I1411" s="59"/>
      <c r="J1411" s="61"/>
      <c r="K1411" s="61"/>
      <c r="L1411" s="61"/>
    </row>
    <row r="1412" spans="2:12" ht="15">
      <c r="B1412" s="59"/>
      <c r="C1412" s="59"/>
      <c r="D1412" s="59"/>
      <c r="H1412" s="59"/>
      <c r="I1412" s="59"/>
      <c r="J1412" s="61"/>
      <c r="K1412" s="61"/>
      <c r="L1412" s="61"/>
    </row>
    <row r="1413" spans="2:12" ht="15">
      <c r="B1413" s="59"/>
      <c r="C1413" s="59"/>
      <c r="D1413" s="59"/>
      <c r="H1413" s="59"/>
      <c r="I1413" s="59"/>
      <c r="J1413" s="61"/>
      <c r="K1413" s="61"/>
      <c r="L1413" s="61"/>
    </row>
    <row r="1414" spans="2:12" ht="15">
      <c r="B1414" s="59"/>
      <c r="C1414" s="59"/>
      <c r="D1414" s="59"/>
      <c r="H1414" s="59"/>
      <c r="I1414" s="59"/>
      <c r="J1414" s="61"/>
      <c r="K1414" s="61"/>
      <c r="L1414" s="61"/>
    </row>
    <row r="1415" spans="2:12" ht="15">
      <c r="B1415" s="59"/>
      <c r="C1415" s="59"/>
      <c r="D1415" s="59"/>
      <c r="H1415" s="59"/>
      <c r="I1415" s="59"/>
      <c r="J1415" s="61"/>
      <c r="K1415" s="61"/>
      <c r="L1415" s="61"/>
    </row>
    <row r="1416" spans="2:12" ht="15">
      <c r="B1416" s="59"/>
      <c r="C1416" s="59"/>
      <c r="D1416" s="59"/>
      <c r="H1416" s="59"/>
      <c r="I1416" s="59"/>
      <c r="J1416" s="61"/>
      <c r="K1416" s="61"/>
      <c r="L1416" s="61"/>
    </row>
    <row r="1417" spans="2:12" ht="15">
      <c r="B1417" s="59"/>
      <c r="C1417" s="59"/>
      <c r="D1417" s="59"/>
      <c r="H1417" s="59"/>
      <c r="I1417" s="59"/>
      <c r="J1417" s="61"/>
      <c r="K1417" s="61"/>
      <c r="L1417" s="61"/>
    </row>
    <row r="1418" spans="2:12" ht="15">
      <c r="B1418" s="59"/>
      <c r="C1418" s="59"/>
      <c r="D1418" s="59"/>
      <c r="H1418" s="59"/>
      <c r="I1418" s="59"/>
      <c r="J1418" s="61"/>
      <c r="K1418" s="61"/>
      <c r="L1418" s="61"/>
    </row>
    <row r="1419" spans="2:12" ht="15">
      <c r="B1419" s="59"/>
      <c r="C1419" s="59"/>
      <c r="D1419" s="59"/>
      <c r="H1419" s="59"/>
      <c r="I1419" s="59"/>
      <c r="J1419" s="61"/>
      <c r="K1419" s="61"/>
      <c r="L1419" s="61"/>
    </row>
    <row r="1420" spans="2:12" ht="15">
      <c r="B1420" s="59"/>
      <c r="C1420" s="59"/>
      <c r="D1420" s="59"/>
      <c r="H1420" s="59"/>
      <c r="I1420" s="59"/>
      <c r="J1420" s="61"/>
      <c r="K1420" s="61"/>
      <c r="L1420" s="61"/>
    </row>
    <row r="1421" spans="2:12" ht="15">
      <c r="B1421" s="59"/>
      <c r="C1421" s="59"/>
      <c r="D1421" s="59"/>
      <c r="H1421" s="59"/>
      <c r="I1421" s="59"/>
      <c r="J1421" s="61"/>
      <c r="K1421" s="61"/>
      <c r="L1421" s="61"/>
    </row>
    <row r="1422" spans="2:12" ht="15">
      <c r="B1422" s="59"/>
      <c r="C1422" s="59"/>
      <c r="D1422" s="59"/>
      <c r="H1422" s="59"/>
      <c r="I1422" s="59"/>
      <c r="J1422" s="61"/>
      <c r="K1422" s="61"/>
      <c r="L1422" s="61"/>
    </row>
    <row r="1423" spans="2:12" ht="15">
      <c r="B1423" s="59"/>
      <c r="C1423" s="59"/>
      <c r="D1423" s="59"/>
      <c r="H1423" s="59"/>
      <c r="I1423" s="59"/>
      <c r="J1423" s="61"/>
      <c r="K1423" s="61"/>
      <c r="L1423" s="61"/>
    </row>
    <row r="1424" spans="2:12" ht="15">
      <c r="B1424" s="59"/>
      <c r="C1424" s="59"/>
      <c r="D1424" s="59"/>
      <c r="H1424" s="59"/>
      <c r="I1424" s="59"/>
      <c r="J1424" s="61"/>
      <c r="K1424" s="61"/>
      <c r="L1424" s="61"/>
    </row>
    <row r="1425" spans="2:12" ht="15">
      <c r="B1425" s="59"/>
      <c r="C1425" s="59"/>
      <c r="D1425" s="59"/>
      <c r="H1425" s="59"/>
      <c r="I1425" s="59"/>
      <c r="J1425" s="61"/>
      <c r="K1425" s="61"/>
      <c r="L1425" s="61"/>
    </row>
    <row r="1426" spans="2:12" ht="15">
      <c r="B1426" s="59"/>
      <c r="C1426" s="59"/>
      <c r="D1426" s="59"/>
      <c r="H1426" s="59"/>
      <c r="I1426" s="59"/>
      <c r="J1426" s="61"/>
      <c r="K1426" s="61"/>
      <c r="L1426" s="61"/>
    </row>
    <row r="1427" spans="2:12" ht="15">
      <c r="B1427" s="59"/>
      <c r="C1427" s="59"/>
      <c r="D1427" s="59"/>
      <c r="H1427" s="59"/>
      <c r="I1427" s="59"/>
      <c r="J1427" s="61"/>
      <c r="K1427" s="61"/>
      <c r="L1427" s="61"/>
    </row>
    <row r="1428" spans="2:12" ht="15">
      <c r="B1428" s="59"/>
      <c r="C1428" s="59"/>
      <c r="D1428" s="59"/>
      <c r="H1428" s="59"/>
      <c r="I1428" s="59"/>
      <c r="J1428" s="61"/>
      <c r="K1428" s="61"/>
      <c r="L1428" s="61"/>
    </row>
    <row r="1429" spans="2:12" ht="15">
      <c r="B1429" s="59"/>
      <c r="C1429" s="59"/>
      <c r="D1429" s="59"/>
      <c r="H1429" s="59"/>
      <c r="I1429" s="59"/>
      <c r="J1429" s="61"/>
      <c r="K1429" s="61"/>
      <c r="L1429" s="61"/>
    </row>
    <row r="1430" spans="2:12" ht="15">
      <c r="B1430" s="59"/>
      <c r="C1430" s="59"/>
      <c r="D1430" s="59"/>
      <c r="H1430" s="59"/>
      <c r="I1430" s="59"/>
      <c r="J1430" s="61"/>
      <c r="K1430" s="61"/>
      <c r="L1430" s="61"/>
    </row>
    <row r="1431" spans="2:12" ht="15">
      <c r="B1431" s="59"/>
      <c r="C1431" s="59"/>
      <c r="D1431" s="59"/>
      <c r="H1431" s="59"/>
      <c r="I1431" s="59"/>
      <c r="J1431" s="61"/>
      <c r="K1431" s="61"/>
      <c r="L1431" s="61"/>
    </row>
    <row r="1432" spans="2:12" ht="15">
      <c r="B1432" s="59"/>
      <c r="C1432" s="59"/>
      <c r="D1432" s="59"/>
      <c r="H1432" s="59"/>
      <c r="I1432" s="59"/>
      <c r="J1432" s="61"/>
      <c r="K1432" s="61"/>
      <c r="L1432" s="61"/>
    </row>
    <row r="1433" spans="2:12" ht="15">
      <c r="B1433" s="59"/>
      <c r="C1433" s="59"/>
      <c r="D1433" s="59"/>
      <c r="H1433" s="59"/>
      <c r="I1433" s="59"/>
      <c r="J1433" s="61"/>
      <c r="K1433" s="61"/>
      <c r="L1433" s="61"/>
    </row>
    <row r="1434" spans="2:12" ht="15">
      <c r="B1434" s="59"/>
      <c r="C1434" s="59"/>
      <c r="D1434" s="59"/>
      <c r="H1434" s="59"/>
      <c r="I1434" s="59"/>
      <c r="J1434" s="61"/>
      <c r="K1434" s="61"/>
      <c r="L1434" s="61"/>
    </row>
    <row r="1435" spans="2:12" ht="15">
      <c r="B1435" s="59"/>
      <c r="C1435" s="59"/>
      <c r="D1435" s="59"/>
      <c r="H1435" s="59"/>
      <c r="I1435" s="59"/>
      <c r="J1435" s="61"/>
      <c r="K1435" s="61"/>
      <c r="L1435" s="61"/>
    </row>
    <row r="1436" spans="2:12" ht="15">
      <c r="B1436" s="59"/>
      <c r="C1436" s="59"/>
      <c r="D1436" s="59"/>
      <c r="H1436" s="59"/>
      <c r="I1436" s="59"/>
      <c r="J1436" s="61"/>
      <c r="K1436" s="61"/>
      <c r="L1436" s="61"/>
    </row>
    <row r="1437" spans="2:12" ht="15">
      <c r="B1437" s="59"/>
      <c r="C1437" s="59"/>
      <c r="D1437" s="59"/>
      <c r="H1437" s="59"/>
      <c r="I1437" s="59"/>
      <c r="J1437" s="61"/>
      <c r="K1437" s="61"/>
      <c r="L1437" s="61"/>
    </row>
    <row r="1438" spans="2:12" ht="15">
      <c r="B1438" s="59"/>
      <c r="C1438" s="59"/>
      <c r="D1438" s="59"/>
      <c r="H1438" s="59"/>
      <c r="I1438" s="59"/>
      <c r="J1438" s="61"/>
      <c r="K1438" s="61"/>
      <c r="L1438" s="61"/>
    </row>
    <row r="1439" spans="2:12" ht="15">
      <c r="B1439" s="59"/>
      <c r="C1439" s="59"/>
      <c r="D1439" s="59"/>
      <c r="H1439" s="59"/>
      <c r="I1439" s="59"/>
      <c r="J1439" s="61"/>
      <c r="K1439" s="61"/>
      <c r="L1439" s="61"/>
    </row>
    <row r="1440" spans="2:12" ht="15">
      <c r="B1440" s="59"/>
      <c r="C1440" s="59"/>
      <c r="D1440" s="59"/>
      <c r="H1440" s="59"/>
      <c r="I1440" s="59"/>
      <c r="J1440" s="61"/>
      <c r="K1440" s="61"/>
      <c r="L1440" s="61"/>
    </row>
    <row r="1441" spans="2:12" ht="15">
      <c r="B1441" s="59"/>
      <c r="C1441" s="59"/>
      <c r="D1441" s="59"/>
      <c r="H1441" s="59"/>
      <c r="I1441" s="59"/>
      <c r="J1441" s="61"/>
      <c r="K1441" s="61"/>
      <c r="L1441" s="61"/>
    </row>
    <row r="1442" spans="2:12" ht="15">
      <c r="B1442" s="59"/>
      <c r="C1442" s="59"/>
      <c r="D1442" s="59"/>
      <c r="H1442" s="59"/>
      <c r="I1442" s="59"/>
      <c r="J1442" s="61"/>
      <c r="K1442" s="61"/>
      <c r="L1442" s="61"/>
    </row>
    <row r="1443" spans="2:12" ht="15">
      <c r="B1443" s="59"/>
      <c r="C1443" s="59"/>
      <c r="D1443" s="59"/>
      <c r="H1443" s="59"/>
      <c r="I1443" s="59"/>
      <c r="J1443" s="61"/>
      <c r="K1443" s="61"/>
      <c r="L1443" s="61"/>
    </row>
    <row r="1444" spans="2:12" ht="15">
      <c r="B1444" s="59"/>
      <c r="C1444" s="59"/>
      <c r="D1444" s="59"/>
      <c r="H1444" s="59"/>
      <c r="I1444" s="59"/>
      <c r="J1444" s="61"/>
      <c r="K1444" s="61"/>
      <c r="L1444" s="61"/>
    </row>
    <row r="1445" spans="2:12" ht="15">
      <c r="B1445" s="59"/>
      <c r="C1445" s="59"/>
      <c r="D1445" s="59"/>
      <c r="H1445" s="59"/>
      <c r="I1445" s="59"/>
      <c r="J1445" s="61"/>
      <c r="K1445" s="61"/>
      <c r="L1445" s="61"/>
    </row>
  </sheetData>
  <sheetProtection/>
  <mergeCells count="18">
    <mergeCell ref="J9:L9"/>
    <mergeCell ref="A4:L4"/>
    <mergeCell ref="A6:L6"/>
    <mergeCell ref="A7:L7"/>
    <mergeCell ref="A5:L5"/>
    <mergeCell ref="A8:L8"/>
    <mergeCell ref="E9:E10"/>
    <mergeCell ref="F9:F10"/>
    <mergeCell ref="A1:L1"/>
    <mergeCell ref="B2:L2"/>
    <mergeCell ref="A3:L3"/>
    <mergeCell ref="G9:G10"/>
    <mergeCell ref="H9:H10"/>
    <mergeCell ref="I9:I10"/>
    <mergeCell ref="A9:A10"/>
    <mergeCell ref="B9:B10"/>
    <mergeCell ref="C9:C10"/>
    <mergeCell ref="D9:D10"/>
  </mergeCells>
  <printOptions/>
  <pageMargins left="0.5905511811023623" right="0.1968503937007874" top="0.1968503937007874" bottom="0.1968503937007874" header="0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0"/>
  <sheetViews>
    <sheetView view="pageBreakPreview" zoomScale="89" zoomScaleSheetLayoutView="89" zoomScalePageLayoutView="0" workbookViewId="0" topLeftCell="A1">
      <selection activeCell="F12" sqref="F12"/>
    </sheetView>
  </sheetViews>
  <sheetFormatPr defaultColWidth="9.140625" defaultRowHeight="15"/>
  <cols>
    <col min="1" max="1" width="58.00390625" style="133" customWidth="1"/>
    <col min="2" max="2" width="13.28125" style="123" customWidth="1"/>
    <col min="3" max="3" width="10.7109375" style="123" customWidth="1"/>
    <col min="4" max="5" width="14.8515625" style="168" bestFit="1" customWidth="1"/>
    <col min="6" max="6" width="15.7109375" style="168" bestFit="1" customWidth="1"/>
    <col min="7" max="12" width="14.8515625" style="168" bestFit="1" customWidth="1"/>
    <col min="13" max="16384" width="9.140625" style="107" customWidth="1"/>
  </cols>
  <sheetData>
    <row r="1" spans="1:12" s="103" customFormat="1" ht="15">
      <c r="A1" s="308" t="s">
        <v>572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s="103" customFormat="1" ht="23.25" customHeight="1">
      <c r="A2" s="303" t="s">
        <v>699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55.5" customHeight="1" hidden="1">
      <c r="A3" s="92"/>
      <c r="B3" s="311" t="s">
        <v>586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s="125" customFormat="1" ht="15" hidden="1">
      <c r="A4" s="308" t="s">
        <v>338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2:12" s="103" customFormat="1" ht="42.75" customHeight="1" hidden="1">
      <c r="B5" s="92"/>
      <c r="C5" s="92"/>
      <c r="D5" s="92"/>
      <c r="E5" s="92"/>
      <c r="F5" s="92"/>
      <c r="G5" s="92"/>
      <c r="H5" s="92"/>
      <c r="I5" s="303" t="s">
        <v>569</v>
      </c>
      <c r="J5" s="303"/>
      <c r="K5" s="303"/>
      <c r="L5" s="303"/>
    </row>
    <row r="6" spans="1:12" ht="63" customHeight="1">
      <c r="A6" s="338" t="s">
        <v>679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</row>
    <row r="7" spans="1:12" s="45" customFormat="1" ht="14.25" customHeight="1">
      <c r="A7" s="340" t="s">
        <v>0</v>
      </c>
      <c r="B7" s="340" t="s">
        <v>4</v>
      </c>
      <c r="C7" s="340" t="s">
        <v>5</v>
      </c>
      <c r="D7" s="339" t="s">
        <v>7</v>
      </c>
      <c r="E7" s="339"/>
      <c r="F7" s="339"/>
      <c r="G7" s="339" t="s">
        <v>442</v>
      </c>
      <c r="H7" s="339"/>
      <c r="I7" s="339"/>
      <c r="J7" s="337" t="s">
        <v>443</v>
      </c>
      <c r="K7" s="337"/>
      <c r="L7" s="337"/>
    </row>
    <row r="8" spans="1:12" ht="17.25" customHeight="1">
      <c r="A8" s="341"/>
      <c r="B8" s="341"/>
      <c r="C8" s="341"/>
      <c r="D8" s="336" t="s">
        <v>221</v>
      </c>
      <c r="E8" s="335" t="s">
        <v>591</v>
      </c>
      <c r="F8" s="336"/>
      <c r="G8" s="336" t="s">
        <v>221</v>
      </c>
      <c r="H8" s="335" t="s">
        <v>591</v>
      </c>
      <c r="I8" s="336"/>
      <c r="J8" s="307" t="s">
        <v>221</v>
      </c>
      <c r="K8" s="335" t="s">
        <v>591</v>
      </c>
      <c r="L8" s="336"/>
    </row>
    <row r="9" spans="1:12" ht="15.75" customHeight="1">
      <c r="A9" s="342"/>
      <c r="B9" s="342"/>
      <c r="C9" s="342"/>
      <c r="D9" s="336"/>
      <c r="E9" s="196" t="s">
        <v>592</v>
      </c>
      <c r="F9" s="197" t="s">
        <v>593</v>
      </c>
      <c r="G9" s="336"/>
      <c r="H9" s="196" t="s">
        <v>592</v>
      </c>
      <c r="I9" s="197" t="s">
        <v>593</v>
      </c>
      <c r="J9" s="307"/>
      <c r="K9" s="196" t="s">
        <v>592</v>
      </c>
      <c r="L9" s="197" t="s">
        <v>593</v>
      </c>
    </row>
    <row r="10" spans="1:12" ht="21" customHeight="1">
      <c r="A10" s="126" t="s">
        <v>7</v>
      </c>
      <c r="B10" s="116"/>
      <c r="C10" s="116"/>
      <c r="D10" s="112">
        <f>D11+D83</f>
        <v>423530.87336</v>
      </c>
      <c r="E10" s="112">
        <f>E11+E83</f>
        <v>323859.3112</v>
      </c>
      <c r="F10" s="201">
        <f>E10/D10*100</f>
        <v>76.46651792600737</v>
      </c>
      <c r="G10" s="112">
        <f>G11+G83</f>
        <v>187802.09999999998</v>
      </c>
      <c r="H10" s="112">
        <f>H11+H83</f>
        <v>144939.22758</v>
      </c>
      <c r="I10" s="201">
        <f>H10/G10*100</f>
        <v>77.17657447919912</v>
      </c>
      <c r="J10" s="112">
        <f>J11+J83</f>
        <v>235728.77336000005</v>
      </c>
      <c r="K10" s="112">
        <f>K11+K83</f>
        <v>178920.08362000002</v>
      </c>
      <c r="L10" s="201">
        <f>K10/J10*100</f>
        <v>75.9008249479825</v>
      </c>
    </row>
    <row r="11" spans="1:12" ht="21" customHeight="1">
      <c r="A11" s="126"/>
      <c r="B11" s="116"/>
      <c r="C11" s="116"/>
      <c r="D11" s="112">
        <f>D12+D17+D20+D24+D33+D39+D43+D45+D59+D63+D65+D67+D72+D75</f>
        <v>299255.62861</v>
      </c>
      <c r="E11" s="112">
        <f>E12+E17+E20+E24+E33+E39+E43+E45+E59+E63+E65+E67+E72</f>
        <v>241275.99111000003</v>
      </c>
      <c r="F11" s="201">
        <f>E11/D11*100</f>
        <v>80.62538112672861</v>
      </c>
      <c r="G11" s="112">
        <f>G12+G17+G20+G24+G33+G39+G43+G45+G59+G63+G65+G67+G72+G75</f>
        <v>100340.29999999999</v>
      </c>
      <c r="H11" s="112">
        <f>H12+H17+H20+H24+H33+H39+H43+H45+H59+H63+H65+H67+H72+H75</f>
        <v>86663.08924</v>
      </c>
      <c r="I11" s="201">
        <f>H11/G11*100</f>
        <v>86.36917493768706</v>
      </c>
      <c r="J11" s="112">
        <f>J12+J17+J20+J24+J33+J39+J43+J45+J59+J63+J65+J67+J72</f>
        <v>198915.32861000003</v>
      </c>
      <c r="K11" s="112">
        <f>K12+K17+K20+K24+K33+K39+K43+K45+K59+K63+K65+K67+K72</f>
        <v>154612.90187000003</v>
      </c>
      <c r="L11" s="201">
        <f>K11/J11*100</f>
        <v>77.7279976110535</v>
      </c>
    </row>
    <row r="12" spans="1:12" s="45" customFormat="1" ht="28.5">
      <c r="A12" s="127" t="s">
        <v>525</v>
      </c>
      <c r="B12" s="116">
        <v>5100000000</v>
      </c>
      <c r="C12" s="116"/>
      <c r="D12" s="218">
        <f>D13+D15</f>
        <v>10</v>
      </c>
      <c r="E12" s="225">
        <f>E13+E15</f>
        <v>0</v>
      </c>
      <c r="F12" s="198">
        <f>E12/D12*100</f>
        <v>0</v>
      </c>
      <c r="G12" s="218">
        <f>G13+G15</f>
        <v>10</v>
      </c>
      <c r="H12" s="218">
        <f>H13+H15</f>
        <v>0</v>
      </c>
      <c r="I12" s="198">
        <f>H12/G12*100</f>
        <v>0</v>
      </c>
      <c r="J12" s="218"/>
      <c r="K12" s="218"/>
      <c r="L12" s="198"/>
    </row>
    <row r="13" spans="1:12" s="45" customFormat="1" ht="45">
      <c r="A13" s="108" t="s">
        <v>526</v>
      </c>
      <c r="B13" s="102">
        <v>5110000000</v>
      </c>
      <c r="C13" s="102"/>
      <c r="D13" s="233">
        <f>D14</f>
        <v>10</v>
      </c>
      <c r="E13" s="233">
        <f>E14</f>
        <v>0</v>
      </c>
      <c r="F13" s="198">
        <f aca="true" t="shared" si="0" ref="F13:F85">E13/D13*100</f>
        <v>0</v>
      </c>
      <c r="G13" s="233">
        <f>G14</f>
        <v>10</v>
      </c>
      <c r="H13" s="233">
        <f>H14</f>
        <v>0</v>
      </c>
      <c r="I13" s="198">
        <f aca="true" t="shared" si="1" ref="I13:I85">H13/G13*100</f>
        <v>0</v>
      </c>
      <c r="J13" s="233"/>
      <c r="K13" s="233"/>
      <c r="L13" s="198"/>
    </row>
    <row r="14" spans="1:12" s="45" customFormat="1" ht="30">
      <c r="A14" s="108" t="s">
        <v>444</v>
      </c>
      <c r="B14" s="102">
        <v>5110191020</v>
      </c>
      <c r="C14" s="102">
        <v>610</v>
      </c>
      <c r="D14" s="233">
        <f aca="true" t="shared" si="2" ref="D14:D85">G14+J14</f>
        <v>10</v>
      </c>
      <c r="E14" s="166">
        <f>H14+K14</f>
        <v>0</v>
      </c>
      <c r="F14" s="198">
        <f t="shared" si="0"/>
        <v>0</v>
      </c>
      <c r="G14" s="233">
        <v>10</v>
      </c>
      <c r="H14" s="105"/>
      <c r="I14" s="198">
        <f t="shared" si="1"/>
        <v>0</v>
      </c>
      <c r="J14" s="233"/>
      <c r="K14" s="105"/>
      <c r="L14" s="198"/>
    </row>
    <row r="15" spans="1:12" s="45" customFormat="1" ht="30" hidden="1">
      <c r="A15" s="108" t="s">
        <v>527</v>
      </c>
      <c r="B15" s="102">
        <v>5120000000</v>
      </c>
      <c r="C15" s="102"/>
      <c r="D15" s="233">
        <f>D16</f>
        <v>0</v>
      </c>
      <c r="E15" s="233">
        <f>E16</f>
        <v>0</v>
      </c>
      <c r="F15" s="198" t="e">
        <f t="shared" si="0"/>
        <v>#DIV/0!</v>
      </c>
      <c r="G15" s="233">
        <f>G16</f>
        <v>0</v>
      </c>
      <c r="H15" s="233">
        <f>H16</f>
        <v>0</v>
      </c>
      <c r="I15" s="198" t="e">
        <f t="shared" si="1"/>
        <v>#DIV/0!</v>
      </c>
      <c r="J15" s="233">
        <f>J16</f>
        <v>0</v>
      </c>
      <c r="K15" s="233">
        <f>K16</f>
        <v>0</v>
      </c>
      <c r="L15" s="198" t="e">
        <f>K15/J15*100</f>
        <v>#DIV/0!</v>
      </c>
    </row>
    <row r="16" spans="1:12" s="45" customFormat="1" ht="30" hidden="1">
      <c r="A16" s="108" t="s">
        <v>445</v>
      </c>
      <c r="B16" s="102" t="s">
        <v>477</v>
      </c>
      <c r="C16" s="102">
        <v>320</v>
      </c>
      <c r="D16" s="233">
        <v>0</v>
      </c>
      <c r="E16" s="166">
        <f aca="true" t="shared" si="3" ref="E16:E85">H16+K16</f>
        <v>0</v>
      </c>
      <c r="F16" s="198" t="e">
        <f t="shared" si="0"/>
        <v>#DIV/0!</v>
      </c>
      <c r="G16" s="233">
        <v>0</v>
      </c>
      <c r="H16" s="105"/>
      <c r="I16" s="198" t="e">
        <f t="shared" si="1"/>
        <v>#DIV/0!</v>
      </c>
      <c r="J16" s="233">
        <v>0</v>
      </c>
      <c r="K16" s="105"/>
      <c r="L16" s="198" t="e">
        <f>K16/J16*100</f>
        <v>#DIV/0!</v>
      </c>
    </row>
    <row r="17" spans="1:12" s="45" customFormat="1" ht="57">
      <c r="A17" s="128" t="s">
        <v>587</v>
      </c>
      <c r="B17" s="116">
        <v>5200000000</v>
      </c>
      <c r="C17" s="116"/>
      <c r="D17" s="233">
        <f t="shared" si="2"/>
        <v>10700</v>
      </c>
      <c r="E17" s="233">
        <f>E18+E19</f>
        <v>10581.44363</v>
      </c>
      <c r="F17" s="198">
        <f t="shared" si="0"/>
        <v>98.89199654205608</v>
      </c>
      <c r="G17" s="233">
        <f>G18+G19</f>
        <v>300</v>
      </c>
      <c r="H17" s="233">
        <f>H18+H19</f>
        <v>181.44363</v>
      </c>
      <c r="I17" s="198">
        <f t="shared" si="1"/>
        <v>60.481210000000004</v>
      </c>
      <c r="J17" s="233">
        <f>J18+J19</f>
        <v>10400</v>
      </c>
      <c r="K17" s="233">
        <f>K18+K19</f>
        <v>10400</v>
      </c>
      <c r="L17" s="198">
        <f>K17/J17*100</f>
        <v>100</v>
      </c>
    </row>
    <row r="18" spans="1:12" s="45" customFormat="1" ht="14.25" customHeight="1">
      <c r="A18" s="109" t="s">
        <v>446</v>
      </c>
      <c r="B18" s="102" t="s">
        <v>478</v>
      </c>
      <c r="C18" s="102">
        <v>240</v>
      </c>
      <c r="D18" s="233">
        <v>10600</v>
      </c>
      <c r="E18" s="166">
        <f t="shared" si="3"/>
        <v>10581.44363</v>
      </c>
      <c r="F18" s="198">
        <f t="shared" si="0"/>
        <v>99.82493990566037</v>
      </c>
      <c r="G18" s="233">
        <v>200</v>
      </c>
      <c r="H18" s="40">
        <v>181.44363</v>
      </c>
      <c r="I18" s="198">
        <f t="shared" si="1"/>
        <v>90.721815</v>
      </c>
      <c r="J18" s="233">
        <v>10400</v>
      </c>
      <c r="K18" s="105">
        <v>10400</v>
      </c>
      <c r="L18" s="198">
        <f>K18/J18*100</f>
        <v>100</v>
      </c>
    </row>
    <row r="19" spans="1:12" s="45" customFormat="1" ht="14.25" customHeight="1">
      <c r="A19" s="109" t="s">
        <v>447</v>
      </c>
      <c r="B19" s="102">
        <v>5200291110</v>
      </c>
      <c r="C19" s="102">
        <v>240</v>
      </c>
      <c r="D19" s="233">
        <f t="shared" si="2"/>
        <v>100</v>
      </c>
      <c r="E19" s="166">
        <f t="shared" si="3"/>
        <v>0</v>
      </c>
      <c r="F19" s="198">
        <f t="shared" si="0"/>
        <v>0</v>
      </c>
      <c r="G19" s="233">
        <v>100</v>
      </c>
      <c r="H19" s="105"/>
      <c r="I19" s="198">
        <f t="shared" si="1"/>
        <v>0</v>
      </c>
      <c r="J19" s="233"/>
      <c r="K19" s="105"/>
      <c r="L19" s="198"/>
    </row>
    <row r="20" spans="1:12" s="45" customFormat="1" ht="42.75">
      <c r="A20" s="128" t="s">
        <v>516</v>
      </c>
      <c r="B20" s="116">
        <v>5300000000</v>
      </c>
      <c r="C20" s="116"/>
      <c r="D20" s="233">
        <f>G20+J20</f>
        <v>2</v>
      </c>
      <c r="E20" s="233">
        <f>H20+K20</f>
        <v>0</v>
      </c>
      <c r="F20" s="198">
        <f t="shared" si="0"/>
        <v>0</v>
      </c>
      <c r="G20" s="233">
        <f>G22+G23</f>
        <v>2</v>
      </c>
      <c r="H20" s="233">
        <f>H22+H23</f>
        <v>0</v>
      </c>
      <c r="I20" s="198">
        <f t="shared" si="1"/>
        <v>0</v>
      </c>
      <c r="J20" s="233">
        <f>J22+J23</f>
        <v>0</v>
      </c>
      <c r="K20" s="233">
        <f>K22+K23</f>
        <v>0</v>
      </c>
      <c r="L20" s="198"/>
    </row>
    <row r="21" spans="1:12" s="45" customFormat="1" ht="60" hidden="1">
      <c r="A21" s="108" t="s">
        <v>448</v>
      </c>
      <c r="B21" s="102">
        <v>5300191080</v>
      </c>
      <c r="C21" s="102">
        <v>610</v>
      </c>
      <c r="D21" s="233">
        <f t="shared" si="2"/>
        <v>0</v>
      </c>
      <c r="E21" s="233">
        <f t="shared" si="3"/>
        <v>0</v>
      </c>
      <c r="F21" s="198" t="e">
        <f t="shared" si="0"/>
        <v>#DIV/0!</v>
      </c>
      <c r="G21" s="233"/>
      <c r="H21" s="105"/>
      <c r="I21" s="198" t="e">
        <f t="shared" si="1"/>
        <v>#DIV/0!</v>
      </c>
      <c r="J21" s="233"/>
      <c r="K21" s="105"/>
      <c r="L21" s="198"/>
    </row>
    <row r="22" spans="1:12" s="45" customFormat="1" ht="75">
      <c r="A22" s="109" t="s">
        <v>449</v>
      </c>
      <c r="B22" s="102">
        <v>5300291080</v>
      </c>
      <c r="C22" s="102">
        <v>610</v>
      </c>
      <c r="D22" s="233">
        <f t="shared" si="2"/>
        <v>1</v>
      </c>
      <c r="E22" s="166">
        <f t="shared" si="3"/>
        <v>0</v>
      </c>
      <c r="F22" s="198">
        <f t="shared" si="0"/>
        <v>0</v>
      </c>
      <c r="G22" s="233">
        <v>1</v>
      </c>
      <c r="H22" s="105"/>
      <c r="I22" s="198">
        <f t="shared" si="1"/>
        <v>0</v>
      </c>
      <c r="J22" s="233"/>
      <c r="K22" s="105"/>
      <c r="L22" s="198"/>
    </row>
    <row r="23" spans="1:12" s="45" customFormat="1" ht="45">
      <c r="A23" s="109" t="s">
        <v>540</v>
      </c>
      <c r="B23" s="102">
        <v>5300391080</v>
      </c>
      <c r="C23" s="102">
        <v>610</v>
      </c>
      <c r="D23" s="233">
        <f t="shared" si="2"/>
        <v>1</v>
      </c>
      <c r="E23" s="233">
        <f t="shared" si="3"/>
        <v>0</v>
      </c>
      <c r="F23" s="198">
        <f t="shared" si="0"/>
        <v>0</v>
      </c>
      <c r="G23" s="233">
        <v>1</v>
      </c>
      <c r="H23" s="166"/>
      <c r="I23" s="198">
        <f t="shared" si="1"/>
        <v>0</v>
      </c>
      <c r="J23" s="233"/>
      <c r="K23" s="166"/>
      <c r="L23" s="198"/>
    </row>
    <row r="24" spans="1:12" s="45" customFormat="1" ht="59.25" customHeight="1">
      <c r="A24" s="128" t="s">
        <v>469</v>
      </c>
      <c r="B24" s="116">
        <v>5400000000</v>
      </c>
      <c r="C24" s="116"/>
      <c r="D24" s="233">
        <f t="shared" si="2"/>
        <v>83.56276000000001</v>
      </c>
      <c r="E24" s="233">
        <f t="shared" si="3"/>
        <v>83.51418000000001</v>
      </c>
      <c r="F24" s="198">
        <f t="shared" si="0"/>
        <v>99.94186405523226</v>
      </c>
      <c r="G24" s="233">
        <f>G25+G30</f>
        <v>8.4</v>
      </c>
      <c r="H24" s="233">
        <f>H25+H30</f>
        <v>8.35142</v>
      </c>
      <c r="I24" s="198">
        <f t="shared" si="1"/>
        <v>99.42166666666665</v>
      </c>
      <c r="J24" s="233">
        <f>J25+J30</f>
        <v>75.16276</v>
      </c>
      <c r="K24" s="233">
        <f>K25+K30</f>
        <v>75.16276</v>
      </c>
      <c r="L24" s="198">
        <f>K24/J24*100</f>
        <v>100</v>
      </c>
    </row>
    <row r="25" spans="1:12" s="45" customFormat="1" ht="30">
      <c r="A25" s="109" t="s">
        <v>470</v>
      </c>
      <c r="B25" s="102">
        <v>5410000000</v>
      </c>
      <c r="C25" s="102"/>
      <c r="D25" s="233">
        <f t="shared" si="2"/>
        <v>83.56276000000001</v>
      </c>
      <c r="E25" s="233">
        <f t="shared" si="3"/>
        <v>83.51418000000001</v>
      </c>
      <c r="F25" s="198">
        <f t="shared" si="0"/>
        <v>99.94186405523226</v>
      </c>
      <c r="G25" s="233">
        <f>G26+G27+G28+G29</f>
        <v>8.4</v>
      </c>
      <c r="H25" s="233">
        <f>H26+H27+H28+H29</f>
        <v>8.35142</v>
      </c>
      <c r="I25" s="198">
        <f t="shared" si="1"/>
        <v>99.42166666666665</v>
      </c>
      <c r="J25" s="233">
        <f>J26+J27+J28+J29</f>
        <v>75.16276</v>
      </c>
      <c r="K25" s="233">
        <f>K26+K27+K28+K29</f>
        <v>75.16276</v>
      </c>
      <c r="L25" s="198">
        <f>K25/J25*100</f>
        <v>100</v>
      </c>
    </row>
    <row r="26" spans="1:12" s="45" customFormat="1" ht="30">
      <c r="A26" s="108" t="s">
        <v>472</v>
      </c>
      <c r="B26" s="31" t="s">
        <v>479</v>
      </c>
      <c r="C26" s="122">
        <v>610</v>
      </c>
      <c r="D26" s="233">
        <f t="shared" si="2"/>
        <v>83.56276000000001</v>
      </c>
      <c r="E26" s="166">
        <f t="shared" si="3"/>
        <v>83.51418000000001</v>
      </c>
      <c r="F26" s="198">
        <f t="shared" si="0"/>
        <v>99.94186405523226</v>
      </c>
      <c r="G26" s="233">
        <v>8.4</v>
      </c>
      <c r="H26" s="161">
        <v>8.35142</v>
      </c>
      <c r="I26" s="198">
        <f t="shared" si="1"/>
        <v>99.42166666666665</v>
      </c>
      <c r="J26" s="233">
        <v>75.16276</v>
      </c>
      <c r="K26" s="161">
        <v>75.16276</v>
      </c>
      <c r="L26" s="198"/>
    </row>
    <row r="27" spans="1:12" s="45" customFormat="1" ht="30" hidden="1">
      <c r="A27" s="108" t="s">
        <v>473</v>
      </c>
      <c r="B27" s="31" t="s">
        <v>479</v>
      </c>
      <c r="C27" s="122">
        <v>610</v>
      </c>
      <c r="D27" s="233">
        <v>0</v>
      </c>
      <c r="E27" s="166">
        <f t="shared" si="3"/>
        <v>0</v>
      </c>
      <c r="F27" s="198" t="e">
        <f t="shared" si="0"/>
        <v>#DIV/0!</v>
      </c>
      <c r="G27" s="233">
        <v>0</v>
      </c>
      <c r="H27" s="105"/>
      <c r="I27" s="198" t="e">
        <f t="shared" si="1"/>
        <v>#DIV/0!</v>
      </c>
      <c r="J27" s="233"/>
      <c r="K27" s="105"/>
      <c r="L27" s="198"/>
    </row>
    <row r="28" spans="1:12" s="45" customFormat="1" ht="30" hidden="1">
      <c r="A28" s="108" t="s">
        <v>515</v>
      </c>
      <c r="B28" s="31" t="s">
        <v>541</v>
      </c>
      <c r="C28" s="122">
        <v>610</v>
      </c>
      <c r="D28" s="233">
        <f t="shared" si="2"/>
        <v>0</v>
      </c>
      <c r="E28" s="166">
        <f t="shared" si="3"/>
        <v>0</v>
      </c>
      <c r="F28" s="198" t="e">
        <f t="shared" si="0"/>
        <v>#DIV/0!</v>
      </c>
      <c r="G28" s="233"/>
      <c r="H28" s="105"/>
      <c r="I28" s="198" t="e">
        <f t="shared" si="1"/>
        <v>#DIV/0!</v>
      </c>
      <c r="J28" s="233"/>
      <c r="K28" s="105"/>
      <c r="L28" s="198" t="e">
        <f>K28/J28*100</f>
        <v>#DIV/0!</v>
      </c>
    </row>
    <row r="29" spans="1:12" s="45" customFormat="1" ht="30" hidden="1">
      <c r="A29" s="108" t="s">
        <v>515</v>
      </c>
      <c r="B29" s="31" t="s">
        <v>542</v>
      </c>
      <c r="C29" s="122">
        <v>610</v>
      </c>
      <c r="D29" s="233">
        <v>0</v>
      </c>
      <c r="E29" s="166">
        <f t="shared" si="3"/>
        <v>0</v>
      </c>
      <c r="F29" s="198" t="e">
        <f t="shared" si="0"/>
        <v>#DIV/0!</v>
      </c>
      <c r="G29" s="233">
        <v>0</v>
      </c>
      <c r="H29" s="105"/>
      <c r="I29" s="198" t="e">
        <f t="shared" si="1"/>
        <v>#DIV/0!</v>
      </c>
      <c r="J29" s="233">
        <v>0</v>
      </c>
      <c r="K29" s="105"/>
      <c r="L29" s="198" t="e">
        <f>K29/J29*100</f>
        <v>#DIV/0!</v>
      </c>
    </row>
    <row r="30" spans="1:12" s="45" customFormat="1" ht="45" hidden="1">
      <c r="A30" s="109" t="s">
        <v>471</v>
      </c>
      <c r="B30" s="102">
        <v>5420000000</v>
      </c>
      <c r="C30" s="102"/>
      <c r="D30" s="233">
        <v>0</v>
      </c>
      <c r="E30" s="233">
        <f t="shared" si="3"/>
        <v>0</v>
      </c>
      <c r="F30" s="198" t="e">
        <f t="shared" si="0"/>
        <v>#DIV/0!</v>
      </c>
      <c r="G30" s="233">
        <v>0</v>
      </c>
      <c r="H30" s="233">
        <f>H31+H32</f>
        <v>0</v>
      </c>
      <c r="I30" s="198" t="e">
        <f t="shared" si="1"/>
        <v>#DIV/0!</v>
      </c>
      <c r="J30" s="233">
        <v>0</v>
      </c>
      <c r="K30" s="233">
        <f>K31+K32</f>
        <v>0</v>
      </c>
      <c r="L30" s="198" t="e">
        <f>K30/J30*100</f>
        <v>#DIV/0!</v>
      </c>
    </row>
    <row r="31" spans="1:12" s="45" customFormat="1" ht="45" hidden="1">
      <c r="A31" s="108" t="s">
        <v>474</v>
      </c>
      <c r="B31" s="31" t="s">
        <v>481</v>
      </c>
      <c r="C31" s="122">
        <v>610</v>
      </c>
      <c r="D31" s="233">
        <v>0</v>
      </c>
      <c r="E31" s="166">
        <f t="shared" si="3"/>
        <v>0</v>
      </c>
      <c r="F31" s="198" t="e">
        <f t="shared" si="0"/>
        <v>#DIV/0!</v>
      </c>
      <c r="G31" s="233">
        <v>0</v>
      </c>
      <c r="H31" s="105"/>
      <c r="I31" s="198" t="e">
        <f t="shared" si="1"/>
        <v>#DIV/0!</v>
      </c>
      <c r="J31" s="233">
        <v>0</v>
      </c>
      <c r="K31" s="105"/>
      <c r="L31" s="198" t="e">
        <f>K31/J31*100</f>
        <v>#DIV/0!</v>
      </c>
    </row>
    <row r="32" spans="1:12" s="45" customFormat="1" ht="45" hidden="1">
      <c r="A32" s="23" t="s">
        <v>544</v>
      </c>
      <c r="B32" s="31" t="s">
        <v>545</v>
      </c>
      <c r="C32" s="122">
        <v>610</v>
      </c>
      <c r="D32" s="233">
        <v>0</v>
      </c>
      <c r="E32" s="166">
        <f t="shared" si="3"/>
        <v>0</v>
      </c>
      <c r="F32" s="198" t="e">
        <f t="shared" si="0"/>
        <v>#DIV/0!</v>
      </c>
      <c r="G32" s="233">
        <v>0</v>
      </c>
      <c r="H32" s="105"/>
      <c r="I32" s="198" t="e">
        <f t="shared" si="1"/>
        <v>#DIV/0!</v>
      </c>
      <c r="J32" s="233">
        <v>0</v>
      </c>
      <c r="K32" s="105"/>
      <c r="L32" s="198" t="e">
        <f>K32/J32*100</f>
        <v>#DIV/0!</v>
      </c>
    </row>
    <row r="33" spans="1:12" s="45" customFormat="1" ht="42.75">
      <c r="A33" s="128" t="s">
        <v>536</v>
      </c>
      <c r="B33" s="116">
        <v>5500000000</v>
      </c>
      <c r="C33" s="116"/>
      <c r="D33" s="233">
        <f t="shared" si="2"/>
        <v>47</v>
      </c>
      <c r="E33" s="233">
        <f t="shared" si="3"/>
        <v>19.69017</v>
      </c>
      <c r="F33" s="198">
        <f t="shared" si="0"/>
        <v>41.89397872340425</v>
      </c>
      <c r="G33" s="233">
        <f>G34+G35+G36+G37+G38</f>
        <v>47</v>
      </c>
      <c r="H33" s="233">
        <f>H34+H35+H36+H37+H38</f>
        <v>19.69017</v>
      </c>
      <c r="I33" s="198">
        <f t="shared" si="1"/>
        <v>41.89397872340425</v>
      </c>
      <c r="J33" s="233">
        <f>J34+J35+J36+J37+J38</f>
        <v>0</v>
      </c>
      <c r="K33" s="233">
        <f>K34+K35+K36+K37+K38</f>
        <v>0</v>
      </c>
      <c r="L33" s="198"/>
    </row>
    <row r="34" spans="1:12" s="45" customFormat="1" ht="45">
      <c r="A34" s="108" t="s">
        <v>450</v>
      </c>
      <c r="B34" s="102">
        <v>550019104</v>
      </c>
      <c r="C34" s="102">
        <v>240</v>
      </c>
      <c r="D34" s="233">
        <f t="shared" si="2"/>
        <v>6</v>
      </c>
      <c r="E34" s="166">
        <f t="shared" si="3"/>
        <v>0</v>
      </c>
      <c r="F34" s="198">
        <f t="shared" si="0"/>
        <v>0</v>
      </c>
      <c r="G34" s="233">
        <v>6</v>
      </c>
      <c r="H34" s="105"/>
      <c r="I34" s="198">
        <f t="shared" si="1"/>
        <v>0</v>
      </c>
      <c r="J34" s="233"/>
      <c r="K34" s="105"/>
      <c r="L34" s="198"/>
    </row>
    <row r="35" spans="1:12" s="45" customFormat="1" ht="50.25" customHeight="1">
      <c r="A35" s="108" t="s">
        <v>451</v>
      </c>
      <c r="B35" s="102">
        <v>550029104</v>
      </c>
      <c r="C35" s="102">
        <v>240</v>
      </c>
      <c r="D35" s="233">
        <f t="shared" si="2"/>
        <v>5</v>
      </c>
      <c r="E35" s="166">
        <f t="shared" si="3"/>
        <v>0</v>
      </c>
      <c r="F35" s="198">
        <f t="shared" si="0"/>
        <v>0</v>
      </c>
      <c r="G35" s="233">
        <v>5</v>
      </c>
      <c r="H35" s="105"/>
      <c r="I35" s="198">
        <f t="shared" si="1"/>
        <v>0</v>
      </c>
      <c r="J35" s="233"/>
      <c r="K35" s="105"/>
      <c r="L35" s="198"/>
    </row>
    <row r="36" spans="1:12" s="45" customFormat="1" ht="45">
      <c r="A36" s="108" t="s">
        <v>452</v>
      </c>
      <c r="B36" s="102">
        <v>550039104</v>
      </c>
      <c r="C36" s="102">
        <v>240</v>
      </c>
      <c r="D36" s="233">
        <f t="shared" si="2"/>
        <v>30</v>
      </c>
      <c r="E36" s="166">
        <f t="shared" si="3"/>
        <v>19.69017</v>
      </c>
      <c r="F36" s="198">
        <f t="shared" si="0"/>
        <v>65.63389999999998</v>
      </c>
      <c r="G36" s="233">
        <v>30</v>
      </c>
      <c r="H36" s="105">
        <v>19.69017</v>
      </c>
      <c r="I36" s="198">
        <f t="shared" si="1"/>
        <v>65.63389999999998</v>
      </c>
      <c r="J36" s="233"/>
      <c r="K36" s="105"/>
      <c r="L36" s="198"/>
    </row>
    <row r="37" spans="1:12" s="45" customFormat="1" ht="30">
      <c r="A37" s="108" t="s">
        <v>453</v>
      </c>
      <c r="B37" s="102">
        <v>550049104</v>
      </c>
      <c r="C37" s="102">
        <v>240</v>
      </c>
      <c r="D37" s="233">
        <f t="shared" si="2"/>
        <v>3</v>
      </c>
      <c r="E37" s="166">
        <f t="shared" si="3"/>
        <v>0</v>
      </c>
      <c r="F37" s="198">
        <f t="shared" si="0"/>
        <v>0</v>
      </c>
      <c r="G37" s="233">
        <v>3</v>
      </c>
      <c r="H37" s="105"/>
      <c r="I37" s="198">
        <f t="shared" si="1"/>
        <v>0</v>
      </c>
      <c r="J37" s="233"/>
      <c r="K37" s="105"/>
      <c r="L37" s="198"/>
    </row>
    <row r="38" spans="1:12" s="45" customFormat="1" ht="28.5" customHeight="1">
      <c r="A38" s="108" t="s">
        <v>454</v>
      </c>
      <c r="B38" s="102">
        <v>550059104</v>
      </c>
      <c r="C38" s="102">
        <v>240</v>
      </c>
      <c r="D38" s="233">
        <f t="shared" si="2"/>
        <v>3</v>
      </c>
      <c r="E38" s="166">
        <f t="shared" si="3"/>
        <v>0</v>
      </c>
      <c r="F38" s="198">
        <f t="shared" si="0"/>
        <v>0</v>
      </c>
      <c r="G38" s="233">
        <v>3</v>
      </c>
      <c r="H38" s="105"/>
      <c r="I38" s="198">
        <f t="shared" si="1"/>
        <v>0</v>
      </c>
      <c r="J38" s="233"/>
      <c r="K38" s="105"/>
      <c r="L38" s="198"/>
    </row>
    <row r="39" spans="1:12" s="45" customFormat="1" ht="42.75">
      <c r="A39" s="121" t="s">
        <v>537</v>
      </c>
      <c r="B39" s="116">
        <v>5600000000</v>
      </c>
      <c r="C39" s="116"/>
      <c r="D39" s="233">
        <f t="shared" si="2"/>
        <v>3</v>
      </c>
      <c r="E39" s="233">
        <f t="shared" si="3"/>
        <v>0</v>
      </c>
      <c r="F39" s="198">
        <f t="shared" si="0"/>
        <v>0</v>
      </c>
      <c r="G39" s="233">
        <f>G40+G41+G42</f>
        <v>3</v>
      </c>
      <c r="H39" s="233">
        <f>H40+H41+H42</f>
        <v>0</v>
      </c>
      <c r="I39" s="198">
        <f t="shared" si="1"/>
        <v>0</v>
      </c>
      <c r="J39" s="233">
        <f>J40+J41+J42</f>
        <v>0</v>
      </c>
      <c r="K39" s="233">
        <f>K40+K41+K42</f>
        <v>0</v>
      </c>
      <c r="L39" s="198"/>
    </row>
    <row r="40" spans="1:12" ht="30">
      <c r="A40" s="117" t="s">
        <v>455</v>
      </c>
      <c r="B40" s="102">
        <v>5600191050</v>
      </c>
      <c r="C40" s="102">
        <v>240</v>
      </c>
      <c r="D40" s="233">
        <f t="shared" si="2"/>
        <v>1</v>
      </c>
      <c r="E40" s="166">
        <f t="shared" si="3"/>
        <v>0</v>
      </c>
      <c r="F40" s="198">
        <f t="shared" si="0"/>
        <v>0</v>
      </c>
      <c r="G40" s="233">
        <v>1</v>
      </c>
      <c r="H40" s="105"/>
      <c r="I40" s="198">
        <f t="shared" si="1"/>
        <v>0</v>
      </c>
      <c r="J40" s="233"/>
      <c r="K40" s="105"/>
      <c r="L40" s="198"/>
    </row>
    <row r="41" spans="1:12" ht="105">
      <c r="A41" s="117" t="s">
        <v>456</v>
      </c>
      <c r="B41" s="102">
        <v>5600291050</v>
      </c>
      <c r="C41" s="102">
        <v>240</v>
      </c>
      <c r="D41" s="233">
        <f t="shared" si="2"/>
        <v>1</v>
      </c>
      <c r="E41" s="166">
        <f t="shared" si="3"/>
        <v>0</v>
      </c>
      <c r="F41" s="198">
        <f t="shared" si="0"/>
        <v>0</v>
      </c>
      <c r="G41" s="233">
        <v>1</v>
      </c>
      <c r="H41" s="105"/>
      <c r="I41" s="198">
        <f t="shared" si="1"/>
        <v>0</v>
      </c>
      <c r="J41" s="233"/>
      <c r="K41" s="105"/>
      <c r="L41" s="198"/>
    </row>
    <row r="42" spans="1:12" ht="60">
      <c r="A42" s="117" t="s">
        <v>538</v>
      </c>
      <c r="B42" s="102">
        <v>5600391050</v>
      </c>
      <c r="C42" s="102">
        <v>240</v>
      </c>
      <c r="D42" s="233">
        <f t="shared" si="2"/>
        <v>1</v>
      </c>
      <c r="E42" s="166">
        <f t="shared" si="3"/>
        <v>0</v>
      </c>
      <c r="F42" s="198">
        <f t="shared" si="0"/>
        <v>0</v>
      </c>
      <c r="G42" s="233">
        <v>1</v>
      </c>
      <c r="H42" s="105"/>
      <c r="I42" s="198">
        <f t="shared" si="1"/>
        <v>0</v>
      </c>
      <c r="J42" s="233"/>
      <c r="K42" s="105"/>
      <c r="L42" s="198"/>
    </row>
    <row r="43" spans="1:12" s="45" customFormat="1" ht="47.25" customHeight="1">
      <c r="A43" s="121" t="s">
        <v>539</v>
      </c>
      <c r="B43" s="116">
        <v>5700000000</v>
      </c>
      <c r="C43" s="116"/>
      <c r="D43" s="233">
        <f t="shared" si="2"/>
        <v>5</v>
      </c>
      <c r="E43" s="233">
        <f t="shared" si="3"/>
        <v>0</v>
      </c>
      <c r="F43" s="198">
        <f t="shared" si="0"/>
        <v>0</v>
      </c>
      <c r="G43" s="233">
        <f>G44</f>
        <v>5</v>
      </c>
      <c r="H43" s="233">
        <f>H44</f>
        <v>0</v>
      </c>
      <c r="I43" s="198">
        <f t="shared" si="1"/>
        <v>0</v>
      </c>
      <c r="J43" s="233">
        <f>J44</f>
        <v>0</v>
      </c>
      <c r="K43" s="233">
        <f>K44</f>
        <v>0</v>
      </c>
      <c r="L43" s="198"/>
    </row>
    <row r="44" spans="1:12" s="45" customFormat="1" ht="30">
      <c r="A44" s="117" t="s">
        <v>553</v>
      </c>
      <c r="B44" s="102">
        <v>5700191030</v>
      </c>
      <c r="C44" s="102">
        <v>810</v>
      </c>
      <c r="D44" s="233">
        <f t="shared" si="2"/>
        <v>5</v>
      </c>
      <c r="E44" s="166">
        <f t="shared" si="3"/>
        <v>0</v>
      </c>
      <c r="F44" s="198">
        <f t="shared" si="0"/>
        <v>0</v>
      </c>
      <c r="G44" s="233">
        <v>5</v>
      </c>
      <c r="H44" s="105"/>
      <c r="I44" s="198">
        <f t="shared" si="1"/>
        <v>0</v>
      </c>
      <c r="J44" s="233"/>
      <c r="K44" s="105"/>
      <c r="L44" s="198"/>
    </row>
    <row r="45" spans="1:12" s="45" customFormat="1" ht="29.25" customHeight="1">
      <c r="A45" s="128" t="s">
        <v>528</v>
      </c>
      <c r="B45" s="116">
        <v>5800000000</v>
      </c>
      <c r="C45" s="116"/>
      <c r="D45" s="233">
        <f>G45+J45</f>
        <v>287015.06585</v>
      </c>
      <c r="E45" s="166">
        <f>H45+K45</f>
        <v>230591.34313000002</v>
      </c>
      <c r="F45" s="198">
        <f t="shared" si="0"/>
        <v>80.34119827372122</v>
      </c>
      <c r="G45" s="233">
        <f>G46+G47+G48+G49+G50+G51+G53+G54+G55+G56+G58+G52+G52+G57</f>
        <v>98574.9</v>
      </c>
      <c r="H45" s="233">
        <f>H46+H47+H48+H49+H50+H51+H53+H54+H55+H56+H58</f>
        <v>86453.60402</v>
      </c>
      <c r="I45" s="198">
        <f t="shared" si="1"/>
        <v>87.70346611561362</v>
      </c>
      <c r="J45" s="233">
        <f>J46+J47+J48+J49+J50+J51+J53+J54+J55+J56+J58+J52+J57</f>
        <v>188440.16585000002</v>
      </c>
      <c r="K45" s="233">
        <f>K46+K47+K48+K49+K50+K51+K53+K54+K55+K56+K58+K52</f>
        <v>144137.73911000002</v>
      </c>
      <c r="L45" s="198">
        <f>K45/J45*100</f>
        <v>76.4899237165472</v>
      </c>
    </row>
    <row r="46" spans="1:12" ht="30.75" customHeight="1">
      <c r="A46" s="108" t="s">
        <v>457</v>
      </c>
      <c r="B46" s="102">
        <v>5800190710</v>
      </c>
      <c r="C46" s="102">
        <v>610</v>
      </c>
      <c r="D46" s="233">
        <v>22040</v>
      </c>
      <c r="E46" s="105">
        <v>14101.27698</v>
      </c>
      <c r="F46" s="198">
        <f t="shared" si="0"/>
        <v>63.98038557168785</v>
      </c>
      <c r="G46" s="233">
        <v>22040</v>
      </c>
      <c r="H46" s="40">
        <v>18734.27016</v>
      </c>
      <c r="I46" s="198">
        <f t="shared" si="1"/>
        <v>85.00122577132487</v>
      </c>
      <c r="J46" s="233"/>
      <c r="K46" s="105"/>
      <c r="L46" s="198"/>
    </row>
    <row r="47" spans="1:12" ht="124.5" customHeight="1">
      <c r="A47" s="117" t="s">
        <v>475</v>
      </c>
      <c r="B47" s="102">
        <v>5800171570</v>
      </c>
      <c r="C47" s="102">
        <v>610</v>
      </c>
      <c r="D47" s="233">
        <v>164825.7</v>
      </c>
      <c r="E47" s="105">
        <f>H47+K47</f>
        <v>127683.24101</v>
      </c>
      <c r="F47" s="198">
        <f t="shared" si="0"/>
        <v>77.46561428830576</v>
      </c>
      <c r="G47" s="233"/>
      <c r="H47" s="105"/>
      <c r="I47" s="198"/>
      <c r="J47" s="233">
        <v>164825.7</v>
      </c>
      <c r="K47" s="105">
        <v>127683.24101</v>
      </c>
      <c r="L47" s="198">
        <f>K47/J47*100</f>
        <v>77.46561428830576</v>
      </c>
    </row>
    <row r="48" spans="1:12" ht="30.75" customHeight="1">
      <c r="A48" s="108" t="s">
        <v>457</v>
      </c>
      <c r="B48" s="102">
        <v>5800190720</v>
      </c>
      <c r="C48" s="102">
        <v>610</v>
      </c>
      <c r="D48" s="40">
        <v>57760</v>
      </c>
      <c r="E48" s="166">
        <f t="shared" si="3"/>
        <v>55224.91822</v>
      </c>
      <c r="F48" s="198">
        <f t="shared" si="0"/>
        <v>95.61100799861497</v>
      </c>
      <c r="G48" s="40">
        <v>57760</v>
      </c>
      <c r="H48" s="40">
        <v>55224.91822</v>
      </c>
      <c r="I48" s="198">
        <f t="shared" si="1"/>
        <v>95.61100799861497</v>
      </c>
      <c r="J48" s="233"/>
      <c r="K48" s="105"/>
      <c r="L48" s="198"/>
    </row>
    <row r="49" spans="1:12" ht="30">
      <c r="A49" s="108" t="s">
        <v>518</v>
      </c>
      <c r="B49" s="102">
        <v>5800171500</v>
      </c>
      <c r="C49" s="102">
        <v>610</v>
      </c>
      <c r="D49" s="233">
        <f t="shared" si="2"/>
        <v>2248.9</v>
      </c>
      <c r="E49" s="166">
        <f t="shared" si="3"/>
        <v>1627</v>
      </c>
      <c r="F49" s="198">
        <f t="shared" si="0"/>
        <v>72.34648050157855</v>
      </c>
      <c r="G49" s="233"/>
      <c r="H49" s="105"/>
      <c r="I49" s="198"/>
      <c r="J49" s="233">
        <v>2248.9</v>
      </c>
      <c r="K49" s="40">
        <v>1627</v>
      </c>
      <c r="L49" s="198">
        <f>K49/J49*100</f>
        <v>72.34648050157855</v>
      </c>
    </row>
    <row r="50" spans="1:12" ht="30">
      <c r="A50" s="108" t="s">
        <v>518</v>
      </c>
      <c r="B50" s="102">
        <v>5800153030</v>
      </c>
      <c r="C50" s="102">
        <v>610</v>
      </c>
      <c r="D50" s="233">
        <f t="shared" si="2"/>
        <v>10077.5</v>
      </c>
      <c r="E50" s="166">
        <f t="shared" si="3"/>
        <v>7752.42</v>
      </c>
      <c r="F50" s="198">
        <f t="shared" si="0"/>
        <v>76.92800793847681</v>
      </c>
      <c r="G50" s="233"/>
      <c r="H50" s="105"/>
      <c r="I50" s="198"/>
      <c r="J50" s="233">
        <v>10077.5</v>
      </c>
      <c r="K50" s="40">
        <v>7752.42</v>
      </c>
      <c r="L50" s="198">
        <f>K50/J50*100</f>
        <v>76.92800793847681</v>
      </c>
    </row>
    <row r="51" spans="1:13" ht="30.75" customHeight="1">
      <c r="A51" s="108" t="s">
        <v>457</v>
      </c>
      <c r="B51" s="102">
        <v>5800190730</v>
      </c>
      <c r="C51" s="102">
        <v>610</v>
      </c>
      <c r="D51" s="233">
        <f t="shared" si="2"/>
        <v>9500</v>
      </c>
      <c r="E51" s="166">
        <f t="shared" si="3"/>
        <v>9303.78846</v>
      </c>
      <c r="F51" s="198">
        <f t="shared" si="0"/>
        <v>97.93461536842105</v>
      </c>
      <c r="G51" s="40">
        <v>9500</v>
      </c>
      <c r="H51" s="40">
        <v>9303.78846</v>
      </c>
      <c r="I51" s="198">
        <f t="shared" si="1"/>
        <v>97.93461536842105</v>
      </c>
      <c r="J51" s="233"/>
      <c r="K51" s="105"/>
      <c r="L51" s="198"/>
      <c r="M51" s="229"/>
    </row>
    <row r="52" spans="1:12" ht="63.75" customHeight="1">
      <c r="A52" s="108" t="s">
        <v>658</v>
      </c>
      <c r="B52" s="102">
        <v>5800171970</v>
      </c>
      <c r="C52" s="102">
        <v>610</v>
      </c>
      <c r="D52" s="233">
        <f>G52+J52</f>
        <v>505.1</v>
      </c>
      <c r="E52" s="166">
        <f>H52+K52</f>
        <v>308.58148</v>
      </c>
      <c r="F52" s="198">
        <f>E52/D52*100</f>
        <v>61.09314591170065</v>
      </c>
      <c r="G52" s="233">
        <v>0</v>
      </c>
      <c r="H52" s="105">
        <v>0</v>
      </c>
      <c r="I52" s="198">
        <v>0</v>
      </c>
      <c r="J52" s="233">
        <v>505.1</v>
      </c>
      <c r="K52" s="105">
        <v>308.58148</v>
      </c>
      <c r="L52" s="198">
        <v>100</v>
      </c>
    </row>
    <row r="53" spans="1:12" ht="45">
      <c r="A53" s="27" t="s">
        <v>546</v>
      </c>
      <c r="B53" s="102">
        <v>5800490730</v>
      </c>
      <c r="C53" s="102">
        <v>610</v>
      </c>
      <c r="D53" s="233">
        <f t="shared" si="2"/>
        <v>300</v>
      </c>
      <c r="E53" s="166">
        <f t="shared" si="3"/>
        <v>100.32819</v>
      </c>
      <c r="F53" s="198">
        <f t="shared" si="0"/>
        <v>33.442730000000005</v>
      </c>
      <c r="G53" s="233">
        <v>300</v>
      </c>
      <c r="H53" s="40">
        <v>100.32819</v>
      </c>
      <c r="I53" s="198">
        <f t="shared" si="1"/>
        <v>33.442730000000005</v>
      </c>
      <c r="J53" s="233"/>
      <c r="K53" s="105"/>
      <c r="L53" s="198"/>
    </row>
    <row r="54" spans="1:12" ht="30">
      <c r="A54" s="108" t="s">
        <v>458</v>
      </c>
      <c r="B54" s="102">
        <v>5800290710</v>
      </c>
      <c r="C54" s="102">
        <v>610</v>
      </c>
      <c r="D54" s="233">
        <f t="shared" si="2"/>
        <v>3500</v>
      </c>
      <c r="E54" s="166">
        <f t="shared" si="3"/>
        <v>1309.5</v>
      </c>
      <c r="F54" s="198">
        <f t="shared" si="0"/>
        <v>37.41428571428572</v>
      </c>
      <c r="G54" s="233">
        <v>3500</v>
      </c>
      <c r="H54" s="40">
        <v>1309.5</v>
      </c>
      <c r="I54" s="198">
        <f t="shared" si="1"/>
        <v>37.41428571428572</v>
      </c>
      <c r="J54" s="233"/>
      <c r="K54" s="105"/>
      <c r="L54" s="198"/>
    </row>
    <row r="55" spans="1:12" ht="30">
      <c r="A55" s="108" t="s">
        <v>458</v>
      </c>
      <c r="B55" s="102" t="s">
        <v>482</v>
      </c>
      <c r="C55" s="102">
        <v>610</v>
      </c>
      <c r="D55" s="233">
        <f t="shared" si="2"/>
        <v>8421.8</v>
      </c>
      <c r="E55" s="166">
        <f t="shared" si="3"/>
        <v>4969.84636</v>
      </c>
      <c r="F55" s="198">
        <f t="shared" si="0"/>
        <v>59.0116882376689</v>
      </c>
      <c r="G55" s="233">
        <v>4210.9</v>
      </c>
      <c r="H55" s="105">
        <v>1457.3</v>
      </c>
      <c r="I55" s="198">
        <f t="shared" si="1"/>
        <v>34.60780355743428</v>
      </c>
      <c r="J55" s="233">
        <v>4210.9</v>
      </c>
      <c r="K55" s="40">
        <v>3512.54636</v>
      </c>
      <c r="L55" s="198">
        <f>K55/J55*100</f>
        <v>83.41557291790353</v>
      </c>
    </row>
    <row r="56" spans="1:12" ht="48" customHeight="1">
      <c r="A56" s="27" t="s">
        <v>502</v>
      </c>
      <c r="B56" s="156" t="s">
        <v>507</v>
      </c>
      <c r="C56" s="102">
        <v>610</v>
      </c>
      <c r="D56" s="233">
        <f t="shared" si="2"/>
        <v>6384.73542</v>
      </c>
      <c r="E56" s="166">
        <f t="shared" si="3"/>
        <v>3281.23735</v>
      </c>
      <c r="F56" s="198">
        <f t="shared" si="0"/>
        <v>51.39190795160624</v>
      </c>
      <c r="G56" s="233">
        <v>64</v>
      </c>
      <c r="H56" s="40">
        <v>27.28709</v>
      </c>
      <c r="I56" s="198">
        <f t="shared" si="1"/>
        <v>42.636078125</v>
      </c>
      <c r="J56" s="233">
        <v>6320.73542</v>
      </c>
      <c r="K56" s="40">
        <v>3253.95026</v>
      </c>
      <c r="L56" s="198">
        <f>K56/J56*100</f>
        <v>51.48056426636507</v>
      </c>
    </row>
    <row r="57" spans="1:12" ht="63" customHeight="1">
      <c r="A57" s="68" t="s">
        <v>672</v>
      </c>
      <c r="B57" s="31" t="s">
        <v>673</v>
      </c>
      <c r="C57" s="102">
        <v>610</v>
      </c>
      <c r="D57" s="233">
        <f t="shared" si="2"/>
        <v>251.33043</v>
      </c>
      <c r="E57" s="166">
        <f t="shared" si="3"/>
        <v>0</v>
      </c>
      <c r="F57" s="198">
        <f t="shared" si="0"/>
        <v>0</v>
      </c>
      <c r="G57" s="233">
        <v>0</v>
      </c>
      <c r="H57" s="105">
        <v>0</v>
      </c>
      <c r="I57" s="198">
        <v>0</v>
      </c>
      <c r="J57" s="233">
        <v>251.33043</v>
      </c>
      <c r="K57" s="105"/>
      <c r="L57" s="198">
        <f>K57/J57*100</f>
        <v>0</v>
      </c>
    </row>
    <row r="58" spans="1:12" ht="33" customHeight="1">
      <c r="A58" s="108" t="s">
        <v>549</v>
      </c>
      <c r="B58" s="102">
        <v>5800390740</v>
      </c>
      <c r="C58" s="102">
        <v>610</v>
      </c>
      <c r="D58" s="233">
        <v>1200</v>
      </c>
      <c r="E58" s="166">
        <f t="shared" si="3"/>
        <v>296.2119</v>
      </c>
      <c r="F58" s="198">
        <f t="shared" si="0"/>
        <v>24.684325</v>
      </c>
      <c r="G58" s="233">
        <v>1200</v>
      </c>
      <c r="H58" s="40">
        <v>296.2119</v>
      </c>
      <c r="I58" s="198">
        <f t="shared" si="1"/>
        <v>24.684325</v>
      </c>
      <c r="J58" s="233"/>
      <c r="K58" s="105"/>
      <c r="L58" s="198"/>
    </row>
    <row r="59" spans="1:12" s="45" customFormat="1" ht="42.75">
      <c r="A59" s="128" t="s">
        <v>520</v>
      </c>
      <c r="B59" s="116">
        <v>5900000000</v>
      </c>
      <c r="C59" s="116"/>
      <c r="D59" s="233">
        <f t="shared" si="2"/>
        <v>1345</v>
      </c>
      <c r="E59" s="233">
        <f t="shared" si="3"/>
        <v>0</v>
      </c>
      <c r="F59" s="198">
        <f t="shared" si="0"/>
        <v>0</v>
      </c>
      <c r="G59" s="233">
        <f>G60+G61+G62</f>
        <v>1345</v>
      </c>
      <c r="H59" s="233">
        <f>H60+H61+H62</f>
        <v>0</v>
      </c>
      <c r="I59" s="198">
        <f t="shared" si="1"/>
        <v>0</v>
      </c>
      <c r="J59" s="233"/>
      <c r="K59" s="233"/>
      <c r="L59" s="198"/>
    </row>
    <row r="60" spans="1:12" s="45" customFormat="1" ht="30">
      <c r="A60" s="108" t="s">
        <v>459</v>
      </c>
      <c r="B60" s="102">
        <v>5900191070</v>
      </c>
      <c r="C60" s="102">
        <v>240</v>
      </c>
      <c r="D60" s="233">
        <f t="shared" si="2"/>
        <v>1345</v>
      </c>
      <c r="E60" s="166">
        <f t="shared" si="3"/>
        <v>0</v>
      </c>
      <c r="F60" s="198">
        <f t="shared" si="0"/>
        <v>0</v>
      </c>
      <c r="G60" s="233">
        <v>1345</v>
      </c>
      <c r="H60" s="105">
        <v>0</v>
      </c>
      <c r="I60" s="198">
        <f t="shared" si="1"/>
        <v>0</v>
      </c>
      <c r="J60" s="233"/>
      <c r="K60" s="105"/>
      <c r="L60" s="198"/>
    </row>
    <row r="61" spans="1:12" s="45" customFormat="1" ht="60" hidden="1">
      <c r="A61" s="108" t="s">
        <v>460</v>
      </c>
      <c r="B61" s="102">
        <v>5900291070</v>
      </c>
      <c r="C61" s="102">
        <v>240</v>
      </c>
      <c r="D61" s="233">
        <f t="shared" si="2"/>
        <v>0</v>
      </c>
      <c r="E61" s="166">
        <f t="shared" si="3"/>
        <v>0</v>
      </c>
      <c r="F61" s="198" t="e">
        <f t="shared" si="0"/>
        <v>#DIV/0!</v>
      </c>
      <c r="G61" s="233"/>
      <c r="H61" s="105"/>
      <c r="I61" s="198" t="e">
        <f t="shared" si="1"/>
        <v>#DIV/0!</v>
      </c>
      <c r="J61" s="233"/>
      <c r="K61" s="105"/>
      <c r="L61" s="198"/>
    </row>
    <row r="62" spans="1:12" s="45" customFormat="1" ht="30" hidden="1">
      <c r="A62" s="108" t="s">
        <v>461</v>
      </c>
      <c r="B62" s="102">
        <v>5900391070</v>
      </c>
      <c r="C62" s="102">
        <v>240</v>
      </c>
      <c r="D62" s="233">
        <f t="shared" si="2"/>
        <v>0</v>
      </c>
      <c r="E62" s="233">
        <f t="shared" si="3"/>
        <v>0</v>
      </c>
      <c r="F62" s="198" t="e">
        <f t="shared" si="0"/>
        <v>#DIV/0!</v>
      </c>
      <c r="G62" s="233"/>
      <c r="H62" s="105"/>
      <c r="I62" s="198" t="e">
        <f t="shared" si="1"/>
        <v>#DIV/0!</v>
      </c>
      <c r="J62" s="233"/>
      <c r="K62" s="105"/>
      <c r="L62" s="198"/>
    </row>
    <row r="63" spans="1:12" s="45" customFormat="1" ht="85.5">
      <c r="A63" s="124" t="s">
        <v>462</v>
      </c>
      <c r="B63" s="116">
        <v>6000000000</v>
      </c>
      <c r="C63" s="116"/>
      <c r="D63" s="233">
        <f t="shared" si="2"/>
        <v>5</v>
      </c>
      <c r="E63" s="233">
        <f t="shared" si="3"/>
        <v>0</v>
      </c>
      <c r="F63" s="198">
        <f t="shared" si="0"/>
        <v>0</v>
      </c>
      <c r="G63" s="233">
        <f>G64</f>
        <v>5</v>
      </c>
      <c r="H63" s="233">
        <f>H64</f>
        <v>0</v>
      </c>
      <c r="I63" s="198">
        <f t="shared" si="1"/>
        <v>0</v>
      </c>
      <c r="J63" s="233">
        <f>J64</f>
        <v>0</v>
      </c>
      <c r="K63" s="233">
        <f>K64</f>
        <v>0</v>
      </c>
      <c r="L63" s="198"/>
    </row>
    <row r="64" spans="1:12" s="45" customFormat="1" ht="60">
      <c r="A64" s="108" t="s">
        <v>488</v>
      </c>
      <c r="B64" s="102">
        <v>6000191060</v>
      </c>
      <c r="C64" s="102">
        <v>240</v>
      </c>
      <c r="D64" s="233">
        <f t="shared" si="2"/>
        <v>5</v>
      </c>
      <c r="E64" s="166">
        <f t="shared" si="3"/>
        <v>0</v>
      </c>
      <c r="F64" s="198">
        <f t="shared" si="0"/>
        <v>0</v>
      </c>
      <c r="G64" s="233">
        <v>5</v>
      </c>
      <c r="H64" s="105"/>
      <c r="I64" s="198">
        <f t="shared" si="1"/>
        <v>0</v>
      </c>
      <c r="J64" s="233"/>
      <c r="K64" s="105"/>
      <c r="L64" s="198"/>
    </row>
    <row r="65" spans="1:12" s="45" customFormat="1" ht="42.75">
      <c r="A65" s="124" t="s">
        <v>463</v>
      </c>
      <c r="B65" s="116">
        <v>6100000000</v>
      </c>
      <c r="C65" s="116"/>
      <c r="D65" s="233">
        <f t="shared" si="2"/>
        <v>2</v>
      </c>
      <c r="E65" s="233">
        <f t="shared" si="3"/>
        <v>0</v>
      </c>
      <c r="F65" s="198">
        <f t="shared" si="0"/>
        <v>0</v>
      </c>
      <c r="G65" s="233">
        <f>G66</f>
        <v>2</v>
      </c>
      <c r="H65" s="233">
        <f>H66</f>
        <v>0</v>
      </c>
      <c r="I65" s="198">
        <f t="shared" si="1"/>
        <v>0</v>
      </c>
      <c r="J65" s="233">
        <f>J66</f>
        <v>0</v>
      </c>
      <c r="K65" s="233">
        <f>K66</f>
        <v>0</v>
      </c>
      <c r="L65" s="198"/>
    </row>
    <row r="66" spans="1:12" ht="30">
      <c r="A66" s="108" t="s">
        <v>464</v>
      </c>
      <c r="B66" s="102">
        <v>6100191090</v>
      </c>
      <c r="C66" s="102">
        <v>610</v>
      </c>
      <c r="D66" s="233">
        <f t="shared" si="2"/>
        <v>2</v>
      </c>
      <c r="E66" s="166">
        <f t="shared" si="3"/>
        <v>0</v>
      </c>
      <c r="F66" s="198">
        <f t="shared" si="0"/>
        <v>0</v>
      </c>
      <c r="G66" s="233">
        <v>2</v>
      </c>
      <c r="H66" s="105"/>
      <c r="I66" s="198">
        <f t="shared" si="1"/>
        <v>0</v>
      </c>
      <c r="J66" s="233"/>
      <c r="K66" s="105"/>
      <c r="L66" s="198"/>
    </row>
    <row r="67" spans="1:12" s="45" customFormat="1" ht="42.75">
      <c r="A67" s="121" t="s">
        <v>465</v>
      </c>
      <c r="B67" s="116">
        <v>6200000000</v>
      </c>
      <c r="C67" s="116"/>
      <c r="D67" s="233">
        <f t="shared" si="2"/>
        <v>20</v>
      </c>
      <c r="E67" s="233">
        <f t="shared" si="3"/>
        <v>0</v>
      </c>
      <c r="F67" s="198">
        <f t="shared" si="0"/>
        <v>0</v>
      </c>
      <c r="G67" s="233">
        <f>G68+G70</f>
        <v>20</v>
      </c>
      <c r="H67" s="233">
        <f>H68+H70</f>
        <v>0</v>
      </c>
      <c r="I67" s="198">
        <f t="shared" si="1"/>
        <v>0</v>
      </c>
      <c r="J67" s="233">
        <f>J68+J70</f>
        <v>0</v>
      </c>
      <c r="K67" s="233">
        <f>K68+K70</f>
        <v>0</v>
      </c>
      <c r="L67" s="198"/>
    </row>
    <row r="68" spans="1:12" s="45" customFormat="1" ht="30">
      <c r="A68" s="118" t="s">
        <v>521</v>
      </c>
      <c r="B68" s="122">
        <v>6210000000</v>
      </c>
      <c r="C68" s="122"/>
      <c r="D68" s="233">
        <f t="shared" si="2"/>
        <v>10</v>
      </c>
      <c r="E68" s="233">
        <f t="shared" si="3"/>
        <v>0</v>
      </c>
      <c r="F68" s="198">
        <f t="shared" si="0"/>
        <v>0</v>
      </c>
      <c r="G68" s="233">
        <f>G69</f>
        <v>10</v>
      </c>
      <c r="H68" s="233">
        <f>H69</f>
        <v>0</v>
      </c>
      <c r="I68" s="198">
        <f t="shared" si="1"/>
        <v>0</v>
      </c>
      <c r="J68" s="233">
        <f>J69</f>
        <v>0</v>
      </c>
      <c r="K68" s="233">
        <f>K69</f>
        <v>0</v>
      </c>
      <c r="L68" s="198"/>
    </row>
    <row r="69" spans="1:12" s="45" customFormat="1" ht="29.25" customHeight="1">
      <c r="A69" s="118" t="s">
        <v>466</v>
      </c>
      <c r="B69" s="102">
        <v>6210191010</v>
      </c>
      <c r="C69" s="102">
        <v>240</v>
      </c>
      <c r="D69" s="233">
        <f t="shared" si="2"/>
        <v>10</v>
      </c>
      <c r="E69" s="166">
        <f t="shared" si="3"/>
        <v>0</v>
      </c>
      <c r="F69" s="198">
        <f t="shared" si="0"/>
        <v>0</v>
      </c>
      <c r="G69" s="233">
        <v>10</v>
      </c>
      <c r="H69" s="105"/>
      <c r="I69" s="198">
        <f t="shared" si="1"/>
        <v>0</v>
      </c>
      <c r="J69" s="233"/>
      <c r="K69" s="105"/>
      <c r="L69" s="198"/>
    </row>
    <row r="70" spans="1:12" s="45" customFormat="1" ht="30">
      <c r="A70" s="118" t="s">
        <v>467</v>
      </c>
      <c r="B70" s="102">
        <v>6220000000</v>
      </c>
      <c r="C70" s="102"/>
      <c r="D70" s="233">
        <f t="shared" si="2"/>
        <v>10</v>
      </c>
      <c r="E70" s="233">
        <f t="shared" si="3"/>
        <v>0</v>
      </c>
      <c r="F70" s="198">
        <f t="shared" si="0"/>
        <v>0</v>
      </c>
      <c r="G70" s="233">
        <f>G71</f>
        <v>10</v>
      </c>
      <c r="H70" s="233">
        <f>H71</f>
        <v>0</v>
      </c>
      <c r="I70" s="198">
        <f t="shared" si="1"/>
        <v>0</v>
      </c>
      <c r="J70" s="233">
        <f>J71</f>
        <v>0</v>
      </c>
      <c r="K70" s="233">
        <f>K71</f>
        <v>0</v>
      </c>
      <c r="L70" s="198"/>
    </row>
    <row r="71" spans="1:12" s="45" customFormat="1" ht="30">
      <c r="A71" s="118" t="s">
        <v>468</v>
      </c>
      <c r="B71" s="102">
        <v>6220191010</v>
      </c>
      <c r="C71" s="102">
        <v>240</v>
      </c>
      <c r="D71" s="233">
        <f t="shared" si="2"/>
        <v>10</v>
      </c>
      <c r="E71" s="166">
        <f t="shared" si="3"/>
        <v>0</v>
      </c>
      <c r="F71" s="198">
        <f t="shared" si="0"/>
        <v>0</v>
      </c>
      <c r="G71" s="233">
        <v>10</v>
      </c>
      <c r="H71" s="105"/>
      <c r="I71" s="198">
        <f t="shared" si="1"/>
        <v>0</v>
      </c>
      <c r="J71" s="233"/>
      <c r="K71" s="105"/>
      <c r="L71" s="198"/>
    </row>
    <row r="72" spans="1:12" s="45" customFormat="1" ht="42.75">
      <c r="A72" s="121" t="s">
        <v>490</v>
      </c>
      <c r="B72" s="116">
        <v>6300000000</v>
      </c>
      <c r="C72" s="116"/>
      <c r="D72" s="233">
        <f t="shared" si="2"/>
        <v>3</v>
      </c>
      <c r="E72" s="233">
        <f t="shared" si="3"/>
        <v>0</v>
      </c>
      <c r="F72" s="198">
        <f t="shared" si="0"/>
        <v>0</v>
      </c>
      <c r="G72" s="233">
        <f>G73+G74</f>
        <v>3</v>
      </c>
      <c r="H72" s="233">
        <f>H73+H74</f>
        <v>0</v>
      </c>
      <c r="I72" s="198">
        <f t="shared" si="1"/>
        <v>0</v>
      </c>
      <c r="J72" s="233">
        <f>J73+J74</f>
        <v>0</v>
      </c>
      <c r="K72" s="233">
        <f>K73+K74</f>
        <v>0</v>
      </c>
      <c r="L72" s="198"/>
    </row>
    <row r="73" spans="1:12" s="45" customFormat="1" ht="75">
      <c r="A73" s="118" t="s">
        <v>491</v>
      </c>
      <c r="B73" s="102">
        <v>6300191100</v>
      </c>
      <c r="C73" s="102">
        <v>240</v>
      </c>
      <c r="D73" s="233">
        <f t="shared" si="2"/>
        <v>1.5</v>
      </c>
      <c r="E73" s="166">
        <f t="shared" si="3"/>
        <v>0</v>
      </c>
      <c r="F73" s="198">
        <f t="shared" si="0"/>
        <v>0</v>
      </c>
      <c r="G73" s="233">
        <v>1.5</v>
      </c>
      <c r="H73" s="105"/>
      <c r="I73" s="198">
        <f t="shared" si="1"/>
        <v>0</v>
      </c>
      <c r="J73" s="233"/>
      <c r="K73" s="105"/>
      <c r="L73" s="198"/>
    </row>
    <row r="74" spans="1:12" s="45" customFormat="1" ht="75">
      <c r="A74" s="118" t="s">
        <v>492</v>
      </c>
      <c r="B74" s="102">
        <v>6300291100</v>
      </c>
      <c r="C74" s="102">
        <v>240</v>
      </c>
      <c r="D74" s="233">
        <f t="shared" si="2"/>
        <v>1.5</v>
      </c>
      <c r="E74" s="233">
        <f t="shared" si="3"/>
        <v>0</v>
      </c>
      <c r="F74" s="198">
        <f t="shared" si="0"/>
        <v>0</v>
      </c>
      <c r="G74" s="233">
        <v>1.5</v>
      </c>
      <c r="H74" s="105"/>
      <c r="I74" s="198">
        <f t="shared" si="1"/>
        <v>0</v>
      </c>
      <c r="J74" s="233"/>
      <c r="K74" s="105"/>
      <c r="L74" s="198"/>
    </row>
    <row r="75" spans="1:12" s="45" customFormat="1" ht="42.75">
      <c r="A75" s="217" t="s">
        <v>626</v>
      </c>
      <c r="B75" s="116">
        <v>640000000</v>
      </c>
      <c r="C75" s="116"/>
      <c r="D75" s="233">
        <f>G75+J75</f>
        <v>15</v>
      </c>
      <c r="E75" s="233">
        <f>H75</f>
        <v>0</v>
      </c>
      <c r="F75" s="198">
        <f t="shared" si="0"/>
        <v>0</v>
      </c>
      <c r="G75" s="233">
        <f>G76+G77+G78+G79+G80+G81+G82</f>
        <v>15</v>
      </c>
      <c r="H75" s="233">
        <f>H76+H77+H78+H79+H80+H81+H82</f>
        <v>0</v>
      </c>
      <c r="I75" s="198">
        <f>H75/G75*100</f>
        <v>0</v>
      </c>
      <c r="J75" s="233"/>
      <c r="K75" s="233"/>
      <c r="L75" s="198"/>
    </row>
    <row r="76" spans="1:12" s="45" customFormat="1" ht="15">
      <c r="A76" s="118" t="s">
        <v>627</v>
      </c>
      <c r="B76" s="102">
        <v>6400191110</v>
      </c>
      <c r="C76" s="102">
        <v>240</v>
      </c>
      <c r="D76" s="233">
        <f>G76</f>
        <v>2</v>
      </c>
      <c r="E76" s="233">
        <v>0</v>
      </c>
      <c r="F76" s="198">
        <f t="shared" si="0"/>
        <v>0</v>
      </c>
      <c r="G76" s="233">
        <v>2</v>
      </c>
      <c r="H76" s="166">
        <v>0</v>
      </c>
      <c r="I76" s="198">
        <f aca="true" t="shared" si="4" ref="I76:I82">H76/G76*100</f>
        <v>0</v>
      </c>
      <c r="J76" s="233"/>
      <c r="K76" s="166"/>
      <c r="L76" s="198"/>
    </row>
    <row r="77" spans="1:12" s="45" customFormat="1" ht="15">
      <c r="A77" s="118" t="s">
        <v>628</v>
      </c>
      <c r="B77" s="102">
        <v>6400291110</v>
      </c>
      <c r="C77" s="102">
        <v>240</v>
      </c>
      <c r="D77" s="233">
        <f aca="true" t="shared" si="5" ref="D77:D82">G77</f>
        <v>3</v>
      </c>
      <c r="E77" s="233">
        <v>0</v>
      </c>
      <c r="F77" s="198">
        <f t="shared" si="0"/>
        <v>0</v>
      </c>
      <c r="G77" s="233">
        <v>3</v>
      </c>
      <c r="H77" s="166">
        <v>0</v>
      </c>
      <c r="I77" s="198">
        <f t="shared" si="4"/>
        <v>0</v>
      </c>
      <c r="J77" s="233"/>
      <c r="K77" s="166"/>
      <c r="L77" s="198"/>
    </row>
    <row r="78" spans="1:12" s="45" customFormat="1" ht="30">
      <c r="A78" s="118" t="s">
        <v>629</v>
      </c>
      <c r="B78" s="102">
        <v>6400391110</v>
      </c>
      <c r="C78" s="102">
        <v>240</v>
      </c>
      <c r="D78" s="233">
        <f t="shared" si="5"/>
        <v>2</v>
      </c>
      <c r="E78" s="233">
        <v>0</v>
      </c>
      <c r="F78" s="198">
        <f t="shared" si="0"/>
        <v>0</v>
      </c>
      <c r="G78" s="233">
        <v>2</v>
      </c>
      <c r="H78" s="166">
        <v>0</v>
      </c>
      <c r="I78" s="198">
        <f t="shared" si="4"/>
        <v>0</v>
      </c>
      <c r="J78" s="233"/>
      <c r="K78" s="166"/>
      <c r="L78" s="198"/>
    </row>
    <row r="79" spans="1:12" s="45" customFormat="1" ht="30">
      <c r="A79" s="118" t="s">
        <v>630</v>
      </c>
      <c r="B79" s="102">
        <v>6400491110</v>
      </c>
      <c r="C79" s="102">
        <v>240</v>
      </c>
      <c r="D79" s="233">
        <f t="shared" si="5"/>
        <v>2</v>
      </c>
      <c r="E79" s="233">
        <v>0</v>
      </c>
      <c r="F79" s="198">
        <f t="shared" si="0"/>
        <v>0</v>
      </c>
      <c r="G79" s="233">
        <v>2</v>
      </c>
      <c r="H79" s="166">
        <v>0</v>
      </c>
      <c r="I79" s="198">
        <f t="shared" si="4"/>
        <v>0</v>
      </c>
      <c r="J79" s="233"/>
      <c r="K79" s="166"/>
      <c r="L79" s="198"/>
    </row>
    <row r="80" spans="1:12" s="45" customFormat="1" ht="15">
      <c r="A80" s="118" t="s">
        <v>631</v>
      </c>
      <c r="B80" s="102">
        <v>6400591110</v>
      </c>
      <c r="C80" s="102">
        <v>240</v>
      </c>
      <c r="D80" s="233">
        <f t="shared" si="5"/>
        <v>2</v>
      </c>
      <c r="E80" s="233">
        <v>0</v>
      </c>
      <c r="F80" s="198">
        <f t="shared" si="0"/>
        <v>0</v>
      </c>
      <c r="G80" s="233">
        <v>2</v>
      </c>
      <c r="H80" s="166">
        <v>0</v>
      </c>
      <c r="I80" s="198">
        <f t="shared" si="4"/>
        <v>0</v>
      </c>
      <c r="J80" s="233"/>
      <c r="K80" s="166"/>
      <c r="L80" s="198"/>
    </row>
    <row r="81" spans="1:12" s="45" customFormat="1" ht="45">
      <c r="A81" s="118" t="s">
        <v>632</v>
      </c>
      <c r="B81" s="102">
        <v>6400691110</v>
      </c>
      <c r="C81" s="102">
        <v>240</v>
      </c>
      <c r="D81" s="233">
        <f t="shared" si="5"/>
        <v>3</v>
      </c>
      <c r="E81" s="233">
        <v>0</v>
      </c>
      <c r="F81" s="198">
        <f t="shared" si="0"/>
        <v>0</v>
      </c>
      <c r="G81" s="233">
        <v>3</v>
      </c>
      <c r="H81" s="166">
        <v>0</v>
      </c>
      <c r="I81" s="198">
        <f t="shared" si="4"/>
        <v>0</v>
      </c>
      <c r="J81" s="233"/>
      <c r="K81" s="166"/>
      <c r="L81" s="198"/>
    </row>
    <row r="82" spans="1:12" s="45" customFormat="1" ht="30">
      <c r="A82" s="118" t="s">
        <v>633</v>
      </c>
      <c r="B82" s="102">
        <v>6400791110</v>
      </c>
      <c r="C82" s="102">
        <v>240</v>
      </c>
      <c r="D82" s="233">
        <f t="shared" si="5"/>
        <v>1</v>
      </c>
      <c r="E82" s="233">
        <v>0</v>
      </c>
      <c r="F82" s="198">
        <f t="shared" si="0"/>
        <v>0</v>
      </c>
      <c r="G82" s="233">
        <v>1</v>
      </c>
      <c r="H82" s="166">
        <v>0</v>
      </c>
      <c r="I82" s="198">
        <f t="shared" si="4"/>
        <v>0</v>
      </c>
      <c r="J82" s="233"/>
      <c r="K82" s="166"/>
      <c r="L82" s="198"/>
    </row>
    <row r="83" spans="1:12" s="45" customFormat="1" ht="14.25">
      <c r="A83" s="124" t="s">
        <v>16</v>
      </c>
      <c r="B83" s="235">
        <v>9000000000</v>
      </c>
      <c r="C83" s="234"/>
      <c r="D83" s="233">
        <f>G83+J83</f>
        <v>124275.24475</v>
      </c>
      <c r="E83" s="233">
        <f>H83+K83</f>
        <v>82583.32009</v>
      </c>
      <c r="F83" s="198">
        <f t="shared" si="0"/>
        <v>66.45194725315558</v>
      </c>
      <c r="G83" s="233">
        <f>G86+G88+G90+G92+G100+G104+G106+G108+G111+G114+G117+G122+G126+G128+G131+G133+G135+G139+G143+G147+G150+G154+G157+G159+G163+G166+G168+G170+G177+G179+G182+G184+G188+G193+G195+G197+G199+G201+G203+G205+G207+G190</f>
        <v>87461.79999999999</v>
      </c>
      <c r="H83" s="233">
        <f>H86+H88+H90+H92+H100+H104+H106+H108+H111+H114+H117+H122+H126+H128+H131+H133+H135+H139+H143+H147+H150+H154+H157+H159+H163+H166+H168+H170+H177+H179+H182+H184+H188+H193+H195+H197+H199+H201+H203+H205+H207+H190+H124</f>
        <v>58276.13834</v>
      </c>
      <c r="I83" s="198">
        <f t="shared" si="1"/>
        <v>66.63038988449816</v>
      </c>
      <c r="J83" s="233">
        <f>J86+J88+J90+J92+J100+J104+J106+J108+J111+J114+J117+J122+J126+J128+J131+J133+J135+J139+J143+J147+J150+J154+J157+J159+J163+J166+J168+J170+J177+J179+J182+J184+J188+J193+J195+J197+J199+J201+J203+J205+J102+J207+J96+J125+J98+J94</f>
        <v>36813.44475000001</v>
      </c>
      <c r="K83" s="233">
        <f>K86+K88+K90+K92+K100+K104+K106+K108+K111+K114+K117+K122+K126+K128+K131+K133+K135+K139+K143+K147+K150+K154+K157+K159+K163+K166+K168+K170+K177+K179+K182+K184+K188+K193+K195+K197+K199+K201+K203+K205+K207+K97+K99+K94</f>
        <v>24307.18175</v>
      </c>
      <c r="L83" s="198">
        <f>K83/J83*100</f>
        <v>66.02800122365619</v>
      </c>
    </row>
    <row r="84" spans="1:12" ht="45" hidden="1">
      <c r="A84" s="157" t="s">
        <v>500</v>
      </c>
      <c r="B84" s="156" t="s">
        <v>501</v>
      </c>
      <c r="C84" s="32"/>
      <c r="D84" s="233">
        <f t="shared" si="2"/>
        <v>0</v>
      </c>
      <c r="E84" s="233">
        <f t="shared" si="3"/>
        <v>0</v>
      </c>
      <c r="F84" s="198" t="e">
        <f t="shared" si="0"/>
        <v>#DIV/0!</v>
      </c>
      <c r="G84" s="233"/>
      <c r="H84" s="105"/>
      <c r="I84" s="198" t="e">
        <f t="shared" si="1"/>
        <v>#DIV/0!</v>
      </c>
      <c r="J84" s="233"/>
      <c r="K84" s="105"/>
      <c r="L84" s="198" t="e">
        <f>K84/J84*100</f>
        <v>#DIV/0!</v>
      </c>
    </row>
    <row r="85" spans="1:12" ht="30" hidden="1">
      <c r="A85" s="5" t="s">
        <v>46</v>
      </c>
      <c r="B85" s="156" t="s">
        <v>501</v>
      </c>
      <c r="C85" s="32">
        <v>600</v>
      </c>
      <c r="D85" s="233">
        <f t="shared" si="2"/>
        <v>0</v>
      </c>
      <c r="E85" s="233">
        <f t="shared" si="3"/>
        <v>0</v>
      </c>
      <c r="F85" s="198" t="e">
        <f t="shared" si="0"/>
        <v>#DIV/0!</v>
      </c>
      <c r="G85" s="233"/>
      <c r="H85" s="105"/>
      <c r="I85" s="198" t="e">
        <f t="shared" si="1"/>
        <v>#DIV/0!</v>
      </c>
      <c r="J85" s="233"/>
      <c r="K85" s="105"/>
      <c r="L85" s="198" t="e">
        <f>K85/J85*100</f>
        <v>#DIV/0!</v>
      </c>
    </row>
    <row r="86" spans="1:12" ht="30">
      <c r="A86" s="119" t="s">
        <v>418</v>
      </c>
      <c r="B86" s="32">
        <v>9000051180</v>
      </c>
      <c r="C86" s="32"/>
      <c r="D86" s="233">
        <f aca="true" t="shared" si="6" ref="D86:D156">G86+J86</f>
        <v>1283.9</v>
      </c>
      <c r="E86" s="166">
        <f aca="true" t="shared" si="7" ref="E86:E156">H86+K86</f>
        <v>962.925</v>
      </c>
      <c r="F86" s="198">
        <f aca="true" t="shared" si="8" ref="F86:F156">E86/D86*100</f>
        <v>74.99999999999999</v>
      </c>
      <c r="G86" s="233">
        <f>G87</f>
        <v>0</v>
      </c>
      <c r="H86" s="233">
        <f>H87</f>
        <v>0</v>
      </c>
      <c r="I86" s="198"/>
      <c r="J86" s="233">
        <f>J87</f>
        <v>1283.9</v>
      </c>
      <c r="K86" s="233">
        <f>K87</f>
        <v>962.925</v>
      </c>
      <c r="L86" s="198">
        <f aca="true" t="shared" si="9" ref="L86:L138">K86/J86*100</f>
        <v>74.99999999999999</v>
      </c>
    </row>
    <row r="87" spans="1:12" ht="15">
      <c r="A87" s="129" t="s">
        <v>27</v>
      </c>
      <c r="B87" s="32">
        <v>9000051180</v>
      </c>
      <c r="C87" s="32">
        <v>500</v>
      </c>
      <c r="D87" s="233">
        <f t="shared" si="6"/>
        <v>1283.9</v>
      </c>
      <c r="E87" s="166">
        <f t="shared" si="7"/>
        <v>962.925</v>
      </c>
      <c r="F87" s="198">
        <f t="shared" si="8"/>
        <v>74.99999999999999</v>
      </c>
      <c r="G87" s="233"/>
      <c r="H87" s="105"/>
      <c r="I87" s="198"/>
      <c r="J87" s="233">
        <v>1283.9</v>
      </c>
      <c r="K87" s="40">
        <v>962.925</v>
      </c>
      <c r="L87" s="198">
        <f t="shared" si="9"/>
        <v>74.99999999999999</v>
      </c>
    </row>
    <row r="88" spans="1:12" ht="45">
      <c r="A88" s="113" t="s">
        <v>322</v>
      </c>
      <c r="B88" s="32">
        <v>9000051200</v>
      </c>
      <c r="C88" s="32"/>
      <c r="D88" s="233">
        <f t="shared" si="6"/>
        <v>17.5</v>
      </c>
      <c r="E88" s="166">
        <f t="shared" si="7"/>
        <v>17.5</v>
      </c>
      <c r="F88" s="198">
        <f t="shared" si="8"/>
        <v>100</v>
      </c>
      <c r="G88" s="233">
        <f>G89</f>
        <v>0</v>
      </c>
      <c r="H88" s="233">
        <f>H89</f>
        <v>0</v>
      </c>
      <c r="I88" s="198"/>
      <c r="J88" s="233">
        <f>J89</f>
        <v>17.5</v>
      </c>
      <c r="K88" s="233">
        <f>K89</f>
        <v>17.5</v>
      </c>
      <c r="L88" s="198">
        <f t="shared" si="9"/>
        <v>100</v>
      </c>
    </row>
    <row r="89" spans="1:13" ht="30">
      <c r="A89" s="119" t="s">
        <v>210</v>
      </c>
      <c r="B89" s="32">
        <v>9000051200</v>
      </c>
      <c r="C89" s="32">
        <v>200</v>
      </c>
      <c r="D89" s="233">
        <f t="shared" si="6"/>
        <v>17.5</v>
      </c>
      <c r="E89" s="166">
        <f t="shared" si="7"/>
        <v>17.5</v>
      </c>
      <c r="F89" s="198">
        <v>0</v>
      </c>
      <c r="G89" s="233"/>
      <c r="H89" s="105"/>
      <c r="I89" s="198"/>
      <c r="J89" s="233">
        <v>17.5</v>
      </c>
      <c r="K89" s="40">
        <v>17.5</v>
      </c>
      <c r="L89" s="198">
        <f t="shared" si="9"/>
        <v>100</v>
      </c>
      <c r="M89" s="229" t="s">
        <v>669</v>
      </c>
    </row>
    <row r="90" spans="1:12" ht="45">
      <c r="A90" s="130" t="s">
        <v>355</v>
      </c>
      <c r="B90" s="32">
        <v>9000051350</v>
      </c>
      <c r="C90" s="32"/>
      <c r="D90" s="233">
        <f t="shared" si="6"/>
        <v>0</v>
      </c>
      <c r="E90" s="166">
        <f t="shared" si="7"/>
        <v>0</v>
      </c>
      <c r="F90" s="198">
        <v>0</v>
      </c>
      <c r="G90" s="233">
        <f>G91</f>
        <v>0</v>
      </c>
      <c r="H90" s="233">
        <f>H91</f>
        <v>0</v>
      </c>
      <c r="I90" s="198"/>
      <c r="J90" s="233">
        <f>J91</f>
        <v>0</v>
      </c>
      <c r="K90" s="233">
        <f>K91</f>
        <v>0</v>
      </c>
      <c r="L90" s="198">
        <v>0</v>
      </c>
    </row>
    <row r="91" spans="1:12" ht="30.75" customHeight="1">
      <c r="A91" s="129" t="s">
        <v>49</v>
      </c>
      <c r="B91" s="32">
        <v>9000051350</v>
      </c>
      <c r="C91" s="32">
        <v>300</v>
      </c>
      <c r="D91" s="233">
        <v>0</v>
      </c>
      <c r="E91" s="166">
        <f t="shared" si="7"/>
        <v>0</v>
      </c>
      <c r="F91" s="198">
        <v>0</v>
      </c>
      <c r="G91" s="233"/>
      <c r="H91" s="105"/>
      <c r="I91" s="198"/>
      <c r="J91" s="233">
        <v>0</v>
      </c>
      <c r="K91" s="105"/>
      <c r="L91" s="198">
        <v>0</v>
      </c>
    </row>
    <row r="92" spans="1:12" ht="60">
      <c r="A92" s="130" t="s">
        <v>405</v>
      </c>
      <c r="B92" s="32">
        <v>9000051760</v>
      </c>
      <c r="C92" s="32"/>
      <c r="D92" s="233">
        <f t="shared" si="6"/>
        <v>742.5</v>
      </c>
      <c r="E92" s="166">
        <f t="shared" si="7"/>
        <v>0</v>
      </c>
      <c r="F92" s="198">
        <f t="shared" si="8"/>
        <v>0</v>
      </c>
      <c r="G92" s="233">
        <f>G93</f>
        <v>0</v>
      </c>
      <c r="H92" s="233">
        <f>H93</f>
        <v>0</v>
      </c>
      <c r="I92" s="198"/>
      <c r="J92" s="233">
        <f>J93</f>
        <v>742.5</v>
      </c>
      <c r="K92" s="233">
        <f>K93</f>
        <v>0</v>
      </c>
      <c r="L92" s="198">
        <f t="shared" si="9"/>
        <v>0</v>
      </c>
    </row>
    <row r="93" spans="1:12" ht="15">
      <c r="A93" s="129" t="s">
        <v>49</v>
      </c>
      <c r="B93" s="32">
        <v>9000051760</v>
      </c>
      <c r="C93" s="32">
        <v>300</v>
      </c>
      <c r="D93" s="233">
        <f t="shared" si="6"/>
        <v>742.5</v>
      </c>
      <c r="E93" s="166">
        <f t="shared" si="7"/>
        <v>0</v>
      </c>
      <c r="F93" s="198">
        <f t="shared" si="8"/>
        <v>0</v>
      </c>
      <c r="G93" s="233"/>
      <c r="H93" s="105"/>
      <c r="I93" s="198"/>
      <c r="J93" s="233">
        <v>742.5</v>
      </c>
      <c r="K93" s="105"/>
      <c r="L93" s="198">
        <f t="shared" si="9"/>
        <v>0</v>
      </c>
    </row>
    <row r="94" spans="1:12" ht="60">
      <c r="A94" s="5" t="s">
        <v>611</v>
      </c>
      <c r="B94" s="33">
        <v>9000055490</v>
      </c>
      <c r="C94" s="32"/>
      <c r="D94" s="233">
        <f>D95</f>
        <v>1219.838</v>
      </c>
      <c r="E94" s="166">
        <f>E95</f>
        <v>977.55474</v>
      </c>
      <c r="F94" s="198">
        <f>E94/D94*100</f>
        <v>80.13807899081682</v>
      </c>
      <c r="G94" s="233">
        <f>G95+G96</f>
        <v>0</v>
      </c>
      <c r="H94" s="233">
        <f>H95+H96</f>
        <v>0</v>
      </c>
      <c r="I94" s="198"/>
      <c r="J94" s="233">
        <f>J95</f>
        <v>1219.838</v>
      </c>
      <c r="K94" s="233">
        <f>K95</f>
        <v>977.55474</v>
      </c>
      <c r="L94" s="198">
        <f>K94/J94*100</f>
        <v>80.13807899081682</v>
      </c>
    </row>
    <row r="95" spans="1:12" ht="60">
      <c r="A95" s="129" t="s">
        <v>17</v>
      </c>
      <c r="B95" s="33">
        <v>9000055490</v>
      </c>
      <c r="C95" s="32">
        <v>100</v>
      </c>
      <c r="D95" s="233">
        <f>G95+J95</f>
        <v>1219.838</v>
      </c>
      <c r="E95" s="166">
        <f>H95+K95</f>
        <v>977.55474</v>
      </c>
      <c r="F95" s="198">
        <f>E95/D95*100</f>
        <v>80.13807899081682</v>
      </c>
      <c r="G95" s="233"/>
      <c r="H95" s="105"/>
      <c r="I95" s="198"/>
      <c r="J95" s="233">
        <v>1219.838</v>
      </c>
      <c r="K95" s="105">
        <v>977.55474</v>
      </c>
      <c r="L95" s="198">
        <f>K95/J95*100</f>
        <v>80.13807899081682</v>
      </c>
    </row>
    <row r="96" spans="1:12" ht="150">
      <c r="A96" s="119" t="s">
        <v>613</v>
      </c>
      <c r="B96" s="32">
        <v>9000056940</v>
      </c>
      <c r="C96" s="32"/>
      <c r="D96" s="233">
        <f t="shared" si="6"/>
        <v>265.48622</v>
      </c>
      <c r="E96" s="166">
        <f t="shared" si="7"/>
        <v>265.48622</v>
      </c>
      <c r="F96" s="198">
        <f t="shared" si="8"/>
        <v>100</v>
      </c>
      <c r="G96" s="233"/>
      <c r="H96" s="105"/>
      <c r="I96" s="198"/>
      <c r="J96" s="233">
        <f>J97</f>
        <v>265.48622</v>
      </c>
      <c r="K96" s="105">
        <f>K97</f>
        <v>265.48622</v>
      </c>
      <c r="L96" s="198">
        <f t="shared" si="9"/>
        <v>100</v>
      </c>
    </row>
    <row r="97" spans="1:12" ht="15">
      <c r="A97" s="129" t="s">
        <v>27</v>
      </c>
      <c r="B97" s="32">
        <v>9000056940</v>
      </c>
      <c r="C97" s="32">
        <v>300</v>
      </c>
      <c r="D97" s="233">
        <f t="shared" si="6"/>
        <v>265.48622</v>
      </c>
      <c r="E97" s="166">
        <f t="shared" si="7"/>
        <v>265.48622</v>
      </c>
      <c r="F97" s="198">
        <f t="shared" si="8"/>
        <v>100</v>
      </c>
      <c r="G97" s="233"/>
      <c r="H97" s="105"/>
      <c r="I97" s="198"/>
      <c r="J97" s="40">
        <v>265.48622</v>
      </c>
      <c r="K97" s="105">
        <v>265.48622</v>
      </c>
      <c r="L97" s="198">
        <f t="shared" si="9"/>
        <v>100</v>
      </c>
    </row>
    <row r="98" spans="1:12" ht="45">
      <c r="A98" s="159" t="s">
        <v>668</v>
      </c>
      <c r="B98" s="160">
        <v>9000070310</v>
      </c>
      <c r="C98" s="32"/>
      <c r="D98" s="233">
        <f>G98+J98</f>
        <v>3500</v>
      </c>
      <c r="E98" s="166">
        <f t="shared" si="7"/>
        <v>3500</v>
      </c>
      <c r="F98" s="198">
        <f t="shared" si="8"/>
        <v>100</v>
      </c>
      <c r="G98" s="233"/>
      <c r="H98" s="105"/>
      <c r="I98" s="198"/>
      <c r="J98" s="233">
        <f>J99</f>
        <v>3500</v>
      </c>
      <c r="K98" s="105">
        <v>3500</v>
      </c>
      <c r="L98" s="198">
        <f t="shared" si="9"/>
        <v>100</v>
      </c>
    </row>
    <row r="99" spans="1:12" ht="15">
      <c r="A99" s="27" t="s">
        <v>27</v>
      </c>
      <c r="B99" s="160">
        <v>9000070310</v>
      </c>
      <c r="C99" s="32">
        <v>500</v>
      </c>
      <c r="D99" s="233">
        <v>3500</v>
      </c>
      <c r="E99" s="166">
        <f t="shared" si="7"/>
        <v>3500</v>
      </c>
      <c r="F99" s="198">
        <f t="shared" si="8"/>
        <v>100</v>
      </c>
      <c r="G99" s="233"/>
      <c r="H99" s="105"/>
      <c r="I99" s="198"/>
      <c r="J99" s="233">
        <v>3500</v>
      </c>
      <c r="K99" s="105">
        <v>3500</v>
      </c>
      <c r="L99" s="198">
        <f t="shared" si="9"/>
        <v>100</v>
      </c>
    </row>
    <row r="100" spans="1:12" ht="45.75" customHeight="1">
      <c r="A100" s="175" t="s">
        <v>694</v>
      </c>
      <c r="B100" s="37" t="s">
        <v>692</v>
      </c>
      <c r="C100" s="32"/>
      <c r="D100" s="233">
        <f t="shared" si="6"/>
        <v>370</v>
      </c>
      <c r="E100" s="166">
        <f t="shared" si="7"/>
        <v>370</v>
      </c>
      <c r="F100" s="198">
        <f t="shared" si="8"/>
        <v>100</v>
      </c>
      <c r="G100" s="233">
        <f>G101</f>
        <v>0</v>
      </c>
      <c r="H100" s="233">
        <f>H101</f>
        <v>0</v>
      </c>
      <c r="I100" s="198"/>
      <c r="J100" s="233">
        <f>J101</f>
        <v>370</v>
      </c>
      <c r="K100" s="233">
        <f>K101</f>
        <v>370</v>
      </c>
      <c r="L100" s="198">
        <f t="shared" si="9"/>
        <v>100</v>
      </c>
    </row>
    <row r="101" spans="1:12" ht="22.5" customHeight="1">
      <c r="A101" s="129" t="s">
        <v>27</v>
      </c>
      <c r="B101" s="37" t="s">
        <v>692</v>
      </c>
      <c r="C101" s="32">
        <v>500</v>
      </c>
      <c r="D101" s="233">
        <v>370</v>
      </c>
      <c r="E101" s="166">
        <f t="shared" si="7"/>
        <v>370</v>
      </c>
      <c r="F101" s="198">
        <f t="shared" si="8"/>
        <v>100</v>
      </c>
      <c r="G101" s="233"/>
      <c r="H101" s="233"/>
      <c r="I101" s="198"/>
      <c r="J101" s="233">
        <v>370</v>
      </c>
      <c r="K101" s="40">
        <v>370</v>
      </c>
      <c r="L101" s="198">
        <f t="shared" si="9"/>
        <v>100</v>
      </c>
    </row>
    <row r="102" spans="1:12" ht="30">
      <c r="A102" s="129" t="s">
        <v>637</v>
      </c>
      <c r="B102" s="33">
        <v>9000074780</v>
      </c>
      <c r="C102" s="32"/>
      <c r="D102" s="233">
        <f>J102+G102</f>
        <v>406.18053</v>
      </c>
      <c r="E102" s="166">
        <f>H102+K102</f>
        <v>0</v>
      </c>
      <c r="F102" s="198"/>
      <c r="G102" s="233"/>
      <c r="H102" s="233"/>
      <c r="I102" s="198"/>
      <c r="J102" s="233">
        <f>J103</f>
        <v>406.18053</v>
      </c>
      <c r="K102" s="233">
        <f>K103</f>
        <v>0</v>
      </c>
      <c r="L102" s="198"/>
    </row>
    <row r="103" spans="1:12" ht="30">
      <c r="A103" s="129" t="s">
        <v>210</v>
      </c>
      <c r="B103" s="33">
        <v>9000074780</v>
      </c>
      <c r="C103" s="32">
        <v>200</v>
      </c>
      <c r="D103" s="233">
        <f>J103+G103</f>
        <v>406.18053</v>
      </c>
      <c r="E103" s="166">
        <f>K103+H103</f>
        <v>0</v>
      </c>
      <c r="F103" s="198"/>
      <c r="G103" s="233"/>
      <c r="H103" s="233"/>
      <c r="I103" s="198"/>
      <c r="J103" s="233">
        <v>406.18053</v>
      </c>
      <c r="K103" s="233">
        <v>0</v>
      </c>
      <c r="L103" s="198"/>
    </row>
    <row r="104" spans="1:12" ht="60">
      <c r="A104" s="119" t="s">
        <v>357</v>
      </c>
      <c r="B104" s="32">
        <v>9000071510</v>
      </c>
      <c r="C104" s="32"/>
      <c r="D104" s="233">
        <f t="shared" si="6"/>
        <v>1651.6</v>
      </c>
      <c r="E104" s="166">
        <f t="shared" si="7"/>
        <v>848.36452</v>
      </c>
      <c r="F104" s="198">
        <f t="shared" si="8"/>
        <v>51.366221845483174</v>
      </c>
      <c r="G104" s="233">
        <f>G105</f>
        <v>0</v>
      </c>
      <c r="H104" s="233">
        <f>H105</f>
        <v>0</v>
      </c>
      <c r="I104" s="198"/>
      <c r="J104" s="233">
        <f>J105</f>
        <v>1651.6</v>
      </c>
      <c r="K104" s="233">
        <f>K105</f>
        <v>848.36452</v>
      </c>
      <c r="L104" s="198">
        <f t="shared" si="9"/>
        <v>51.366221845483174</v>
      </c>
    </row>
    <row r="105" spans="1:12" ht="15">
      <c r="A105" s="129" t="s">
        <v>49</v>
      </c>
      <c r="B105" s="32">
        <v>9000071510</v>
      </c>
      <c r="C105" s="32">
        <v>300</v>
      </c>
      <c r="D105" s="233">
        <f t="shared" si="6"/>
        <v>1651.6</v>
      </c>
      <c r="E105" s="166">
        <f t="shared" si="7"/>
        <v>848.36452</v>
      </c>
      <c r="F105" s="198">
        <f t="shared" si="8"/>
        <v>51.366221845483174</v>
      </c>
      <c r="G105" s="233"/>
      <c r="H105" s="105"/>
      <c r="I105" s="198"/>
      <c r="J105" s="233">
        <v>1651.6</v>
      </c>
      <c r="K105" s="40">
        <v>848.36452</v>
      </c>
      <c r="L105" s="198">
        <f t="shared" si="9"/>
        <v>51.366221845483174</v>
      </c>
    </row>
    <row r="106" spans="1:12" ht="15">
      <c r="A106" s="119" t="s">
        <v>419</v>
      </c>
      <c r="B106" s="32">
        <v>9000071560</v>
      </c>
      <c r="C106" s="32"/>
      <c r="D106" s="233">
        <f t="shared" si="6"/>
        <v>6249.5</v>
      </c>
      <c r="E106" s="166">
        <f t="shared" si="7"/>
        <v>6207.9</v>
      </c>
      <c r="F106" s="198">
        <f t="shared" si="8"/>
        <v>99.33434674773981</v>
      </c>
      <c r="G106" s="233">
        <f>G107</f>
        <v>0</v>
      </c>
      <c r="H106" s="233">
        <f>H107</f>
        <v>0</v>
      </c>
      <c r="I106" s="198"/>
      <c r="J106" s="233">
        <f>J107</f>
        <v>6249.5</v>
      </c>
      <c r="K106" s="233">
        <f>K107</f>
        <v>6207.9</v>
      </c>
      <c r="L106" s="198">
        <f t="shared" si="9"/>
        <v>99.33434674773981</v>
      </c>
    </row>
    <row r="107" spans="1:12" ht="15">
      <c r="A107" s="129" t="s">
        <v>27</v>
      </c>
      <c r="B107" s="32">
        <v>9000071560</v>
      </c>
      <c r="C107" s="32">
        <v>500</v>
      </c>
      <c r="D107" s="233">
        <f t="shared" si="6"/>
        <v>6249.5</v>
      </c>
      <c r="E107" s="166">
        <f t="shared" si="7"/>
        <v>6207.9</v>
      </c>
      <c r="F107" s="198">
        <f t="shared" si="8"/>
        <v>99.33434674773981</v>
      </c>
      <c r="G107" s="233"/>
      <c r="H107" s="105"/>
      <c r="I107" s="198"/>
      <c r="J107" s="233">
        <v>6249.5</v>
      </c>
      <c r="K107" s="40">
        <v>6207.9</v>
      </c>
      <c r="L107" s="198">
        <f t="shared" si="9"/>
        <v>99.33434674773981</v>
      </c>
    </row>
    <row r="108" spans="1:12" ht="60">
      <c r="A108" s="119" t="s">
        <v>425</v>
      </c>
      <c r="B108" s="32">
        <v>9000071580</v>
      </c>
      <c r="C108" s="32"/>
      <c r="D108" s="233">
        <f t="shared" si="6"/>
        <v>327.4</v>
      </c>
      <c r="E108" s="166">
        <f t="shared" si="7"/>
        <v>235.33308</v>
      </c>
      <c r="F108" s="198">
        <f t="shared" si="8"/>
        <v>71.87937690897984</v>
      </c>
      <c r="G108" s="233">
        <f>G109+G110</f>
        <v>0</v>
      </c>
      <c r="H108" s="233">
        <f>H109+H110</f>
        <v>0</v>
      </c>
      <c r="I108" s="198"/>
      <c r="J108" s="233">
        <f>J109+J110</f>
        <v>327.4</v>
      </c>
      <c r="K108" s="233">
        <f>K109+K110</f>
        <v>235.33308</v>
      </c>
      <c r="L108" s="198">
        <f t="shared" si="9"/>
        <v>71.87937690897984</v>
      </c>
    </row>
    <row r="109" spans="1:12" ht="60">
      <c r="A109" s="129" t="s">
        <v>17</v>
      </c>
      <c r="B109" s="32">
        <v>9000071580</v>
      </c>
      <c r="C109" s="32">
        <v>100</v>
      </c>
      <c r="D109" s="233">
        <f t="shared" si="6"/>
        <v>286.4</v>
      </c>
      <c r="E109" s="166">
        <f t="shared" si="7"/>
        <v>235.33308</v>
      </c>
      <c r="F109" s="198">
        <f t="shared" si="8"/>
        <v>82.1693715083799</v>
      </c>
      <c r="G109" s="233"/>
      <c r="H109" s="105"/>
      <c r="I109" s="198"/>
      <c r="J109" s="233">
        <v>286.4</v>
      </c>
      <c r="K109" s="105">
        <v>235.33308</v>
      </c>
      <c r="L109" s="198">
        <f t="shared" si="9"/>
        <v>82.1693715083799</v>
      </c>
    </row>
    <row r="110" spans="1:12" ht="30">
      <c r="A110" s="119" t="s">
        <v>210</v>
      </c>
      <c r="B110" s="32">
        <v>9000071580</v>
      </c>
      <c r="C110" s="32">
        <v>200</v>
      </c>
      <c r="D110" s="233">
        <f t="shared" si="6"/>
        <v>41</v>
      </c>
      <c r="E110" s="166">
        <f t="shared" si="7"/>
        <v>0</v>
      </c>
      <c r="F110" s="198">
        <f t="shared" si="8"/>
        <v>0</v>
      </c>
      <c r="G110" s="233"/>
      <c r="H110" s="105"/>
      <c r="I110" s="198"/>
      <c r="J110" s="233">
        <v>41</v>
      </c>
      <c r="K110" s="105">
        <v>0</v>
      </c>
      <c r="L110" s="198">
        <f t="shared" si="9"/>
        <v>0</v>
      </c>
    </row>
    <row r="111" spans="1:12" ht="45" customHeight="1">
      <c r="A111" s="119" t="s">
        <v>426</v>
      </c>
      <c r="B111" s="32">
        <v>9000071590</v>
      </c>
      <c r="C111" s="32"/>
      <c r="D111" s="233">
        <f t="shared" si="6"/>
        <v>412.6</v>
      </c>
      <c r="E111" s="166">
        <f t="shared" si="7"/>
        <v>268.05786</v>
      </c>
      <c r="F111" s="198">
        <f t="shared" si="8"/>
        <v>64.96797382452738</v>
      </c>
      <c r="G111" s="233">
        <f>G112+G113</f>
        <v>0</v>
      </c>
      <c r="H111" s="233">
        <f>H112+H113</f>
        <v>0</v>
      </c>
      <c r="I111" s="198"/>
      <c r="J111" s="233">
        <f>J112+J113</f>
        <v>412.6</v>
      </c>
      <c r="K111" s="233">
        <f>K112+K113</f>
        <v>268.05786</v>
      </c>
      <c r="L111" s="198">
        <f t="shared" si="9"/>
        <v>64.96797382452738</v>
      </c>
    </row>
    <row r="112" spans="1:12" ht="60">
      <c r="A112" s="129" t="s">
        <v>17</v>
      </c>
      <c r="B112" s="32">
        <v>9000071590</v>
      </c>
      <c r="C112" s="32">
        <v>100</v>
      </c>
      <c r="D112" s="233">
        <f t="shared" si="6"/>
        <v>370.6</v>
      </c>
      <c r="E112" s="166">
        <f t="shared" si="7"/>
        <v>257.93486</v>
      </c>
      <c r="F112" s="198">
        <f t="shared" si="8"/>
        <v>69.5992606583918</v>
      </c>
      <c r="G112" s="233"/>
      <c r="H112" s="105"/>
      <c r="I112" s="198"/>
      <c r="J112" s="233">
        <v>370.6</v>
      </c>
      <c r="K112" s="105">
        <v>257.93486</v>
      </c>
      <c r="L112" s="198">
        <f t="shared" si="9"/>
        <v>69.5992606583918</v>
      </c>
    </row>
    <row r="113" spans="1:12" ht="30">
      <c r="A113" s="119" t="s">
        <v>210</v>
      </c>
      <c r="B113" s="32">
        <v>9000071590</v>
      </c>
      <c r="C113" s="32">
        <v>200</v>
      </c>
      <c r="D113" s="233">
        <f t="shared" si="6"/>
        <v>42</v>
      </c>
      <c r="E113" s="166">
        <f t="shared" si="7"/>
        <v>10.123</v>
      </c>
      <c r="F113" s="198">
        <f t="shared" si="8"/>
        <v>24.10238095238095</v>
      </c>
      <c r="G113" s="233"/>
      <c r="H113" s="105"/>
      <c r="I113" s="198"/>
      <c r="J113" s="233">
        <v>42</v>
      </c>
      <c r="K113" s="105">
        <v>10.123</v>
      </c>
      <c r="L113" s="198">
        <f t="shared" si="9"/>
        <v>24.10238095238095</v>
      </c>
    </row>
    <row r="114" spans="1:12" ht="15">
      <c r="A114" s="119" t="s">
        <v>440</v>
      </c>
      <c r="B114" s="32">
        <v>9000071600</v>
      </c>
      <c r="C114" s="32"/>
      <c r="D114" s="233">
        <f t="shared" si="6"/>
        <v>1375.6</v>
      </c>
      <c r="E114" s="166">
        <f t="shared" si="7"/>
        <v>984.86067</v>
      </c>
      <c r="F114" s="198">
        <f t="shared" si="8"/>
        <v>71.59498909566734</v>
      </c>
      <c r="G114" s="233">
        <f>G115+G116</f>
        <v>0</v>
      </c>
      <c r="H114" s="233">
        <f>H115+H116</f>
        <v>0</v>
      </c>
      <c r="I114" s="198"/>
      <c r="J114" s="233">
        <f>J115+J116</f>
        <v>1375.6</v>
      </c>
      <c r="K114" s="233">
        <f>K115+K116</f>
        <v>984.86067</v>
      </c>
      <c r="L114" s="198">
        <f t="shared" si="9"/>
        <v>71.59498909566734</v>
      </c>
    </row>
    <row r="115" spans="1:12" ht="60">
      <c r="A115" s="129" t="s">
        <v>17</v>
      </c>
      <c r="B115" s="32">
        <v>9000071600</v>
      </c>
      <c r="C115" s="32">
        <v>100</v>
      </c>
      <c r="D115" s="233">
        <f t="shared" si="6"/>
        <v>1295.6</v>
      </c>
      <c r="E115" s="166">
        <f t="shared" si="7"/>
        <v>956.85767</v>
      </c>
      <c r="F115" s="198">
        <f t="shared" si="8"/>
        <v>73.8544049089225</v>
      </c>
      <c r="G115" s="233"/>
      <c r="H115" s="105"/>
      <c r="I115" s="198"/>
      <c r="J115" s="233">
        <v>1295.6</v>
      </c>
      <c r="K115" s="105">
        <v>956.85767</v>
      </c>
      <c r="L115" s="198">
        <f t="shared" si="9"/>
        <v>73.8544049089225</v>
      </c>
    </row>
    <row r="116" spans="1:12" ht="30">
      <c r="A116" s="119" t="s">
        <v>210</v>
      </c>
      <c r="B116" s="32">
        <v>9000071600</v>
      </c>
      <c r="C116" s="32">
        <v>200</v>
      </c>
      <c r="D116" s="233">
        <f t="shared" si="6"/>
        <v>80</v>
      </c>
      <c r="E116" s="166">
        <f t="shared" si="7"/>
        <v>28.003</v>
      </c>
      <c r="F116" s="198">
        <f t="shared" si="8"/>
        <v>35.00375</v>
      </c>
      <c r="G116" s="233"/>
      <c r="H116" s="105"/>
      <c r="I116" s="198"/>
      <c r="J116" s="233">
        <v>80</v>
      </c>
      <c r="K116" s="105">
        <v>28.003</v>
      </c>
      <c r="L116" s="198">
        <f t="shared" si="9"/>
        <v>35.00375</v>
      </c>
    </row>
    <row r="117" spans="1:12" ht="15">
      <c r="A117" s="119" t="s">
        <v>427</v>
      </c>
      <c r="B117" s="32">
        <v>9000071610</v>
      </c>
      <c r="C117" s="32"/>
      <c r="D117" s="233">
        <f t="shared" si="6"/>
        <v>344.9</v>
      </c>
      <c r="E117" s="166">
        <f t="shared" si="7"/>
        <v>256.81752</v>
      </c>
      <c r="F117" s="198">
        <f t="shared" si="8"/>
        <v>74.46144389678167</v>
      </c>
      <c r="G117" s="233">
        <f>G118+G119</f>
        <v>0</v>
      </c>
      <c r="H117" s="233">
        <f>H118+H119</f>
        <v>0</v>
      </c>
      <c r="I117" s="198"/>
      <c r="J117" s="233">
        <f>J118+J119</f>
        <v>344.9</v>
      </c>
      <c r="K117" s="233">
        <f>K118+K119</f>
        <v>256.81752</v>
      </c>
      <c r="L117" s="198">
        <f t="shared" si="9"/>
        <v>74.46144389678167</v>
      </c>
    </row>
    <row r="118" spans="1:12" ht="60">
      <c r="A118" s="129" t="s">
        <v>17</v>
      </c>
      <c r="B118" s="32">
        <v>9000071610</v>
      </c>
      <c r="C118" s="32">
        <v>100</v>
      </c>
      <c r="D118" s="233">
        <f t="shared" si="6"/>
        <v>301.9</v>
      </c>
      <c r="E118" s="166">
        <f t="shared" si="7"/>
        <v>256.01752</v>
      </c>
      <c r="F118" s="198">
        <f t="shared" si="8"/>
        <v>84.80209340841338</v>
      </c>
      <c r="G118" s="233"/>
      <c r="H118" s="105"/>
      <c r="I118" s="198"/>
      <c r="J118" s="233">
        <v>301.9</v>
      </c>
      <c r="K118" s="105">
        <v>256.01752</v>
      </c>
      <c r="L118" s="198">
        <f t="shared" si="9"/>
        <v>84.80209340841338</v>
      </c>
    </row>
    <row r="119" spans="1:12" ht="30">
      <c r="A119" s="119" t="s">
        <v>210</v>
      </c>
      <c r="B119" s="32">
        <v>9000071610</v>
      </c>
      <c r="C119" s="32">
        <v>200</v>
      </c>
      <c r="D119" s="233">
        <f t="shared" si="6"/>
        <v>43</v>
      </c>
      <c r="E119" s="166">
        <f t="shared" si="7"/>
        <v>0.8</v>
      </c>
      <c r="F119" s="198">
        <f t="shared" si="8"/>
        <v>1.8604651162790697</v>
      </c>
      <c r="G119" s="233"/>
      <c r="H119" s="105"/>
      <c r="I119" s="198"/>
      <c r="J119" s="233">
        <v>43</v>
      </c>
      <c r="K119" s="105">
        <v>0.8</v>
      </c>
      <c r="L119" s="198">
        <f t="shared" si="9"/>
        <v>1.8604651162790697</v>
      </c>
    </row>
    <row r="120" spans="1:12" ht="105">
      <c r="A120" s="119" t="s">
        <v>434</v>
      </c>
      <c r="B120" s="32">
        <v>9000072470</v>
      </c>
      <c r="C120" s="32"/>
      <c r="D120" s="233">
        <f t="shared" si="6"/>
        <v>0</v>
      </c>
      <c r="E120" s="166">
        <f t="shared" si="7"/>
        <v>0</v>
      </c>
      <c r="F120" s="198">
        <v>0</v>
      </c>
      <c r="G120" s="233"/>
      <c r="H120" s="105"/>
      <c r="I120" s="198"/>
      <c r="J120" s="233"/>
      <c r="K120" s="105"/>
      <c r="L120" s="198">
        <v>0</v>
      </c>
    </row>
    <row r="121" spans="1:12" ht="15">
      <c r="A121" s="129" t="s">
        <v>49</v>
      </c>
      <c r="B121" s="32">
        <v>9000072470</v>
      </c>
      <c r="C121" s="32">
        <v>300</v>
      </c>
      <c r="D121" s="233">
        <f t="shared" si="6"/>
        <v>0</v>
      </c>
      <c r="E121" s="166">
        <f t="shared" si="7"/>
        <v>0</v>
      </c>
      <c r="F121" s="198">
        <v>0</v>
      </c>
      <c r="G121" s="233"/>
      <c r="H121" s="105"/>
      <c r="I121" s="198"/>
      <c r="J121" s="233"/>
      <c r="K121" s="105"/>
      <c r="L121" s="198">
        <v>0</v>
      </c>
    </row>
    <row r="122" spans="1:12" ht="45">
      <c r="A122" s="119" t="s">
        <v>435</v>
      </c>
      <c r="B122" s="32">
        <v>9000072480</v>
      </c>
      <c r="C122" s="32"/>
      <c r="D122" s="233">
        <f t="shared" si="6"/>
        <v>5737.2</v>
      </c>
      <c r="E122" s="166">
        <f t="shared" si="7"/>
        <v>4200.93584</v>
      </c>
      <c r="F122" s="198">
        <f t="shared" si="8"/>
        <v>73.2227539566339</v>
      </c>
      <c r="G122" s="233">
        <f>G123</f>
        <v>0</v>
      </c>
      <c r="H122" s="233">
        <f>H123</f>
        <v>0</v>
      </c>
      <c r="I122" s="198"/>
      <c r="J122" s="233">
        <f>J123</f>
        <v>5737.2</v>
      </c>
      <c r="K122" s="233">
        <f>K123</f>
        <v>4200.93584</v>
      </c>
      <c r="L122" s="198">
        <f t="shared" si="9"/>
        <v>73.2227539566339</v>
      </c>
    </row>
    <row r="123" spans="1:12" ht="15">
      <c r="A123" s="129" t="s">
        <v>49</v>
      </c>
      <c r="B123" s="32">
        <v>9000072480</v>
      </c>
      <c r="C123" s="32">
        <v>300</v>
      </c>
      <c r="D123" s="233">
        <f t="shared" si="6"/>
        <v>5737.2</v>
      </c>
      <c r="E123" s="166">
        <f t="shared" si="7"/>
        <v>4200.93584</v>
      </c>
      <c r="F123" s="198">
        <f t="shared" si="8"/>
        <v>73.2227539566339</v>
      </c>
      <c r="G123" s="233"/>
      <c r="H123" s="105"/>
      <c r="I123" s="198"/>
      <c r="J123" s="233">
        <v>5737.2</v>
      </c>
      <c r="K123" s="40">
        <v>4200.93584</v>
      </c>
      <c r="L123" s="198">
        <f t="shared" si="9"/>
        <v>73.2227539566339</v>
      </c>
    </row>
    <row r="124" spans="1:12" ht="75">
      <c r="A124" s="23" t="s">
        <v>229</v>
      </c>
      <c r="B124" s="32">
        <v>9000072490</v>
      </c>
      <c r="C124" s="32"/>
      <c r="D124" s="233">
        <f>D125</f>
        <v>50</v>
      </c>
      <c r="E124" s="166">
        <f t="shared" si="7"/>
        <v>0</v>
      </c>
      <c r="F124" s="198">
        <f t="shared" si="8"/>
        <v>0</v>
      </c>
      <c r="G124" s="233"/>
      <c r="H124" s="105"/>
      <c r="I124" s="198"/>
      <c r="J124" s="233">
        <f>J125</f>
        <v>50</v>
      </c>
      <c r="K124" s="105">
        <v>0</v>
      </c>
      <c r="L124" s="198">
        <f t="shared" si="9"/>
        <v>0</v>
      </c>
    </row>
    <row r="125" spans="1:12" ht="15">
      <c r="A125" s="129" t="s">
        <v>49</v>
      </c>
      <c r="B125" s="32">
        <v>9000072490</v>
      </c>
      <c r="C125" s="32">
        <v>300</v>
      </c>
      <c r="D125" s="233">
        <f t="shared" si="6"/>
        <v>50</v>
      </c>
      <c r="E125" s="166">
        <f t="shared" si="7"/>
        <v>0</v>
      </c>
      <c r="F125" s="198">
        <f t="shared" si="8"/>
        <v>0</v>
      </c>
      <c r="G125" s="233"/>
      <c r="H125" s="105"/>
      <c r="I125" s="198"/>
      <c r="J125" s="233">
        <v>50</v>
      </c>
      <c r="K125" s="105">
        <v>0</v>
      </c>
      <c r="L125" s="198">
        <f t="shared" si="9"/>
        <v>0</v>
      </c>
    </row>
    <row r="126" spans="1:12" ht="30">
      <c r="A126" s="119" t="s">
        <v>436</v>
      </c>
      <c r="B126" s="32">
        <v>9000072500</v>
      </c>
      <c r="C126" s="32"/>
      <c r="D126" s="233">
        <f t="shared" si="6"/>
        <v>50</v>
      </c>
      <c r="E126" s="166">
        <f t="shared" si="7"/>
        <v>0</v>
      </c>
      <c r="F126" s="198">
        <f t="shared" si="8"/>
        <v>0</v>
      </c>
      <c r="G126" s="233">
        <f>G127</f>
        <v>0</v>
      </c>
      <c r="H126" s="233">
        <f>H127</f>
        <v>0</v>
      </c>
      <c r="I126" s="198"/>
      <c r="J126" s="233">
        <f>J127</f>
        <v>50</v>
      </c>
      <c r="K126" s="233">
        <f>K127</f>
        <v>0</v>
      </c>
      <c r="L126" s="198">
        <f t="shared" si="9"/>
        <v>0</v>
      </c>
    </row>
    <row r="127" spans="1:12" ht="15">
      <c r="A127" s="129" t="s">
        <v>49</v>
      </c>
      <c r="B127" s="32">
        <v>9000072500</v>
      </c>
      <c r="C127" s="32">
        <v>300</v>
      </c>
      <c r="D127" s="233">
        <f t="shared" si="6"/>
        <v>50</v>
      </c>
      <c r="E127" s="166">
        <f t="shared" si="7"/>
        <v>0</v>
      </c>
      <c r="F127" s="198">
        <f t="shared" si="8"/>
        <v>0</v>
      </c>
      <c r="G127" s="233"/>
      <c r="H127" s="105"/>
      <c r="I127" s="198"/>
      <c r="J127" s="233">
        <v>50</v>
      </c>
      <c r="K127" s="105"/>
      <c r="L127" s="198">
        <f t="shared" si="9"/>
        <v>0</v>
      </c>
    </row>
    <row r="128" spans="1:12" ht="30">
      <c r="A128" s="118" t="s">
        <v>421</v>
      </c>
      <c r="B128" s="32">
        <v>9000072650</v>
      </c>
      <c r="C128" s="32"/>
      <c r="D128" s="233">
        <f t="shared" si="6"/>
        <v>1400</v>
      </c>
      <c r="E128" s="166">
        <f t="shared" si="7"/>
        <v>978</v>
      </c>
      <c r="F128" s="198">
        <f t="shared" si="8"/>
        <v>69.85714285714286</v>
      </c>
      <c r="G128" s="233">
        <f>G129+G130</f>
        <v>0</v>
      </c>
      <c r="H128" s="233">
        <f>H129+H130</f>
        <v>0</v>
      </c>
      <c r="I128" s="198"/>
      <c r="J128" s="233">
        <f>J129+J130</f>
        <v>1400</v>
      </c>
      <c r="K128" s="233">
        <f>K129+K130</f>
        <v>978</v>
      </c>
      <c r="L128" s="198">
        <f t="shared" si="9"/>
        <v>69.85714285714286</v>
      </c>
    </row>
    <row r="129" spans="1:12" ht="15">
      <c r="A129" s="129" t="s">
        <v>27</v>
      </c>
      <c r="B129" s="32">
        <v>9000072650</v>
      </c>
      <c r="C129" s="32">
        <v>500</v>
      </c>
      <c r="D129" s="233">
        <v>0</v>
      </c>
      <c r="E129" s="166">
        <f t="shared" si="7"/>
        <v>0</v>
      </c>
      <c r="F129" s="198">
        <v>0</v>
      </c>
      <c r="G129" s="233"/>
      <c r="H129" s="105"/>
      <c r="I129" s="198"/>
      <c r="J129" s="233">
        <v>0</v>
      </c>
      <c r="K129" s="105"/>
      <c r="L129" s="198">
        <v>0</v>
      </c>
    </row>
    <row r="130" spans="1:12" ht="30">
      <c r="A130" s="129" t="s">
        <v>46</v>
      </c>
      <c r="B130" s="32">
        <v>9000072650</v>
      </c>
      <c r="C130" s="32">
        <v>600</v>
      </c>
      <c r="D130" s="233">
        <f t="shared" si="6"/>
        <v>1400</v>
      </c>
      <c r="E130" s="166">
        <f t="shared" si="7"/>
        <v>978</v>
      </c>
      <c r="F130" s="198">
        <f t="shared" si="8"/>
        <v>69.85714285714286</v>
      </c>
      <c r="G130" s="233"/>
      <c r="H130" s="105"/>
      <c r="I130" s="198"/>
      <c r="J130" s="233">
        <v>1400</v>
      </c>
      <c r="K130" s="105">
        <v>978</v>
      </c>
      <c r="L130" s="198">
        <f t="shared" si="9"/>
        <v>69.85714285714286</v>
      </c>
    </row>
    <row r="131" spans="1:12" ht="45">
      <c r="A131" s="119" t="s">
        <v>432</v>
      </c>
      <c r="B131" s="32">
        <v>9000072950</v>
      </c>
      <c r="C131" s="32"/>
      <c r="D131" s="233">
        <f t="shared" si="6"/>
        <v>8933.99</v>
      </c>
      <c r="E131" s="166">
        <f t="shared" si="7"/>
        <v>3338.6463</v>
      </c>
      <c r="F131" s="198">
        <f t="shared" si="8"/>
        <v>37.370159357689005</v>
      </c>
      <c r="G131" s="233">
        <f>G132</f>
        <v>0</v>
      </c>
      <c r="H131" s="233">
        <f>H132</f>
        <v>0</v>
      </c>
      <c r="I131" s="198"/>
      <c r="J131" s="233">
        <f>J132</f>
        <v>8933.99</v>
      </c>
      <c r="K131" s="233">
        <f>K132</f>
        <v>3338.6463</v>
      </c>
      <c r="L131" s="198">
        <f t="shared" si="9"/>
        <v>37.370159357689005</v>
      </c>
    </row>
    <row r="132" spans="1:12" ht="30">
      <c r="A132" s="129" t="s">
        <v>167</v>
      </c>
      <c r="B132" s="32">
        <v>9000072950</v>
      </c>
      <c r="C132" s="32">
        <v>400</v>
      </c>
      <c r="D132" s="233">
        <f t="shared" si="6"/>
        <v>8933.99</v>
      </c>
      <c r="E132" s="166">
        <f t="shared" si="7"/>
        <v>3338.6463</v>
      </c>
      <c r="F132" s="198">
        <f t="shared" si="8"/>
        <v>37.370159357689005</v>
      </c>
      <c r="G132" s="233"/>
      <c r="H132" s="105"/>
      <c r="I132" s="198"/>
      <c r="J132" s="40">
        <v>8933.99</v>
      </c>
      <c r="K132" s="40">
        <v>3338.6463</v>
      </c>
      <c r="L132" s="198">
        <f t="shared" si="9"/>
        <v>37.370159357689005</v>
      </c>
    </row>
    <row r="133" spans="1:12" ht="45">
      <c r="A133" s="119" t="s">
        <v>432</v>
      </c>
      <c r="B133" s="32">
        <v>9000072960</v>
      </c>
      <c r="C133" s="32"/>
      <c r="D133" s="233">
        <f t="shared" si="6"/>
        <v>1297.25</v>
      </c>
      <c r="E133" s="166">
        <f t="shared" si="7"/>
        <v>0</v>
      </c>
      <c r="F133" s="198">
        <f t="shared" si="8"/>
        <v>0</v>
      </c>
      <c r="G133" s="233">
        <f>G134</f>
        <v>0</v>
      </c>
      <c r="H133" s="233">
        <f>H134</f>
        <v>0</v>
      </c>
      <c r="I133" s="198"/>
      <c r="J133" s="233">
        <f>J134</f>
        <v>1297.25</v>
      </c>
      <c r="K133" s="233">
        <f>K134</f>
        <v>0</v>
      </c>
      <c r="L133" s="198">
        <f t="shared" si="9"/>
        <v>0</v>
      </c>
    </row>
    <row r="134" spans="1:12" ht="30">
      <c r="A134" s="129" t="s">
        <v>167</v>
      </c>
      <c r="B134" s="32">
        <v>9000072960</v>
      </c>
      <c r="C134" s="32">
        <v>400</v>
      </c>
      <c r="D134" s="233">
        <f t="shared" si="6"/>
        <v>1297.25</v>
      </c>
      <c r="E134" s="166">
        <f t="shared" si="7"/>
        <v>0</v>
      </c>
      <c r="F134" s="198">
        <f t="shared" si="8"/>
        <v>0</v>
      </c>
      <c r="G134" s="233"/>
      <c r="H134" s="233"/>
      <c r="I134" s="198"/>
      <c r="J134" s="40">
        <v>1297.25</v>
      </c>
      <c r="K134" s="233"/>
      <c r="L134" s="198">
        <f t="shared" si="9"/>
        <v>0</v>
      </c>
    </row>
    <row r="135" spans="1:12" ht="45" hidden="1">
      <c r="A135" s="119" t="s">
        <v>432</v>
      </c>
      <c r="B135" s="32" t="s">
        <v>403</v>
      </c>
      <c r="C135" s="32"/>
      <c r="D135" s="233">
        <f t="shared" si="6"/>
        <v>0</v>
      </c>
      <c r="E135" s="166">
        <f t="shared" si="7"/>
        <v>0</v>
      </c>
      <c r="F135" s="198" t="e">
        <f t="shared" si="8"/>
        <v>#DIV/0!</v>
      </c>
      <c r="G135" s="233">
        <f>G136</f>
        <v>0</v>
      </c>
      <c r="H135" s="233">
        <f>H136</f>
        <v>0</v>
      </c>
      <c r="I135" s="198"/>
      <c r="J135" s="233">
        <f>J136</f>
        <v>0</v>
      </c>
      <c r="K135" s="233">
        <f>K136</f>
        <v>0</v>
      </c>
      <c r="L135" s="198" t="e">
        <f t="shared" si="9"/>
        <v>#DIV/0!</v>
      </c>
    </row>
    <row r="136" spans="1:12" ht="30" hidden="1">
      <c r="A136" s="129" t="s">
        <v>167</v>
      </c>
      <c r="B136" s="32" t="s">
        <v>403</v>
      </c>
      <c r="C136" s="32">
        <v>400</v>
      </c>
      <c r="D136" s="233">
        <f t="shared" si="6"/>
        <v>0</v>
      </c>
      <c r="E136" s="166">
        <f t="shared" si="7"/>
        <v>0</v>
      </c>
      <c r="F136" s="198" t="e">
        <f t="shared" si="8"/>
        <v>#DIV/0!</v>
      </c>
      <c r="G136" s="233"/>
      <c r="H136" s="233"/>
      <c r="I136" s="198"/>
      <c r="J136" s="233"/>
      <c r="K136" s="233"/>
      <c r="L136" s="198" t="e">
        <f t="shared" si="9"/>
        <v>#DIV/0!</v>
      </c>
    </row>
    <row r="137" spans="1:12" ht="45" hidden="1">
      <c r="A137" s="119" t="s">
        <v>432</v>
      </c>
      <c r="B137" s="32">
        <v>9000072950</v>
      </c>
      <c r="C137" s="32"/>
      <c r="D137" s="233">
        <f t="shared" si="6"/>
        <v>0</v>
      </c>
      <c r="E137" s="166">
        <f t="shared" si="7"/>
        <v>0</v>
      </c>
      <c r="F137" s="198" t="e">
        <f t="shared" si="8"/>
        <v>#DIV/0!</v>
      </c>
      <c r="G137" s="233"/>
      <c r="H137" s="105"/>
      <c r="I137" s="198" t="e">
        <f aca="true" t="shared" si="10" ref="I137:I156">H137/G137*100</f>
        <v>#DIV/0!</v>
      </c>
      <c r="J137" s="233"/>
      <c r="K137" s="105"/>
      <c r="L137" s="198" t="e">
        <f t="shared" si="9"/>
        <v>#DIV/0!</v>
      </c>
    </row>
    <row r="138" spans="1:12" ht="30" hidden="1">
      <c r="A138" s="129" t="s">
        <v>167</v>
      </c>
      <c r="B138" s="32">
        <v>9000072950</v>
      </c>
      <c r="C138" s="32">
        <v>400</v>
      </c>
      <c r="D138" s="233">
        <f t="shared" si="6"/>
        <v>0</v>
      </c>
      <c r="E138" s="166">
        <f t="shared" si="7"/>
        <v>0</v>
      </c>
      <c r="F138" s="198" t="e">
        <f t="shared" si="8"/>
        <v>#DIV/0!</v>
      </c>
      <c r="G138" s="233"/>
      <c r="H138" s="105"/>
      <c r="I138" s="198" t="e">
        <f t="shared" si="10"/>
        <v>#DIV/0!</v>
      </c>
      <c r="J138" s="233"/>
      <c r="K138" s="105"/>
      <c r="L138" s="198" t="e">
        <f t="shared" si="9"/>
        <v>#DIV/0!</v>
      </c>
    </row>
    <row r="139" spans="1:12" ht="30">
      <c r="A139" s="119" t="s">
        <v>424</v>
      </c>
      <c r="B139" s="32">
        <v>9000090010</v>
      </c>
      <c r="C139" s="32"/>
      <c r="D139" s="233">
        <f t="shared" si="6"/>
        <v>765</v>
      </c>
      <c r="E139" s="166">
        <f t="shared" si="7"/>
        <v>653.97298</v>
      </c>
      <c r="F139" s="198">
        <f t="shared" si="8"/>
        <v>85.48666405228758</v>
      </c>
      <c r="G139" s="233">
        <f>G140+G141+G142</f>
        <v>765</v>
      </c>
      <c r="H139" s="233">
        <f>H140+H141+H142</f>
        <v>653.97298</v>
      </c>
      <c r="I139" s="198">
        <f t="shared" si="10"/>
        <v>85.48666405228758</v>
      </c>
      <c r="J139" s="233">
        <f>J140</f>
        <v>0</v>
      </c>
      <c r="K139" s="233">
        <f>K140</f>
        <v>0</v>
      </c>
      <c r="L139" s="198"/>
    </row>
    <row r="140" spans="1:12" ht="60">
      <c r="A140" s="131" t="s">
        <v>17</v>
      </c>
      <c r="B140" s="32">
        <v>9000090010</v>
      </c>
      <c r="C140" s="132">
        <v>100</v>
      </c>
      <c r="D140" s="233">
        <f t="shared" si="6"/>
        <v>465</v>
      </c>
      <c r="E140" s="166">
        <f t="shared" si="7"/>
        <v>433.00912</v>
      </c>
      <c r="F140" s="198">
        <f t="shared" si="8"/>
        <v>93.12024086021505</v>
      </c>
      <c r="G140" s="40">
        <v>465</v>
      </c>
      <c r="H140" s="105">
        <v>433.00912</v>
      </c>
      <c r="I140" s="198">
        <f t="shared" si="10"/>
        <v>93.12024086021505</v>
      </c>
      <c r="J140" s="233"/>
      <c r="K140" s="105"/>
      <c r="L140" s="198"/>
    </row>
    <row r="141" spans="1:12" ht="30">
      <c r="A141" s="119" t="s">
        <v>210</v>
      </c>
      <c r="B141" s="32">
        <v>9000090010</v>
      </c>
      <c r="C141" s="32">
        <v>200</v>
      </c>
      <c r="D141" s="233">
        <f>G141+J141</f>
        <v>295</v>
      </c>
      <c r="E141" s="166">
        <f>H141+K141</f>
        <v>220.96386</v>
      </c>
      <c r="F141" s="198">
        <f>E141/D141*100</f>
        <v>74.90300338983052</v>
      </c>
      <c r="G141" s="233">
        <v>295</v>
      </c>
      <c r="H141" s="105">
        <v>220.96386</v>
      </c>
      <c r="I141" s="198">
        <f>H141/G141*100</f>
        <v>74.90300338983052</v>
      </c>
      <c r="J141" s="233"/>
      <c r="K141" s="105"/>
      <c r="L141" s="198"/>
    </row>
    <row r="142" spans="1:12" ht="15">
      <c r="A142" s="129" t="s">
        <v>21</v>
      </c>
      <c r="B142" s="32">
        <v>9000090010</v>
      </c>
      <c r="C142" s="32">
        <v>800</v>
      </c>
      <c r="D142" s="233">
        <f>G142+J142</f>
        <v>5</v>
      </c>
      <c r="E142" s="166">
        <f>H142+K142</f>
        <v>0</v>
      </c>
      <c r="F142" s="198">
        <f>E142/D142*100</f>
        <v>0</v>
      </c>
      <c r="G142" s="233">
        <v>5</v>
      </c>
      <c r="H142" s="105">
        <v>0</v>
      </c>
      <c r="I142" s="198">
        <f>H142/G142*100</f>
        <v>0</v>
      </c>
      <c r="J142" s="233"/>
      <c r="K142" s="105"/>
      <c r="L142" s="198"/>
    </row>
    <row r="143" spans="1:12" ht="15">
      <c r="A143" s="129" t="s">
        <v>406</v>
      </c>
      <c r="B143" s="32">
        <v>9000090020</v>
      </c>
      <c r="C143" s="32"/>
      <c r="D143" s="233">
        <f t="shared" si="6"/>
        <v>24350</v>
      </c>
      <c r="E143" s="166">
        <f t="shared" si="7"/>
        <v>19698.98217</v>
      </c>
      <c r="F143" s="198">
        <f t="shared" si="8"/>
        <v>80.89931075975359</v>
      </c>
      <c r="G143" s="233">
        <f>G144+G145+G146</f>
        <v>24350</v>
      </c>
      <c r="H143" s="233">
        <f>H144+H145+H146</f>
        <v>19698.98217</v>
      </c>
      <c r="I143" s="198">
        <f t="shared" si="10"/>
        <v>80.89931075975359</v>
      </c>
      <c r="J143" s="233">
        <f>J144+J145+J146</f>
        <v>0</v>
      </c>
      <c r="K143" s="233">
        <f>K144+K145+K146</f>
        <v>0</v>
      </c>
      <c r="L143" s="198"/>
    </row>
    <row r="144" spans="1:12" ht="60">
      <c r="A144" s="129" t="s">
        <v>17</v>
      </c>
      <c r="B144" s="32">
        <v>9000090020</v>
      </c>
      <c r="C144" s="32">
        <v>100</v>
      </c>
      <c r="D144" s="233">
        <f t="shared" si="6"/>
        <v>20500</v>
      </c>
      <c r="E144" s="166">
        <f t="shared" si="7"/>
        <v>18159.78646</v>
      </c>
      <c r="F144" s="198">
        <f t="shared" si="8"/>
        <v>88.58432419512195</v>
      </c>
      <c r="G144" s="233">
        <v>20500</v>
      </c>
      <c r="H144" s="105">
        <v>18159.78646</v>
      </c>
      <c r="I144" s="198">
        <f t="shared" si="10"/>
        <v>88.58432419512195</v>
      </c>
      <c r="J144" s="233"/>
      <c r="K144" s="105"/>
      <c r="L144" s="198"/>
    </row>
    <row r="145" spans="1:12" ht="30">
      <c r="A145" s="119" t="s">
        <v>210</v>
      </c>
      <c r="B145" s="32">
        <v>9000090020</v>
      </c>
      <c r="C145" s="32">
        <v>200</v>
      </c>
      <c r="D145" s="233">
        <f t="shared" si="6"/>
        <v>3375</v>
      </c>
      <c r="E145" s="166">
        <f t="shared" si="7"/>
        <v>1467.74551</v>
      </c>
      <c r="F145" s="198">
        <f t="shared" si="8"/>
        <v>43.48875585185185</v>
      </c>
      <c r="G145" s="233">
        <v>3375</v>
      </c>
      <c r="H145" s="105">
        <v>1467.74551</v>
      </c>
      <c r="I145" s="198">
        <f t="shared" si="10"/>
        <v>43.48875585185185</v>
      </c>
      <c r="J145" s="233"/>
      <c r="K145" s="105"/>
      <c r="L145" s="198"/>
    </row>
    <row r="146" spans="1:12" ht="15">
      <c r="A146" s="129" t="s">
        <v>21</v>
      </c>
      <c r="B146" s="32">
        <v>9000090020</v>
      </c>
      <c r="C146" s="32">
        <v>800</v>
      </c>
      <c r="D146" s="233">
        <f t="shared" si="6"/>
        <v>475</v>
      </c>
      <c r="E146" s="166">
        <f t="shared" si="7"/>
        <v>71.4502</v>
      </c>
      <c r="F146" s="198">
        <f t="shared" si="8"/>
        <v>15.042147368421052</v>
      </c>
      <c r="G146" s="233">
        <v>475</v>
      </c>
      <c r="H146" s="105">
        <v>71.4502</v>
      </c>
      <c r="I146" s="198">
        <f t="shared" si="10"/>
        <v>15.042147368421052</v>
      </c>
      <c r="J146" s="233"/>
      <c r="K146" s="105"/>
      <c r="L146" s="198"/>
    </row>
    <row r="147" spans="1:12" ht="30">
      <c r="A147" s="129" t="s">
        <v>408</v>
      </c>
      <c r="B147" s="32">
        <v>9000090030</v>
      </c>
      <c r="C147" s="32"/>
      <c r="D147" s="233">
        <f t="shared" si="6"/>
        <v>350</v>
      </c>
      <c r="E147" s="166">
        <f t="shared" si="7"/>
        <v>50</v>
      </c>
      <c r="F147" s="198">
        <f t="shared" si="8"/>
        <v>14.285714285714285</v>
      </c>
      <c r="G147" s="233">
        <f>G148+G149</f>
        <v>350</v>
      </c>
      <c r="H147" s="233">
        <f>H148+H149</f>
        <v>50</v>
      </c>
      <c r="I147" s="198">
        <f t="shared" si="10"/>
        <v>14.285714285714285</v>
      </c>
      <c r="J147" s="233">
        <f>J149</f>
        <v>0</v>
      </c>
      <c r="K147" s="233">
        <f>K149</f>
        <v>0</v>
      </c>
      <c r="L147" s="198"/>
    </row>
    <row r="148" spans="1:12" ht="15">
      <c r="A148" s="129" t="s">
        <v>49</v>
      </c>
      <c r="B148" s="32">
        <v>9000090030</v>
      </c>
      <c r="C148" s="32">
        <v>300</v>
      </c>
      <c r="D148" s="233">
        <f>G148+J148</f>
        <v>300</v>
      </c>
      <c r="E148" s="166">
        <f>H148</f>
        <v>50</v>
      </c>
      <c r="F148" s="198">
        <f t="shared" si="8"/>
        <v>16.666666666666664</v>
      </c>
      <c r="G148" s="233">
        <v>300</v>
      </c>
      <c r="H148" s="233">
        <v>50</v>
      </c>
      <c r="I148" s="198">
        <v>16.7</v>
      </c>
      <c r="J148" s="233"/>
      <c r="K148" s="233"/>
      <c r="L148" s="198"/>
    </row>
    <row r="149" spans="1:12" ht="15">
      <c r="A149" s="129" t="s">
        <v>21</v>
      </c>
      <c r="B149" s="32">
        <v>9000090030</v>
      </c>
      <c r="C149" s="32">
        <v>800</v>
      </c>
      <c r="D149" s="233">
        <f t="shared" si="6"/>
        <v>50</v>
      </c>
      <c r="E149" s="166">
        <f t="shared" si="7"/>
        <v>0</v>
      </c>
      <c r="F149" s="198">
        <f t="shared" si="8"/>
        <v>0</v>
      </c>
      <c r="G149" s="233">
        <v>50</v>
      </c>
      <c r="H149" s="105">
        <v>0</v>
      </c>
      <c r="I149" s="198">
        <f t="shared" si="10"/>
        <v>0</v>
      </c>
      <c r="J149" s="233"/>
      <c r="K149" s="105"/>
      <c r="L149" s="198"/>
    </row>
    <row r="150" spans="1:12" ht="30">
      <c r="A150" s="129" t="s">
        <v>409</v>
      </c>
      <c r="B150" s="32">
        <v>9000090040</v>
      </c>
      <c r="C150" s="32"/>
      <c r="D150" s="233">
        <f t="shared" si="6"/>
        <v>500</v>
      </c>
      <c r="E150" s="166">
        <f t="shared" si="7"/>
        <v>382.693</v>
      </c>
      <c r="F150" s="198">
        <f t="shared" si="8"/>
        <v>76.5386</v>
      </c>
      <c r="G150" s="233">
        <f>G151+G152+G153</f>
        <v>500</v>
      </c>
      <c r="H150" s="233">
        <f>H151+H152+H153</f>
        <v>382.693</v>
      </c>
      <c r="I150" s="198">
        <f t="shared" si="10"/>
        <v>76.5386</v>
      </c>
      <c r="J150" s="233">
        <f>J151+J152+J153</f>
        <v>0</v>
      </c>
      <c r="K150" s="233">
        <f>K151+K152+K153</f>
        <v>0</v>
      </c>
      <c r="L150" s="198"/>
    </row>
    <row r="151" spans="1:12" ht="30">
      <c r="A151" s="119" t="s">
        <v>210</v>
      </c>
      <c r="B151" s="32">
        <v>9000090040</v>
      </c>
      <c r="C151" s="32">
        <v>200</v>
      </c>
      <c r="D151" s="233">
        <f t="shared" si="6"/>
        <v>400</v>
      </c>
      <c r="E151" s="166">
        <f t="shared" si="7"/>
        <v>341.252</v>
      </c>
      <c r="F151" s="198">
        <f t="shared" si="8"/>
        <v>85.313</v>
      </c>
      <c r="G151" s="233">
        <v>400</v>
      </c>
      <c r="H151" s="105">
        <v>341.252</v>
      </c>
      <c r="I151" s="198">
        <f t="shared" si="10"/>
        <v>85.313</v>
      </c>
      <c r="J151" s="233"/>
      <c r="K151" s="105"/>
      <c r="L151" s="198"/>
    </row>
    <row r="152" spans="1:12" ht="15">
      <c r="A152" s="129" t="s">
        <v>49</v>
      </c>
      <c r="B152" s="32">
        <v>9000090040</v>
      </c>
      <c r="C152" s="32">
        <v>300</v>
      </c>
      <c r="D152" s="233">
        <f t="shared" si="6"/>
        <v>50</v>
      </c>
      <c r="E152" s="166">
        <f t="shared" si="7"/>
        <v>41.441</v>
      </c>
      <c r="F152" s="198">
        <f t="shared" si="8"/>
        <v>82.882</v>
      </c>
      <c r="G152" s="233">
        <v>50</v>
      </c>
      <c r="H152" s="105">
        <v>41.441</v>
      </c>
      <c r="I152" s="198">
        <f t="shared" si="10"/>
        <v>82.882</v>
      </c>
      <c r="J152" s="233"/>
      <c r="K152" s="105"/>
      <c r="L152" s="198"/>
    </row>
    <row r="153" spans="1:12" ht="15">
      <c r="A153" s="129" t="s">
        <v>21</v>
      </c>
      <c r="B153" s="32">
        <v>9000090040</v>
      </c>
      <c r="C153" s="32">
        <v>800</v>
      </c>
      <c r="D153" s="233">
        <f t="shared" si="6"/>
        <v>50</v>
      </c>
      <c r="E153" s="166">
        <f t="shared" si="7"/>
        <v>0</v>
      </c>
      <c r="F153" s="198">
        <f t="shared" si="8"/>
        <v>0</v>
      </c>
      <c r="G153" s="233">
        <v>50</v>
      </c>
      <c r="H153" s="105"/>
      <c r="I153" s="198">
        <f t="shared" si="10"/>
        <v>0</v>
      </c>
      <c r="J153" s="233"/>
      <c r="K153" s="105"/>
      <c r="L153" s="198"/>
    </row>
    <row r="154" spans="1:12" ht="48.75" customHeight="1">
      <c r="A154" s="129" t="s">
        <v>76</v>
      </c>
      <c r="B154" s="32">
        <v>9000090050</v>
      </c>
      <c r="C154" s="32"/>
      <c r="D154" s="233">
        <f t="shared" si="6"/>
        <v>270</v>
      </c>
      <c r="E154" s="166">
        <f t="shared" si="7"/>
        <v>110.87625</v>
      </c>
      <c r="F154" s="198">
        <f t="shared" si="8"/>
        <v>41.06527777777777</v>
      </c>
      <c r="G154" s="233">
        <f>G155+G156</f>
        <v>270</v>
      </c>
      <c r="H154" s="233">
        <f>H155+H156</f>
        <v>110.87625</v>
      </c>
      <c r="I154" s="198">
        <f t="shared" si="10"/>
        <v>41.06527777777777</v>
      </c>
      <c r="J154" s="233">
        <f>J155+J156</f>
        <v>0</v>
      </c>
      <c r="K154" s="233">
        <f>K155+K156</f>
        <v>0</v>
      </c>
      <c r="L154" s="198"/>
    </row>
    <row r="155" spans="1:12" ht="30">
      <c r="A155" s="119" t="s">
        <v>210</v>
      </c>
      <c r="B155" s="32">
        <v>9000090050</v>
      </c>
      <c r="C155" s="32">
        <v>200</v>
      </c>
      <c r="D155" s="233">
        <f t="shared" si="6"/>
        <v>250</v>
      </c>
      <c r="E155" s="166">
        <f t="shared" si="7"/>
        <v>110.87625</v>
      </c>
      <c r="F155" s="198">
        <f t="shared" si="8"/>
        <v>44.3505</v>
      </c>
      <c r="G155" s="233">
        <v>250</v>
      </c>
      <c r="H155" s="40">
        <v>110.87625</v>
      </c>
      <c r="I155" s="198">
        <f t="shared" si="10"/>
        <v>44.3505</v>
      </c>
      <c r="J155" s="233"/>
      <c r="K155" s="105"/>
      <c r="L155" s="198"/>
    </row>
    <row r="156" spans="1:12" ht="15">
      <c r="A156" s="129" t="s">
        <v>21</v>
      </c>
      <c r="B156" s="32">
        <v>9000090050</v>
      </c>
      <c r="C156" s="32">
        <v>800</v>
      </c>
      <c r="D156" s="233">
        <f t="shared" si="6"/>
        <v>20</v>
      </c>
      <c r="E156" s="166">
        <f t="shared" si="7"/>
        <v>0</v>
      </c>
      <c r="F156" s="198">
        <f t="shared" si="8"/>
        <v>0</v>
      </c>
      <c r="G156" s="233">
        <v>20</v>
      </c>
      <c r="H156" s="105"/>
      <c r="I156" s="198">
        <f t="shared" si="10"/>
        <v>0</v>
      </c>
      <c r="J156" s="233"/>
      <c r="K156" s="105"/>
      <c r="L156" s="198"/>
    </row>
    <row r="157" spans="1:12" ht="15">
      <c r="A157" s="129" t="s">
        <v>410</v>
      </c>
      <c r="B157" s="32">
        <v>9000090060</v>
      </c>
      <c r="C157" s="32"/>
      <c r="D157" s="233">
        <f aca="true" t="shared" si="11" ref="D157:D210">G157+J157</f>
        <v>10</v>
      </c>
      <c r="E157" s="166">
        <f aca="true" t="shared" si="12" ref="E157:E210">H157+K157</f>
        <v>0</v>
      </c>
      <c r="F157" s="198">
        <f aca="true" t="shared" si="13" ref="F157:F208">E157/D157*100</f>
        <v>0</v>
      </c>
      <c r="G157" s="233">
        <f>G158</f>
        <v>10</v>
      </c>
      <c r="H157" s="233">
        <f>H158</f>
        <v>0</v>
      </c>
      <c r="I157" s="198">
        <f aca="true" t="shared" si="14" ref="I157:I210">H157/G157*100</f>
        <v>0</v>
      </c>
      <c r="J157" s="233">
        <f>J158</f>
        <v>0</v>
      </c>
      <c r="K157" s="233">
        <f>K158</f>
        <v>0</v>
      </c>
      <c r="L157" s="198"/>
    </row>
    <row r="158" spans="1:12" ht="30">
      <c r="A158" s="119" t="s">
        <v>210</v>
      </c>
      <c r="B158" s="32">
        <v>9000090060</v>
      </c>
      <c r="C158" s="32">
        <v>200</v>
      </c>
      <c r="D158" s="233">
        <f t="shared" si="11"/>
        <v>10</v>
      </c>
      <c r="E158" s="166">
        <f t="shared" si="12"/>
        <v>0</v>
      </c>
      <c r="F158" s="198">
        <f t="shared" si="13"/>
        <v>0</v>
      </c>
      <c r="G158" s="233">
        <v>10</v>
      </c>
      <c r="H158" s="105"/>
      <c r="I158" s="198">
        <f t="shared" si="14"/>
        <v>0</v>
      </c>
      <c r="J158" s="233"/>
      <c r="K158" s="105"/>
      <c r="L158" s="198"/>
    </row>
    <row r="159" spans="1:12" ht="30">
      <c r="A159" s="129" t="s">
        <v>416</v>
      </c>
      <c r="B159" s="32">
        <v>9000090070</v>
      </c>
      <c r="C159" s="32"/>
      <c r="D159" s="233">
        <f t="shared" si="11"/>
        <v>9361</v>
      </c>
      <c r="E159" s="166">
        <f t="shared" si="12"/>
        <v>7712.250230000001</v>
      </c>
      <c r="F159" s="198">
        <f t="shared" si="13"/>
        <v>82.38703375707725</v>
      </c>
      <c r="G159" s="233">
        <f>G160+G161+G162</f>
        <v>9361</v>
      </c>
      <c r="H159" s="233">
        <f>H160+H161+H162</f>
        <v>7712.250230000001</v>
      </c>
      <c r="I159" s="198">
        <f t="shared" si="14"/>
        <v>82.38703375707725</v>
      </c>
      <c r="J159" s="233">
        <f>J160+J161+J162</f>
        <v>0</v>
      </c>
      <c r="K159" s="233">
        <f>K160+K161+K162</f>
        <v>0</v>
      </c>
      <c r="L159" s="198"/>
    </row>
    <row r="160" spans="1:12" ht="60">
      <c r="A160" s="129" t="s">
        <v>17</v>
      </c>
      <c r="B160" s="32">
        <v>9000090070</v>
      </c>
      <c r="C160" s="32">
        <v>100</v>
      </c>
      <c r="D160" s="233">
        <f t="shared" si="11"/>
        <v>5758</v>
      </c>
      <c r="E160" s="166">
        <f t="shared" si="12"/>
        <v>5373.64904</v>
      </c>
      <c r="F160" s="198">
        <f t="shared" si="13"/>
        <v>93.3249225425495</v>
      </c>
      <c r="G160" s="40">
        <v>5758</v>
      </c>
      <c r="H160" s="105">
        <v>5373.64904</v>
      </c>
      <c r="I160" s="198">
        <f t="shared" si="14"/>
        <v>93.3249225425495</v>
      </c>
      <c r="J160" s="233"/>
      <c r="K160" s="105"/>
      <c r="L160" s="198"/>
    </row>
    <row r="161" spans="1:12" ht="30">
      <c r="A161" s="119" t="s">
        <v>210</v>
      </c>
      <c r="B161" s="32">
        <v>9000090070</v>
      </c>
      <c r="C161" s="32">
        <v>200</v>
      </c>
      <c r="D161" s="233">
        <f t="shared" si="11"/>
        <v>3551</v>
      </c>
      <c r="E161" s="166">
        <f t="shared" si="12"/>
        <v>2325.01527</v>
      </c>
      <c r="F161" s="198">
        <f t="shared" si="13"/>
        <v>65.47494424105885</v>
      </c>
      <c r="G161" s="40">
        <v>3551</v>
      </c>
      <c r="H161" s="105">
        <v>2325.01527</v>
      </c>
      <c r="I161" s="198">
        <f t="shared" si="14"/>
        <v>65.47494424105885</v>
      </c>
      <c r="J161" s="233"/>
      <c r="K161" s="105"/>
      <c r="L161" s="198"/>
    </row>
    <row r="162" spans="1:12" ht="15">
      <c r="A162" s="129" t="s">
        <v>21</v>
      </c>
      <c r="B162" s="32">
        <v>9000090070</v>
      </c>
      <c r="C162" s="32">
        <v>800</v>
      </c>
      <c r="D162" s="233">
        <f t="shared" si="11"/>
        <v>52</v>
      </c>
      <c r="E162" s="166">
        <f t="shared" si="12"/>
        <v>13.58592</v>
      </c>
      <c r="F162" s="198">
        <f t="shared" si="13"/>
        <v>26.12676923076923</v>
      </c>
      <c r="G162" s="233">
        <v>52</v>
      </c>
      <c r="H162" s="105">
        <v>13.58592</v>
      </c>
      <c r="I162" s="198">
        <f t="shared" si="14"/>
        <v>26.12676923076923</v>
      </c>
      <c r="J162" s="233"/>
      <c r="K162" s="105"/>
      <c r="L162" s="198"/>
    </row>
    <row r="163" spans="1:12" ht="15">
      <c r="A163" s="115" t="s">
        <v>417</v>
      </c>
      <c r="B163" s="32">
        <v>9000090100</v>
      </c>
      <c r="C163" s="32"/>
      <c r="D163" s="233">
        <f t="shared" si="11"/>
        <v>1660</v>
      </c>
      <c r="E163" s="166">
        <f t="shared" si="12"/>
        <v>1463.72821</v>
      </c>
      <c r="F163" s="198">
        <f t="shared" si="13"/>
        <v>88.17639819277109</v>
      </c>
      <c r="G163" s="233">
        <f>G164+G165</f>
        <v>1660</v>
      </c>
      <c r="H163" s="233">
        <f>H164+H165</f>
        <v>1463.72821</v>
      </c>
      <c r="I163" s="198">
        <f t="shared" si="14"/>
        <v>88.17639819277109</v>
      </c>
      <c r="J163" s="233">
        <f>J164+J165</f>
        <v>0</v>
      </c>
      <c r="K163" s="233">
        <f>K164+K165</f>
        <v>0</v>
      </c>
      <c r="L163" s="198"/>
    </row>
    <row r="164" spans="1:12" ht="60">
      <c r="A164" s="129" t="s">
        <v>17</v>
      </c>
      <c r="B164" s="32">
        <v>9000090100</v>
      </c>
      <c r="C164" s="32">
        <v>100</v>
      </c>
      <c r="D164" s="233">
        <f t="shared" si="11"/>
        <v>1560</v>
      </c>
      <c r="E164" s="166">
        <f t="shared" si="12"/>
        <v>1463.72821</v>
      </c>
      <c r="F164" s="198">
        <f t="shared" si="13"/>
        <v>93.82873141025641</v>
      </c>
      <c r="G164" s="40">
        <v>1560</v>
      </c>
      <c r="H164" s="40">
        <v>1463.72821</v>
      </c>
      <c r="I164" s="198">
        <f t="shared" si="14"/>
        <v>93.82873141025641</v>
      </c>
      <c r="J164" s="233"/>
      <c r="K164" s="105"/>
      <c r="L164" s="198"/>
    </row>
    <row r="165" spans="1:12" ht="15">
      <c r="A165" s="129" t="s">
        <v>49</v>
      </c>
      <c r="B165" s="32">
        <v>9000090100</v>
      </c>
      <c r="C165" s="32">
        <v>300</v>
      </c>
      <c r="D165" s="233">
        <f t="shared" si="11"/>
        <v>100</v>
      </c>
      <c r="E165" s="166">
        <f t="shared" si="12"/>
        <v>0</v>
      </c>
      <c r="F165" s="198">
        <f t="shared" si="13"/>
        <v>0</v>
      </c>
      <c r="G165" s="233">
        <v>100</v>
      </c>
      <c r="H165" s="105"/>
      <c r="I165" s="198">
        <f t="shared" si="14"/>
        <v>0</v>
      </c>
      <c r="J165" s="233"/>
      <c r="K165" s="105"/>
      <c r="L165" s="198"/>
    </row>
    <row r="166" spans="1:12" ht="45">
      <c r="A166" s="129" t="s">
        <v>411</v>
      </c>
      <c r="B166" s="32">
        <v>9000090310</v>
      </c>
      <c r="C166" s="32"/>
      <c r="D166" s="233">
        <f t="shared" si="11"/>
        <v>100</v>
      </c>
      <c r="E166" s="166">
        <f t="shared" si="12"/>
        <v>0</v>
      </c>
      <c r="F166" s="198">
        <f t="shared" si="13"/>
        <v>0</v>
      </c>
      <c r="G166" s="233">
        <f>G167</f>
        <v>100</v>
      </c>
      <c r="H166" s="233">
        <f>H167</f>
        <v>0</v>
      </c>
      <c r="I166" s="198">
        <f t="shared" si="14"/>
        <v>0</v>
      </c>
      <c r="J166" s="233">
        <f>J167</f>
        <v>0</v>
      </c>
      <c r="K166" s="233">
        <f>K167</f>
        <v>0</v>
      </c>
      <c r="L166" s="198"/>
    </row>
    <row r="167" spans="1:12" ht="30">
      <c r="A167" s="119" t="s">
        <v>210</v>
      </c>
      <c r="B167" s="32">
        <v>9000090310</v>
      </c>
      <c r="C167" s="32">
        <v>200</v>
      </c>
      <c r="D167" s="233">
        <f t="shared" si="11"/>
        <v>100</v>
      </c>
      <c r="E167" s="166">
        <f t="shared" si="12"/>
        <v>0</v>
      </c>
      <c r="F167" s="198">
        <f t="shared" si="13"/>
        <v>0</v>
      </c>
      <c r="G167" s="233">
        <v>100</v>
      </c>
      <c r="H167" s="105"/>
      <c r="I167" s="198">
        <f t="shared" si="14"/>
        <v>0</v>
      </c>
      <c r="J167" s="233"/>
      <c r="K167" s="105"/>
      <c r="L167" s="198"/>
    </row>
    <row r="168" spans="1:12" ht="15">
      <c r="A168" s="129" t="s">
        <v>428</v>
      </c>
      <c r="B168" s="32">
        <v>9000090410</v>
      </c>
      <c r="C168" s="32"/>
      <c r="D168" s="233">
        <f t="shared" si="11"/>
        <v>3600</v>
      </c>
      <c r="E168" s="166">
        <f t="shared" si="12"/>
        <v>2673.627</v>
      </c>
      <c r="F168" s="198">
        <f t="shared" si="13"/>
        <v>74.26741666666666</v>
      </c>
      <c r="G168" s="233">
        <f>G169</f>
        <v>3600</v>
      </c>
      <c r="H168" s="233">
        <f>H169</f>
        <v>2673.627</v>
      </c>
      <c r="I168" s="198">
        <f t="shared" si="14"/>
        <v>74.26741666666666</v>
      </c>
      <c r="J168" s="233">
        <f>J169</f>
        <v>0</v>
      </c>
      <c r="K168" s="233">
        <f>K169</f>
        <v>0</v>
      </c>
      <c r="L168" s="198"/>
    </row>
    <row r="169" spans="1:12" ht="15">
      <c r="A169" s="129" t="s">
        <v>21</v>
      </c>
      <c r="B169" s="32">
        <v>9000090410</v>
      </c>
      <c r="C169" s="32">
        <v>200</v>
      </c>
      <c r="D169" s="233">
        <f t="shared" si="11"/>
        <v>3600</v>
      </c>
      <c r="E169" s="166">
        <f t="shared" si="12"/>
        <v>2673.627</v>
      </c>
      <c r="F169" s="198">
        <f t="shared" si="13"/>
        <v>74.26741666666666</v>
      </c>
      <c r="G169" s="233">
        <v>3600</v>
      </c>
      <c r="H169" s="40">
        <v>2673.627</v>
      </c>
      <c r="I169" s="198">
        <f t="shared" si="14"/>
        <v>74.26741666666666</v>
      </c>
      <c r="J169" s="233"/>
      <c r="K169" s="105"/>
      <c r="L169" s="198"/>
    </row>
    <row r="170" spans="1:12" ht="30">
      <c r="A170" s="129" t="s">
        <v>429</v>
      </c>
      <c r="B170" s="32">
        <v>9000090420</v>
      </c>
      <c r="C170" s="32"/>
      <c r="D170" s="233">
        <f t="shared" si="11"/>
        <v>1641.6</v>
      </c>
      <c r="E170" s="166">
        <f t="shared" si="12"/>
        <v>395.65682</v>
      </c>
      <c r="F170" s="198">
        <f t="shared" si="13"/>
        <v>24.101901803118906</v>
      </c>
      <c r="G170" s="233">
        <f>G171</f>
        <v>1641.6</v>
      </c>
      <c r="H170" s="233">
        <f>H171</f>
        <v>395.65682</v>
      </c>
      <c r="I170" s="198">
        <f t="shared" si="14"/>
        <v>24.101901803118906</v>
      </c>
      <c r="J170" s="233">
        <f>J171</f>
        <v>0</v>
      </c>
      <c r="K170" s="233">
        <f>K171</f>
        <v>0</v>
      </c>
      <c r="L170" s="198"/>
    </row>
    <row r="171" spans="1:12" ht="30">
      <c r="A171" s="119" t="s">
        <v>210</v>
      </c>
      <c r="B171" s="32">
        <v>9000090420</v>
      </c>
      <c r="C171" s="32">
        <v>200</v>
      </c>
      <c r="D171" s="233">
        <f t="shared" si="11"/>
        <v>1641.6</v>
      </c>
      <c r="E171" s="166">
        <f t="shared" si="12"/>
        <v>395.65682</v>
      </c>
      <c r="F171" s="198">
        <f t="shared" si="13"/>
        <v>24.101901803118906</v>
      </c>
      <c r="G171" s="233">
        <v>1641.6</v>
      </c>
      <c r="H171" s="40">
        <v>395.65682</v>
      </c>
      <c r="I171" s="198">
        <f t="shared" si="14"/>
        <v>24.101901803118906</v>
      </c>
      <c r="J171" s="233"/>
      <c r="K171" s="105"/>
      <c r="L171" s="198"/>
    </row>
    <row r="172" spans="1:12" ht="75" hidden="1">
      <c r="A172" s="129" t="s">
        <v>430</v>
      </c>
      <c r="B172" s="32">
        <v>9000090430</v>
      </c>
      <c r="C172" s="32"/>
      <c r="D172" s="233">
        <f t="shared" si="11"/>
        <v>0</v>
      </c>
      <c r="E172" s="166">
        <f t="shared" si="12"/>
        <v>0</v>
      </c>
      <c r="F172" s="198">
        <v>0</v>
      </c>
      <c r="G172" s="233"/>
      <c r="H172" s="105"/>
      <c r="I172" s="198">
        <v>0</v>
      </c>
      <c r="J172" s="233"/>
      <c r="K172" s="105"/>
      <c r="L172" s="198"/>
    </row>
    <row r="173" spans="1:12" ht="30" hidden="1">
      <c r="A173" s="119" t="s">
        <v>210</v>
      </c>
      <c r="B173" s="32">
        <v>9000090430</v>
      </c>
      <c r="C173" s="32">
        <v>200</v>
      </c>
      <c r="D173" s="233">
        <f t="shared" si="11"/>
        <v>0</v>
      </c>
      <c r="E173" s="166">
        <f t="shared" si="12"/>
        <v>0</v>
      </c>
      <c r="F173" s="198">
        <v>0</v>
      </c>
      <c r="G173" s="233"/>
      <c r="H173" s="105"/>
      <c r="I173" s="198">
        <v>0</v>
      </c>
      <c r="J173" s="233"/>
      <c r="K173" s="105"/>
      <c r="L173" s="198"/>
    </row>
    <row r="174" spans="1:12" ht="15" hidden="1">
      <c r="A174" s="5" t="s">
        <v>489</v>
      </c>
      <c r="B174" s="32">
        <v>9000090440</v>
      </c>
      <c r="C174" s="32"/>
      <c r="D174" s="233">
        <f t="shared" si="11"/>
        <v>0</v>
      </c>
      <c r="E174" s="166">
        <f t="shared" si="12"/>
        <v>0</v>
      </c>
      <c r="F174" s="198">
        <v>0</v>
      </c>
      <c r="G174" s="233"/>
      <c r="H174" s="105"/>
      <c r="I174" s="198">
        <v>0</v>
      </c>
      <c r="J174" s="233"/>
      <c r="K174" s="105"/>
      <c r="L174" s="198"/>
    </row>
    <row r="175" spans="1:12" ht="30" hidden="1">
      <c r="A175" s="119" t="s">
        <v>210</v>
      </c>
      <c r="B175" s="32">
        <v>9000090440</v>
      </c>
      <c r="C175" s="32">
        <v>200</v>
      </c>
      <c r="D175" s="233">
        <f t="shared" si="11"/>
        <v>0</v>
      </c>
      <c r="E175" s="166">
        <f t="shared" si="12"/>
        <v>0</v>
      </c>
      <c r="F175" s="198">
        <v>0</v>
      </c>
      <c r="G175" s="233"/>
      <c r="H175" s="105"/>
      <c r="I175" s="198">
        <v>0</v>
      </c>
      <c r="J175" s="233"/>
      <c r="K175" s="105"/>
      <c r="L175" s="198"/>
    </row>
    <row r="176" spans="1:12" ht="15" hidden="1">
      <c r="A176" s="129" t="s">
        <v>21</v>
      </c>
      <c r="B176" s="32">
        <v>9000090440</v>
      </c>
      <c r="C176" s="32">
        <v>800</v>
      </c>
      <c r="D176" s="233">
        <f t="shared" si="11"/>
        <v>0</v>
      </c>
      <c r="E176" s="166">
        <f t="shared" si="12"/>
        <v>0</v>
      </c>
      <c r="F176" s="198">
        <v>0</v>
      </c>
      <c r="G176" s="233"/>
      <c r="H176" s="105"/>
      <c r="I176" s="198">
        <v>0</v>
      </c>
      <c r="J176" s="233"/>
      <c r="K176" s="105"/>
      <c r="L176" s="198"/>
    </row>
    <row r="177" spans="1:12" ht="15">
      <c r="A177" s="129" t="s">
        <v>101</v>
      </c>
      <c r="B177" s="32">
        <v>9000090510</v>
      </c>
      <c r="C177" s="32"/>
      <c r="D177" s="233">
        <f t="shared" si="11"/>
        <v>300</v>
      </c>
      <c r="E177" s="166">
        <f t="shared" si="12"/>
        <v>177.49051</v>
      </c>
      <c r="F177" s="198">
        <f t="shared" si="13"/>
        <v>59.16350333333333</v>
      </c>
      <c r="G177" s="233">
        <f>G178</f>
        <v>300</v>
      </c>
      <c r="H177" s="233">
        <f>H178</f>
        <v>177.49051</v>
      </c>
      <c r="I177" s="198">
        <f t="shared" si="14"/>
        <v>59.16350333333333</v>
      </c>
      <c r="J177" s="233">
        <f>J178</f>
        <v>0</v>
      </c>
      <c r="K177" s="233">
        <f>K178</f>
        <v>0</v>
      </c>
      <c r="L177" s="198"/>
    </row>
    <row r="178" spans="1:12" ht="30">
      <c r="A178" s="119" t="s">
        <v>210</v>
      </c>
      <c r="B178" s="32">
        <v>9000090510</v>
      </c>
      <c r="C178" s="32">
        <v>200</v>
      </c>
      <c r="D178" s="233">
        <f t="shared" si="11"/>
        <v>300</v>
      </c>
      <c r="E178" s="166">
        <f t="shared" si="12"/>
        <v>177.49051</v>
      </c>
      <c r="F178" s="198">
        <f t="shared" si="13"/>
        <v>59.16350333333333</v>
      </c>
      <c r="G178" s="233">
        <v>300</v>
      </c>
      <c r="H178" s="40">
        <v>177.49051</v>
      </c>
      <c r="I178" s="198">
        <f t="shared" si="14"/>
        <v>59.16350333333333</v>
      </c>
      <c r="J178" s="233"/>
      <c r="K178" s="105"/>
      <c r="L178" s="198"/>
    </row>
    <row r="179" spans="1:12" ht="15">
      <c r="A179" s="129" t="s">
        <v>189</v>
      </c>
      <c r="B179" s="32">
        <v>9000090520</v>
      </c>
      <c r="C179" s="32"/>
      <c r="D179" s="233">
        <f t="shared" si="11"/>
        <v>6500</v>
      </c>
      <c r="E179" s="166">
        <f t="shared" si="12"/>
        <v>4887.131039999999</v>
      </c>
      <c r="F179" s="198">
        <f t="shared" si="13"/>
        <v>75.18663138461538</v>
      </c>
      <c r="G179" s="233">
        <f>G180+G181</f>
        <v>6500</v>
      </c>
      <c r="H179" s="233">
        <f>H180+H181</f>
        <v>4887.131039999999</v>
      </c>
      <c r="I179" s="198">
        <f t="shared" si="14"/>
        <v>75.18663138461538</v>
      </c>
      <c r="J179" s="233">
        <f>J180+J181</f>
        <v>0</v>
      </c>
      <c r="K179" s="233">
        <f>K180+K181</f>
        <v>0</v>
      </c>
      <c r="L179" s="198"/>
    </row>
    <row r="180" spans="1:12" ht="30">
      <c r="A180" s="119" t="s">
        <v>210</v>
      </c>
      <c r="B180" s="32">
        <v>9000090520</v>
      </c>
      <c r="C180" s="32">
        <v>200</v>
      </c>
      <c r="D180" s="233">
        <f t="shared" si="11"/>
        <v>5500</v>
      </c>
      <c r="E180" s="166">
        <f t="shared" si="12"/>
        <v>4773.96304</v>
      </c>
      <c r="F180" s="198">
        <f t="shared" si="13"/>
        <v>86.799328</v>
      </c>
      <c r="G180" s="233">
        <v>5500</v>
      </c>
      <c r="H180" s="166">
        <v>4773.96304</v>
      </c>
      <c r="I180" s="198">
        <f t="shared" si="14"/>
        <v>86.799328</v>
      </c>
      <c r="J180" s="233"/>
      <c r="K180" s="166"/>
      <c r="L180" s="198"/>
    </row>
    <row r="181" spans="1:12" ht="15">
      <c r="A181" s="129" t="s">
        <v>21</v>
      </c>
      <c r="B181" s="32">
        <v>9000090520</v>
      </c>
      <c r="C181" s="32">
        <v>800</v>
      </c>
      <c r="D181" s="233">
        <f t="shared" si="11"/>
        <v>1000</v>
      </c>
      <c r="E181" s="166">
        <f t="shared" si="12"/>
        <v>113.168</v>
      </c>
      <c r="F181" s="198">
        <f t="shared" si="13"/>
        <v>11.3168</v>
      </c>
      <c r="G181" s="233">
        <v>1000</v>
      </c>
      <c r="H181" s="166">
        <v>113.168</v>
      </c>
      <c r="I181" s="198">
        <f t="shared" si="14"/>
        <v>11.3168</v>
      </c>
      <c r="J181" s="233"/>
      <c r="K181" s="166"/>
      <c r="L181" s="198"/>
    </row>
    <row r="182" spans="1:12" ht="15">
      <c r="A182" s="129" t="s">
        <v>412</v>
      </c>
      <c r="B182" s="32">
        <v>9000090530</v>
      </c>
      <c r="C182" s="32"/>
      <c r="D182" s="233">
        <f t="shared" si="11"/>
        <v>6026.8</v>
      </c>
      <c r="E182" s="166">
        <f t="shared" si="12"/>
        <v>0</v>
      </c>
      <c r="F182" s="198">
        <f t="shared" si="13"/>
        <v>0</v>
      </c>
      <c r="G182" s="233">
        <f>G183</f>
        <v>6026.8</v>
      </c>
      <c r="H182" s="233">
        <f>H183</f>
        <v>0</v>
      </c>
      <c r="I182" s="198">
        <f t="shared" si="14"/>
        <v>0</v>
      </c>
      <c r="J182" s="233">
        <f>J183</f>
        <v>0</v>
      </c>
      <c r="K182" s="233">
        <f>K183</f>
        <v>0</v>
      </c>
      <c r="L182" s="198"/>
    </row>
    <row r="183" spans="1:13" ht="30">
      <c r="A183" s="119" t="s">
        <v>210</v>
      </c>
      <c r="B183" s="32">
        <v>9000090530</v>
      </c>
      <c r="C183" s="32">
        <v>200</v>
      </c>
      <c r="D183" s="233">
        <f>G183+J183</f>
        <v>6026.8</v>
      </c>
      <c r="E183" s="166">
        <f t="shared" si="12"/>
        <v>0</v>
      </c>
      <c r="F183" s="198">
        <f t="shared" si="13"/>
        <v>0</v>
      </c>
      <c r="G183" s="40">
        <v>6026.8</v>
      </c>
      <c r="H183" s="105"/>
      <c r="I183" s="198">
        <f t="shared" si="14"/>
        <v>0</v>
      </c>
      <c r="J183" s="233"/>
      <c r="K183" s="105"/>
      <c r="L183" s="198"/>
      <c r="M183" s="229"/>
    </row>
    <row r="184" spans="1:12" ht="15">
      <c r="A184" s="129" t="s">
        <v>407</v>
      </c>
      <c r="B184" s="32">
        <v>9000090750</v>
      </c>
      <c r="C184" s="32"/>
      <c r="D184" s="233">
        <f t="shared" si="11"/>
        <v>4740</v>
      </c>
      <c r="E184" s="166">
        <f t="shared" si="12"/>
        <v>4473.1662400000005</v>
      </c>
      <c r="F184" s="198">
        <f t="shared" si="13"/>
        <v>94.37059578059073</v>
      </c>
      <c r="G184" s="233">
        <f>G185+G186+G187</f>
        <v>4740</v>
      </c>
      <c r="H184" s="233">
        <f>H185+H186+H187</f>
        <v>4473.1662400000005</v>
      </c>
      <c r="I184" s="198">
        <f t="shared" si="14"/>
        <v>94.37059578059073</v>
      </c>
      <c r="J184" s="233">
        <f>J185+J186+J187</f>
        <v>0</v>
      </c>
      <c r="K184" s="233">
        <f>K185+K186+K187</f>
        <v>0</v>
      </c>
      <c r="L184" s="198"/>
    </row>
    <row r="185" spans="1:12" ht="60">
      <c r="A185" s="129" t="s">
        <v>17</v>
      </c>
      <c r="B185" s="32">
        <v>9000090750</v>
      </c>
      <c r="C185" s="32">
        <v>100</v>
      </c>
      <c r="D185" s="233">
        <f t="shared" si="11"/>
        <v>4590</v>
      </c>
      <c r="E185" s="166">
        <f t="shared" si="12"/>
        <v>4407.56624</v>
      </c>
      <c r="F185" s="198">
        <f t="shared" si="13"/>
        <v>96.0254082788671</v>
      </c>
      <c r="G185" s="40">
        <v>4590</v>
      </c>
      <c r="H185" s="105">
        <v>4407.56624</v>
      </c>
      <c r="I185" s="198">
        <f t="shared" si="14"/>
        <v>96.0254082788671</v>
      </c>
      <c r="J185" s="233"/>
      <c r="K185" s="105"/>
      <c r="L185" s="198"/>
    </row>
    <row r="186" spans="1:12" ht="30">
      <c r="A186" s="119" t="s">
        <v>210</v>
      </c>
      <c r="B186" s="32">
        <v>9000090750</v>
      </c>
      <c r="C186" s="32">
        <v>200</v>
      </c>
      <c r="D186" s="233">
        <f t="shared" si="11"/>
        <v>100</v>
      </c>
      <c r="E186" s="166">
        <f t="shared" si="12"/>
        <v>65.6</v>
      </c>
      <c r="F186" s="198">
        <f t="shared" si="13"/>
        <v>65.6</v>
      </c>
      <c r="G186" s="233">
        <v>100</v>
      </c>
      <c r="H186" s="105">
        <v>65.6</v>
      </c>
      <c r="I186" s="198">
        <f t="shared" si="14"/>
        <v>65.6</v>
      </c>
      <c r="J186" s="233"/>
      <c r="K186" s="105"/>
      <c r="L186" s="198"/>
    </row>
    <row r="187" spans="1:12" ht="15">
      <c r="A187" s="129" t="s">
        <v>21</v>
      </c>
      <c r="B187" s="32">
        <v>9000090750</v>
      </c>
      <c r="C187" s="32">
        <v>800</v>
      </c>
      <c r="D187" s="233">
        <f t="shared" si="11"/>
        <v>50</v>
      </c>
      <c r="E187" s="166">
        <f t="shared" si="12"/>
        <v>0</v>
      </c>
      <c r="F187" s="198">
        <f t="shared" si="13"/>
        <v>0</v>
      </c>
      <c r="G187" s="233">
        <v>50</v>
      </c>
      <c r="H187" s="105">
        <v>0</v>
      </c>
      <c r="I187" s="198">
        <f t="shared" si="14"/>
        <v>0</v>
      </c>
      <c r="J187" s="233"/>
      <c r="K187" s="105"/>
      <c r="L187" s="198"/>
    </row>
    <row r="188" spans="1:12" ht="15">
      <c r="A188" s="129" t="s">
        <v>415</v>
      </c>
      <c r="B188" s="32">
        <v>9000090760</v>
      </c>
      <c r="C188" s="32"/>
      <c r="D188" s="233">
        <f t="shared" si="11"/>
        <v>1220</v>
      </c>
      <c r="E188" s="166">
        <f t="shared" si="12"/>
        <v>1179.3662</v>
      </c>
      <c r="F188" s="198">
        <f t="shared" si="13"/>
        <v>96.6693606557377</v>
      </c>
      <c r="G188" s="233">
        <f>G189</f>
        <v>1220</v>
      </c>
      <c r="H188" s="233">
        <f>H189</f>
        <v>1179.3662</v>
      </c>
      <c r="I188" s="198">
        <f t="shared" si="14"/>
        <v>96.6693606557377</v>
      </c>
      <c r="J188" s="233">
        <f>J189</f>
        <v>0</v>
      </c>
      <c r="K188" s="233">
        <f>K189</f>
        <v>0</v>
      </c>
      <c r="L188" s="198"/>
    </row>
    <row r="189" spans="1:12" ht="81" customHeight="1">
      <c r="A189" s="129" t="s">
        <v>17</v>
      </c>
      <c r="B189" s="32">
        <v>9000090760</v>
      </c>
      <c r="C189" s="32">
        <v>100</v>
      </c>
      <c r="D189" s="233">
        <f t="shared" si="11"/>
        <v>1220</v>
      </c>
      <c r="E189" s="166">
        <f t="shared" si="12"/>
        <v>1179.3662</v>
      </c>
      <c r="F189" s="198">
        <f t="shared" si="13"/>
        <v>96.6693606557377</v>
      </c>
      <c r="G189" s="233">
        <v>1220</v>
      </c>
      <c r="H189" s="105">
        <v>1179.3662</v>
      </c>
      <c r="I189" s="198">
        <f t="shared" si="14"/>
        <v>96.6693606557377</v>
      </c>
      <c r="J189" s="233"/>
      <c r="K189" s="105"/>
      <c r="L189" s="198"/>
    </row>
    <row r="190" spans="1:12" ht="60">
      <c r="A190" s="159" t="s">
        <v>506</v>
      </c>
      <c r="B190" s="160" t="s">
        <v>505</v>
      </c>
      <c r="C190" s="32"/>
      <c r="D190" s="233">
        <f t="shared" si="11"/>
        <v>0</v>
      </c>
      <c r="E190" s="166">
        <f t="shared" si="12"/>
        <v>0</v>
      </c>
      <c r="F190" s="198">
        <v>0</v>
      </c>
      <c r="G190" s="233">
        <f>G191</f>
        <v>0</v>
      </c>
      <c r="H190" s="233">
        <f>H191</f>
        <v>0</v>
      </c>
      <c r="I190" s="198">
        <v>0</v>
      </c>
      <c r="J190" s="233"/>
      <c r="K190" s="167"/>
      <c r="L190" s="198"/>
    </row>
    <row r="191" spans="1:12" ht="27" customHeight="1">
      <c r="A191" s="129" t="s">
        <v>21</v>
      </c>
      <c r="B191" s="160" t="s">
        <v>505</v>
      </c>
      <c r="C191" s="32">
        <v>800</v>
      </c>
      <c r="D191" s="233">
        <f t="shared" si="11"/>
        <v>0</v>
      </c>
      <c r="E191" s="166">
        <f t="shared" si="12"/>
        <v>0</v>
      </c>
      <c r="F191" s="198">
        <v>0</v>
      </c>
      <c r="G191" s="233">
        <v>0</v>
      </c>
      <c r="H191" s="105">
        <v>0</v>
      </c>
      <c r="I191" s="198">
        <v>0</v>
      </c>
      <c r="J191" s="233"/>
      <c r="K191" s="105"/>
      <c r="L191" s="198"/>
    </row>
    <row r="192" spans="1:12" ht="1.5" customHeight="1">
      <c r="A192" s="5" t="s">
        <v>46</v>
      </c>
      <c r="B192" s="160" t="s">
        <v>505</v>
      </c>
      <c r="C192" s="32">
        <v>600</v>
      </c>
      <c r="D192" s="233">
        <f t="shared" si="11"/>
        <v>0</v>
      </c>
      <c r="E192" s="166">
        <f t="shared" si="12"/>
        <v>0</v>
      </c>
      <c r="F192" s="198" t="e">
        <f t="shared" si="13"/>
        <v>#DIV/0!</v>
      </c>
      <c r="G192" s="233"/>
      <c r="H192" s="105"/>
      <c r="I192" s="198" t="e">
        <f t="shared" si="14"/>
        <v>#DIV/0!</v>
      </c>
      <c r="J192" s="233"/>
      <c r="K192" s="105"/>
      <c r="L192" s="198"/>
    </row>
    <row r="193" spans="1:12" ht="30">
      <c r="A193" s="129" t="s">
        <v>413</v>
      </c>
      <c r="B193" s="32">
        <v>9000090810</v>
      </c>
      <c r="C193" s="32"/>
      <c r="D193" s="233">
        <f t="shared" si="11"/>
        <v>3500</v>
      </c>
      <c r="E193" s="166">
        <f t="shared" si="12"/>
        <v>2769.556</v>
      </c>
      <c r="F193" s="198">
        <f t="shared" si="13"/>
        <v>79.13017142857143</v>
      </c>
      <c r="G193" s="233">
        <f>G194</f>
        <v>3500</v>
      </c>
      <c r="H193" s="233">
        <f>H194</f>
        <v>2769.556</v>
      </c>
      <c r="I193" s="198">
        <f t="shared" si="14"/>
        <v>79.13017142857143</v>
      </c>
      <c r="J193" s="233">
        <f>J194</f>
        <v>0</v>
      </c>
      <c r="K193" s="233">
        <f>K194</f>
        <v>0</v>
      </c>
      <c r="L193" s="198"/>
    </row>
    <row r="194" spans="1:12" ht="30">
      <c r="A194" s="129" t="s">
        <v>46</v>
      </c>
      <c r="B194" s="32">
        <v>9000090810</v>
      </c>
      <c r="C194" s="32">
        <v>600</v>
      </c>
      <c r="D194" s="233">
        <f t="shared" si="11"/>
        <v>3500</v>
      </c>
      <c r="E194" s="166">
        <f t="shared" si="12"/>
        <v>2769.556</v>
      </c>
      <c r="F194" s="198">
        <f t="shared" si="13"/>
        <v>79.13017142857143</v>
      </c>
      <c r="G194" s="233">
        <v>3500</v>
      </c>
      <c r="H194" s="40">
        <v>2769.556</v>
      </c>
      <c r="I194" s="198">
        <f t="shared" si="14"/>
        <v>79.13017142857143</v>
      </c>
      <c r="J194" s="233"/>
      <c r="K194" s="105"/>
      <c r="L194" s="198"/>
    </row>
    <row r="195" spans="1:12" ht="30">
      <c r="A195" s="129" t="s">
        <v>413</v>
      </c>
      <c r="B195" s="32">
        <v>9000090820</v>
      </c>
      <c r="C195" s="32"/>
      <c r="D195" s="233">
        <f t="shared" si="11"/>
        <v>1178</v>
      </c>
      <c r="E195" s="166">
        <f t="shared" si="12"/>
        <v>894.8</v>
      </c>
      <c r="F195" s="198">
        <f t="shared" si="13"/>
        <v>75.95925297113752</v>
      </c>
      <c r="G195" s="233">
        <f>G196</f>
        <v>0</v>
      </c>
      <c r="H195" s="233">
        <f>H196</f>
        <v>0</v>
      </c>
      <c r="I195" s="198"/>
      <c r="J195" s="233">
        <f>J196</f>
        <v>1178</v>
      </c>
      <c r="K195" s="233">
        <f>K196</f>
        <v>894.8</v>
      </c>
      <c r="L195" s="198">
        <f>K195/J195*100</f>
        <v>75.95925297113752</v>
      </c>
    </row>
    <row r="196" spans="1:12" ht="30">
      <c r="A196" s="129" t="s">
        <v>46</v>
      </c>
      <c r="B196" s="32">
        <v>9000090820</v>
      </c>
      <c r="C196" s="32">
        <v>600</v>
      </c>
      <c r="D196" s="233">
        <f t="shared" si="11"/>
        <v>1178</v>
      </c>
      <c r="E196" s="166">
        <f t="shared" si="12"/>
        <v>894.8</v>
      </c>
      <c r="F196" s="198">
        <f t="shared" si="13"/>
        <v>75.95925297113752</v>
      </c>
      <c r="G196" s="233"/>
      <c r="H196" s="105"/>
      <c r="I196" s="198"/>
      <c r="J196" s="233">
        <v>1178</v>
      </c>
      <c r="K196" s="40">
        <v>894.8</v>
      </c>
      <c r="L196" s="198">
        <f>K196/J196*100</f>
        <v>75.95925297113752</v>
      </c>
    </row>
    <row r="197" spans="1:12" ht="15">
      <c r="A197" s="129" t="s">
        <v>414</v>
      </c>
      <c r="B197" s="32">
        <v>9000090830</v>
      </c>
      <c r="C197" s="32"/>
      <c r="D197" s="233">
        <f t="shared" si="11"/>
        <v>6500</v>
      </c>
      <c r="E197" s="166">
        <f t="shared" si="12"/>
        <v>4657.3</v>
      </c>
      <c r="F197" s="198">
        <f t="shared" si="13"/>
        <v>71.65076923076923</v>
      </c>
      <c r="G197" s="233">
        <f>G198</f>
        <v>6500</v>
      </c>
      <c r="H197" s="233">
        <f>H198</f>
        <v>4657.3</v>
      </c>
      <c r="I197" s="198">
        <f t="shared" si="14"/>
        <v>71.65076923076923</v>
      </c>
      <c r="J197" s="233">
        <f>J198</f>
        <v>0</v>
      </c>
      <c r="K197" s="233">
        <f>K198</f>
        <v>0</v>
      </c>
      <c r="L197" s="198"/>
    </row>
    <row r="198" spans="1:12" ht="30">
      <c r="A198" s="129" t="s">
        <v>46</v>
      </c>
      <c r="B198" s="32">
        <v>9000090830</v>
      </c>
      <c r="C198" s="32">
        <v>600</v>
      </c>
      <c r="D198" s="233">
        <f t="shared" si="11"/>
        <v>6500</v>
      </c>
      <c r="E198" s="166">
        <f t="shared" si="12"/>
        <v>4657.3</v>
      </c>
      <c r="F198" s="198">
        <f t="shared" si="13"/>
        <v>71.65076923076923</v>
      </c>
      <c r="G198" s="233">
        <v>6500</v>
      </c>
      <c r="H198" s="40">
        <v>4657.3</v>
      </c>
      <c r="I198" s="198">
        <f t="shared" si="14"/>
        <v>71.65076923076923</v>
      </c>
      <c r="J198" s="233"/>
      <c r="K198" s="105"/>
      <c r="L198" s="198"/>
    </row>
    <row r="199" spans="1:12" ht="15">
      <c r="A199" s="129" t="s">
        <v>431</v>
      </c>
      <c r="B199" s="32">
        <v>9000090910</v>
      </c>
      <c r="C199" s="32"/>
      <c r="D199" s="233">
        <f t="shared" si="11"/>
        <v>800</v>
      </c>
      <c r="E199" s="166">
        <f t="shared" si="12"/>
        <v>370</v>
      </c>
      <c r="F199" s="198">
        <f t="shared" si="13"/>
        <v>46.25</v>
      </c>
      <c r="G199" s="233">
        <f>G200</f>
        <v>800</v>
      </c>
      <c r="H199" s="233">
        <f>H200</f>
        <v>370</v>
      </c>
      <c r="I199" s="198">
        <f t="shared" si="14"/>
        <v>46.25</v>
      </c>
      <c r="J199" s="233">
        <f>J200</f>
        <v>0</v>
      </c>
      <c r="K199" s="233">
        <f>K200</f>
        <v>0</v>
      </c>
      <c r="L199" s="198"/>
    </row>
    <row r="200" spans="1:12" ht="15">
      <c r="A200" s="129" t="s">
        <v>49</v>
      </c>
      <c r="B200" s="32">
        <v>9000090910</v>
      </c>
      <c r="C200" s="32">
        <v>300</v>
      </c>
      <c r="D200" s="233">
        <f t="shared" si="11"/>
        <v>800</v>
      </c>
      <c r="E200" s="166">
        <f t="shared" si="12"/>
        <v>370</v>
      </c>
      <c r="F200" s="198">
        <f t="shared" si="13"/>
        <v>46.25</v>
      </c>
      <c r="G200" s="233">
        <v>800</v>
      </c>
      <c r="H200" s="40">
        <v>370</v>
      </c>
      <c r="I200" s="198">
        <f t="shared" si="14"/>
        <v>46.25</v>
      </c>
      <c r="J200" s="233"/>
      <c r="K200" s="105"/>
      <c r="L200" s="198"/>
    </row>
    <row r="201" spans="1:12" ht="30">
      <c r="A201" s="129" t="s">
        <v>439</v>
      </c>
      <c r="B201" s="32">
        <v>9000090920</v>
      </c>
      <c r="C201" s="32"/>
      <c r="D201" s="233">
        <f t="shared" si="11"/>
        <v>2000</v>
      </c>
      <c r="E201" s="166">
        <f t="shared" si="12"/>
        <v>1332.8</v>
      </c>
      <c r="F201" s="198">
        <f t="shared" si="13"/>
        <v>66.64</v>
      </c>
      <c r="G201" s="233">
        <f>G202</f>
        <v>2000</v>
      </c>
      <c r="H201" s="233">
        <f>H202</f>
        <v>1332.8</v>
      </c>
      <c r="I201" s="198">
        <f t="shared" si="14"/>
        <v>66.64</v>
      </c>
      <c r="J201" s="233">
        <f>J202</f>
        <v>0</v>
      </c>
      <c r="K201" s="233">
        <f>K202</f>
        <v>0</v>
      </c>
      <c r="L201" s="198"/>
    </row>
    <row r="202" spans="1:12" ht="15">
      <c r="A202" s="129" t="s">
        <v>27</v>
      </c>
      <c r="B202" s="32">
        <v>9000090920</v>
      </c>
      <c r="C202" s="32">
        <v>500</v>
      </c>
      <c r="D202" s="233">
        <f t="shared" si="11"/>
        <v>2000</v>
      </c>
      <c r="E202" s="166">
        <f t="shared" si="12"/>
        <v>1332.8</v>
      </c>
      <c r="F202" s="198">
        <f t="shared" si="13"/>
        <v>66.64</v>
      </c>
      <c r="G202" s="233">
        <v>2000</v>
      </c>
      <c r="H202" s="40">
        <v>1332.8</v>
      </c>
      <c r="I202" s="198">
        <f t="shared" si="14"/>
        <v>66.64</v>
      </c>
      <c r="J202" s="233"/>
      <c r="K202" s="105"/>
      <c r="L202" s="198"/>
    </row>
    <row r="203" spans="1:12" ht="30">
      <c r="A203" s="119" t="s">
        <v>420</v>
      </c>
      <c r="B203" s="32">
        <v>9000090930</v>
      </c>
      <c r="C203" s="32"/>
      <c r="D203" s="233">
        <f t="shared" si="11"/>
        <v>12267.4</v>
      </c>
      <c r="E203" s="166">
        <f t="shared" si="12"/>
        <v>4895.074</v>
      </c>
      <c r="F203" s="198">
        <f t="shared" si="13"/>
        <v>39.90310905326312</v>
      </c>
      <c r="G203" s="233">
        <f>G204</f>
        <v>12267.4</v>
      </c>
      <c r="H203" s="233">
        <f>H204</f>
        <v>4895.074</v>
      </c>
      <c r="I203" s="198">
        <f t="shared" si="14"/>
        <v>39.90310905326312</v>
      </c>
      <c r="J203" s="233">
        <f>J204</f>
        <v>0</v>
      </c>
      <c r="K203" s="233">
        <f>K204</f>
        <v>0</v>
      </c>
      <c r="L203" s="198"/>
    </row>
    <row r="204" spans="1:12" ht="15">
      <c r="A204" s="129" t="s">
        <v>27</v>
      </c>
      <c r="B204" s="32">
        <v>9000090930</v>
      </c>
      <c r="C204" s="32">
        <v>500</v>
      </c>
      <c r="D204" s="233">
        <f t="shared" si="11"/>
        <v>12267.4</v>
      </c>
      <c r="E204" s="166">
        <f t="shared" si="12"/>
        <v>4895.074</v>
      </c>
      <c r="F204" s="198">
        <f t="shared" si="13"/>
        <v>39.90310905326312</v>
      </c>
      <c r="G204" s="233">
        <v>12267.4</v>
      </c>
      <c r="H204" s="105">
        <v>4895.074</v>
      </c>
      <c r="I204" s="198">
        <f t="shared" si="14"/>
        <v>39.90310905326312</v>
      </c>
      <c r="J204" s="233"/>
      <c r="K204" s="105"/>
      <c r="L204" s="198"/>
    </row>
    <row r="205" spans="1:12" ht="45">
      <c r="A205" s="114" t="s">
        <v>222</v>
      </c>
      <c r="B205" s="32">
        <v>9000090940</v>
      </c>
      <c r="C205" s="32"/>
      <c r="D205" s="233">
        <f t="shared" si="11"/>
        <v>200</v>
      </c>
      <c r="E205" s="166">
        <f t="shared" si="12"/>
        <v>74</v>
      </c>
      <c r="F205" s="198">
        <f t="shared" si="13"/>
        <v>37</v>
      </c>
      <c r="G205" s="233">
        <f>G206</f>
        <v>200</v>
      </c>
      <c r="H205" s="233">
        <f>H206</f>
        <v>74</v>
      </c>
      <c r="I205" s="198">
        <f t="shared" si="14"/>
        <v>37</v>
      </c>
      <c r="J205" s="233">
        <f>J206</f>
        <v>0</v>
      </c>
      <c r="K205" s="233">
        <f>K206</f>
        <v>0</v>
      </c>
      <c r="L205" s="198"/>
    </row>
    <row r="206" spans="1:12" ht="15">
      <c r="A206" s="129" t="s">
        <v>49</v>
      </c>
      <c r="B206" s="32">
        <v>9000090940</v>
      </c>
      <c r="C206" s="32">
        <v>300</v>
      </c>
      <c r="D206" s="233">
        <f t="shared" si="11"/>
        <v>200</v>
      </c>
      <c r="E206" s="166">
        <f t="shared" si="12"/>
        <v>74</v>
      </c>
      <c r="F206" s="198">
        <f t="shared" si="13"/>
        <v>37</v>
      </c>
      <c r="G206" s="233">
        <v>200</v>
      </c>
      <c r="H206" s="40">
        <v>74</v>
      </c>
      <c r="I206" s="198">
        <f t="shared" si="14"/>
        <v>37</v>
      </c>
      <c r="J206" s="233"/>
      <c r="K206" s="105"/>
      <c r="L206" s="198"/>
    </row>
    <row r="207" spans="1:12" ht="15">
      <c r="A207" s="115" t="s">
        <v>293</v>
      </c>
      <c r="B207" s="32">
        <v>9000091300</v>
      </c>
      <c r="C207" s="32"/>
      <c r="D207" s="233">
        <f t="shared" si="11"/>
        <v>800</v>
      </c>
      <c r="E207" s="166">
        <f t="shared" si="12"/>
        <v>318.46769</v>
      </c>
      <c r="F207" s="198">
        <f t="shared" si="13"/>
        <v>39.80846125</v>
      </c>
      <c r="G207" s="233">
        <f>G208</f>
        <v>800</v>
      </c>
      <c r="H207" s="233">
        <f>H208</f>
        <v>318.46769</v>
      </c>
      <c r="I207" s="198">
        <f t="shared" si="14"/>
        <v>39.80846125</v>
      </c>
      <c r="J207" s="233">
        <f>J208</f>
        <v>0</v>
      </c>
      <c r="K207" s="233">
        <f>K208</f>
        <v>0</v>
      </c>
      <c r="L207" s="198"/>
    </row>
    <row r="208" spans="1:12" ht="15" customHeight="1">
      <c r="A208" s="115" t="s">
        <v>291</v>
      </c>
      <c r="B208" s="32">
        <v>9000091300</v>
      </c>
      <c r="C208" s="32">
        <v>700</v>
      </c>
      <c r="D208" s="233">
        <f t="shared" si="11"/>
        <v>800</v>
      </c>
      <c r="E208" s="166">
        <f t="shared" si="12"/>
        <v>318.46769</v>
      </c>
      <c r="F208" s="198">
        <f t="shared" si="13"/>
        <v>39.80846125</v>
      </c>
      <c r="G208" s="233">
        <v>800</v>
      </c>
      <c r="H208" s="40">
        <v>318.46769</v>
      </c>
      <c r="I208" s="198">
        <f t="shared" si="14"/>
        <v>39.80846125</v>
      </c>
      <c r="J208" s="233"/>
      <c r="K208" s="105"/>
      <c r="L208" s="198"/>
    </row>
    <row r="209" spans="1:12" ht="18.75" customHeight="1" hidden="1">
      <c r="A209" s="118" t="s">
        <v>276</v>
      </c>
      <c r="B209" s="32">
        <v>9000099990</v>
      </c>
      <c r="C209" s="32"/>
      <c r="D209" s="233">
        <f t="shared" si="11"/>
        <v>0</v>
      </c>
      <c r="E209" s="166">
        <f t="shared" si="12"/>
        <v>0</v>
      </c>
      <c r="F209" s="198">
        <v>0</v>
      </c>
      <c r="G209" s="233"/>
      <c r="H209" s="166"/>
      <c r="I209" s="198" t="e">
        <f t="shared" si="14"/>
        <v>#DIV/0!</v>
      </c>
      <c r="J209" s="233"/>
      <c r="K209" s="166"/>
      <c r="L209" s="198">
        <v>0</v>
      </c>
    </row>
    <row r="210" spans="1:12" ht="21.75" customHeight="1" hidden="1">
      <c r="A210" s="118" t="s">
        <v>21</v>
      </c>
      <c r="B210" s="32">
        <v>9000099990</v>
      </c>
      <c r="C210" s="32"/>
      <c r="D210" s="192">
        <f t="shared" si="11"/>
        <v>0</v>
      </c>
      <c r="E210" s="166">
        <f t="shared" si="12"/>
        <v>0</v>
      </c>
      <c r="F210" s="198">
        <v>0</v>
      </c>
      <c r="G210" s="200"/>
      <c r="H210" s="105"/>
      <c r="I210" s="198" t="e">
        <f t="shared" si="14"/>
        <v>#DIV/0!</v>
      </c>
      <c r="J210" s="200"/>
      <c r="K210" s="105"/>
      <c r="L210" s="198">
        <v>0</v>
      </c>
    </row>
  </sheetData>
  <sheetProtection/>
  <mergeCells count="18">
    <mergeCell ref="A1:L1"/>
    <mergeCell ref="B3:L3"/>
    <mergeCell ref="A6:L6"/>
    <mergeCell ref="A4:L4"/>
    <mergeCell ref="I5:L5"/>
    <mergeCell ref="D7:F7"/>
    <mergeCell ref="A7:A9"/>
    <mergeCell ref="B7:B9"/>
    <mergeCell ref="C7:C9"/>
    <mergeCell ref="G7:I7"/>
    <mergeCell ref="A2:L2"/>
    <mergeCell ref="K8:L8"/>
    <mergeCell ref="D8:D9"/>
    <mergeCell ref="E8:F8"/>
    <mergeCell ref="G8:G9"/>
    <mergeCell ref="H8:I8"/>
    <mergeCell ref="J8:J9"/>
    <mergeCell ref="J7:L7"/>
  </mergeCells>
  <printOptions/>
  <pageMargins left="0" right="0" top="0.7480314960629921" bottom="0.3937007874015748" header="0" footer="0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2" max="2" width="54.00390625" style="0" customWidth="1"/>
    <col min="3" max="5" width="13.57421875" style="0" customWidth="1"/>
  </cols>
  <sheetData>
    <row r="1" spans="1:6" ht="15">
      <c r="A1" s="302" t="s">
        <v>237</v>
      </c>
      <c r="B1" s="302"/>
      <c r="C1" s="302"/>
      <c r="D1" s="302"/>
      <c r="E1" s="302"/>
      <c r="F1" s="202"/>
    </row>
    <row r="2" spans="1:12" s="103" customFormat="1" ht="23.25" customHeight="1">
      <c r="A2" s="303" t="s">
        <v>700</v>
      </c>
      <c r="B2" s="303"/>
      <c r="C2" s="303"/>
      <c r="D2" s="303"/>
      <c r="E2" s="303"/>
      <c r="F2" s="92"/>
      <c r="G2" s="92"/>
      <c r="H2" s="92"/>
      <c r="I2" s="92"/>
      <c r="J2" s="92"/>
      <c r="K2" s="92"/>
      <c r="L2" s="92"/>
    </row>
    <row r="3" spans="1:12" s="103" customFormat="1" ht="50.25" customHeight="1" hidden="1">
      <c r="A3" s="303" t="s">
        <v>570</v>
      </c>
      <c r="B3" s="303"/>
      <c r="C3" s="303"/>
      <c r="D3" s="303"/>
      <c r="E3" s="303"/>
      <c r="F3" s="92"/>
      <c r="G3" s="92"/>
      <c r="H3" s="92"/>
      <c r="I3" s="92"/>
      <c r="J3" s="92"/>
      <c r="K3" s="92"/>
      <c r="L3" s="92"/>
    </row>
    <row r="4" spans="1:5" ht="33.75" customHeight="1">
      <c r="A4" s="343" t="s">
        <v>680</v>
      </c>
      <c r="B4" s="343"/>
      <c r="C4" s="343"/>
      <c r="D4" s="343"/>
      <c r="E4" s="343"/>
    </row>
    <row r="6" spans="2:5" ht="15" customHeight="1">
      <c r="B6" s="344" t="s">
        <v>133</v>
      </c>
      <c r="C6" s="305" t="s">
        <v>221</v>
      </c>
      <c r="D6" s="307" t="s">
        <v>588</v>
      </c>
      <c r="E6" s="307" t="s">
        <v>589</v>
      </c>
    </row>
    <row r="7" spans="2:5" s="203" customFormat="1" ht="15">
      <c r="B7" s="344"/>
      <c r="C7" s="306"/>
      <c r="D7" s="307"/>
      <c r="E7" s="307"/>
    </row>
    <row r="8" spans="2:5" ht="15.75">
      <c r="B8" s="264" t="s">
        <v>134</v>
      </c>
      <c r="C8" s="265">
        <f>C9</f>
        <v>13018</v>
      </c>
      <c r="D8" s="266">
        <f>D9</f>
        <v>10962</v>
      </c>
      <c r="E8" s="265">
        <f>D8/C8*100</f>
        <v>84.20648333077277</v>
      </c>
    </row>
    <row r="9" spans="2:5" ht="48" customHeight="1">
      <c r="B9" s="267" t="s">
        <v>594</v>
      </c>
      <c r="C9" s="268">
        <v>13018</v>
      </c>
      <c r="D9" s="269">
        <v>10962</v>
      </c>
      <c r="E9" s="265">
        <f>D9/C9*100</f>
        <v>84.20648333077277</v>
      </c>
    </row>
    <row r="10" spans="2:5" ht="94.5" hidden="1">
      <c r="B10" s="267" t="s">
        <v>595</v>
      </c>
      <c r="C10" s="268"/>
      <c r="D10" s="269"/>
      <c r="E10" s="265" t="e">
        <f>D10/C10*100</f>
        <v>#DIV/0!</v>
      </c>
    </row>
    <row r="11" spans="2:5" ht="15.75">
      <c r="B11" s="264" t="s">
        <v>596</v>
      </c>
      <c r="C11" s="265">
        <f>C12</f>
        <v>13018</v>
      </c>
      <c r="D11" s="266">
        <f>D12</f>
        <v>4890.8</v>
      </c>
      <c r="E11" s="265">
        <f>D11/C11*100</f>
        <v>37.56951912736211</v>
      </c>
    </row>
    <row r="12" spans="2:5" ht="47.25">
      <c r="B12" s="267" t="s">
        <v>597</v>
      </c>
      <c r="C12" s="268">
        <v>13018</v>
      </c>
      <c r="D12" s="269">
        <v>4890.8</v>
      </c>
      <c r="E12" s="265">
        <f>D12/C12*100</f>
        <v>37.56951912736211</v>
      </c>
    </row>
  </sheetData>
  <sheetProtection/>
  <mergeCells count="8">
    <mergeCell ref="A1:E1"/>
    <mergeCell ref="A3:E3"/>
    <mergeCell ref="A4:E4"/>
    <mergeCell ref="B6:B7"/>
    <mergeCell ref="A2:E2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1:12" s="103" customFormat="1" ht="15">
      <c r="A1" s="308" t="s">
        <v>338</v>
      </c>
      <c r="B1" s="308"/>
      <c r="C1" s="308"/>
      <c r="D1" s="308"/>
      <c r="E1" s="308"/>
      <c r="F1" s="308"/>
      <c r="G1" s="104"/>
      <c r="H1" s="104"/>
      <c r="I1" s="104"/>
      <c r="J1" s="104"/>
      <c r="K1" s="104"/>
      <c r="L1" s="104"/>
    </row>
    <row r="2" spans="1:12" s="103" customFormat="1" ht="23.25" customHeight="1">
      <c r="A2" s="303" t="s">
        <v>701</v>
      </c>
      <c r="B2" s="303"/>
      <c r="C2" s="303"/>
      <c r="D2" s="303"/>
      <c r="E2" s="303"/>
      <c r="F2" s="303"/>
      <c r="G2" s="92"/>
      <c r="H2" s="92"/>
      <c r="I2" s="92"/>
      <c r="J2" s="92"/>
      <c r="K2" s="92"/>
      <c r="L2" s="92"/>
    </row>
    <row r="3" spans="2:4" ht="15">
      <c r="B3" s="182"/>
      <c r="C3" s="182"/>
      <c r="D3" s="182"/>
    </row>
    <row r="4" spans="1:6" ht="33" customHeight="1">
      <c r="A4" s="347" t="s">
        <v>681</v>
      </c>
      <c r="B4" s="347"/>
      <c r="C4" s="347"/>
      <c r="D4" s="347"/>
      <c r="E4" s="347"/>
      <c r="F4" s="347"/>
    </row>
    <row r="5" spans="2:4" ht="15">
      <c r="B5" s="183"/>
      <c r="C5" s="183"/>
      <c r="D5" s="183"/>
    </row>
    <row r="6" spans="2:6" ht="15" customHeight="1">
      <c r="B6" s="340" t="s">
        <v>554</v>
      </c>
      <c r="C6" s="340" t="s">
        <v>555</v>
      </c>
      <c r="D6" s="305" t="s">
        <v>221</v>
      </c>
      <c r="E6" s="307" t="s">
        <v>588</v>
      </c>
      <c r="F6" s="307" t="s">
        <v>589</v>
      </c>
    </row>
    <row r="7" spans="2:6" ht="15">
      <c r="B7" s="342"/>
      <c r="C7" s="342"/>
      <c r="D7" s="306"/>
      <c r="E7" s="307"/>
      <c r="F7" s="307"/>
    </row>
    <row r="8" spans="2:6" ht="15.75">
      <c r="B8" s="270">
        <v>1</v>
      </c>
      <c r="C8" s="271" t="s">
        <v>556</v>
      </c>
      <c r="D8" s="272"/>
      <c r="E8" s="272"/>
      <c r="F8" s="273"/>
    </row>
    <row r="9" spans="2:6" ht="15.75">
      <c r="B9" s="270">
        <v>2</v>
      </c>
      <c r="C9" s="271" t="s">
        <v>557</v>
      </c>
      <c r="D9" s="272">
        <v>1376.5</v>
      </c>
      <c r="E9" s="274">
        <v>1376.5</v>
      </c>
      <c r="F9" s="273">
        <f>E9/D9*100</f>
        <v>100</v>
      </c>
    </row>
    <row r="10" spans="2:6" ht="15.75">
      <c r="B10" s="270">
        <v>3</v>
      </c>
      <c r="C10" s="271" t="s">
        <v>558</v>
      </c>
      <c r="D10" s="272"/>
      <c r="E10" s="274"/>
      <c r="F10" s="273"/>
    </row>
    <row r="11" spans="2:6" ht="15.75">
      <c r="B11" s="270">
        <v>4</v>
      </c>
      <c r="C11" s="271" t="s">
        <v>559</v>
      </c>
      <c r="D11" s="272">
        <v>333.1</v>
      </c>
      <c r="E11" s="274">
        <v>333.1</v>
      </c>
      <c r="F11" s="273">
        <f>E11/D11*100</f>
        <v>100</v>
      </c>
    </row>
    <row r="12" spans="2:6" ht="15.75">
      <c r="B12" s="270">
        <v>5</v>
      </c>
      <c r="C12" s="271" t="s">
        <v>560</v>
      </c>
      <c r="D12" s="272">
        <v>93.3</v>
      </c>
      <c r="E12" s="274">
        <v>93.3</v>
      </c>
      <c r="F12" s="273">
        <f>E12/D12*100</f>
        <v>100</v>
      </c>
    </row>
    <row r="13" spans="2:6" ht="15.75">
      <c r="B13" s="270">
        <v>6</v>
      </c>
      <c r="C13" s="271" t="s">
        <v>561</v>
      </c>
      <c r="D13" s="272"/>
      <c r="E13" s="274"/>
      <c r="F13" s="273"/>
    </row>
    <row r="14" spans="2:6" ht="15.75">
      <c r="B14" s="270">
        <v>7</v>
      </c>
      <c r="C14" s="271" t="s">
        <v>562</v>
      </c>
      <c r="D14" s="272">
        <v>1203.8</v>
      </c>
      <c r="E14" s="274">
        <v>1162.2</v>
      </c>
      <c r="F14" s="273">
        <f aca="true" t="shared" si="0" ref="F14:F19">E14/D14*100</f>
        <v>96.54427645788338</v>
      </c>
    </row>
    <row r="15" spans="2:6" ht="15.75">
      <c r="B15" s="270">
        <v>8</v>
      </c>
      <c r="C15" s="271" t="s">
        <v>563</v>
      </c>
      <c r="D15" s="272">
        <v>228.1</v>
      </c>
      <c r="E15" s="274">
        <v>228.1</v>
      </c>
      <c r="F15" s="273">
        <f>E15/D15*100</f>
        <v>100</v>
      </c>
    </row>
    <row r="16" spans="2:6" ht="15.75">
      <c r="B16" s="270">
        <v>9</v>
      </c>
      <c r="C16" s="271" t="s">
        <v>564</v>
      </c>
      <c r="D16" s="272">
        <v>664.4</v>
      </c>
      <c r="E16" s="274">
        <v>664.4</v>
      </c>
      <c r="F16" s="273">
        <f t="shared" si="0"/>
        <v>100</v>
      </c>
    </row>
    <row r="17" spans="2:6" ht="15.75">
      <c r="B17" s="270">
        <v>10</v>
      </c>
      <c r="C17" s="271" t="s">
        <v>565</v>
      </c>
      <c r="D17" s="272">
        <v>661.6</v>
      </c>
      <c r="E17" s="274">
        <v>661.6</v>
      </c>
      <c r="F17" s="273">
        <f t="shared" si="0"/>
        <v>100</v>
      </c>
    </row>
    <row r="18" spans="2:6" ht="15.75">
      <c r="B18" s="270">
        <v>11</v>
      </c>
      <c r="C18" s="271" t="s">
        <v>566</v>
      </c>
      <c r="D18" s="272">
        <v>1688.7</v>
      </c>
      <c r="E18" s="274">
        <v>1688.7</v>
      </c>
      <c r="F18" s="273">
        <f t="shared" si="0"/>
        <v>100</v>
      </c>
    </row>
    <row r="19" spans="2:6" ht="15.75">
      <c r="B19" s="345" t="s">
        <v>396</v>
      </c>
      <c r="C19" s="346"/>
      <c r="D19" s="273">
        <f>SUM(D8:D18)</f>
        <v>6249.5</v>
      </c>
      <c r="E19" s="273">
        <f>SUM(E8:E18)</f>
        <v>6207.9</v>
      </c>
      <c r="F19" s="273">
        <f t="shared" si="0"/>
        <v>99.33434674773981</v>
      </c>
    </row>
  </sheetData>
  <sheetProtection/>
  <mergeCells count="9">
    <mergeCell ref="B19:C19"/>
    <mergeCell ref="D6:D7"/>
    <mergeCell ref="E6:E7"/>
    <mergeCell ref="F6:F7"/>
    <mergeCell ref="A1:F1"/>
    <mergeCell ref="A2:F2"/>
    <mergeCell ref="A4:F4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A6" sqref="A6:F6"/>
    </sheetView>
  </sheetViews>
  <sheetFormatPr defaultColWidth="9.140625" defaultRowHeight="15"/>
  <cols>
    <col min="1" max="1" width="6.8515625" style="41" customWidth="1"/>
    <col min="2" max="2" width="10.28125" style="41" customWidth="1"/>
    <col min="3" max="3" width="42.28125" style="41" customWidth="1"/>
    <col min="4" max="6" width="14.7109375" style="41" customWidth="1"/>
    <col min="7" max="16384" width="9.140625" style="41" customWidth="1"/>
  </cols>
  <sheetData>
    <row r="1" spans="1:12" s="103" customFormat="1" ht="18" customHeight="1">
      <c r="A1" s="199"/>
      <c r="B1" s="199"/>
      <c r="C1" s="199"/>
      <c r="D1" s="199"/>
      <c r="E1" s="199"/>
      <c r="F1" s="199"/>
      <c r="G1" s="199"/>
      <c r="H1" s="92"/>
      <c r="I1" s="92"/>
      <c r="J1" s="92"/>
      <c r="K1" s="92"/>
      <c r="L1" s="92"/>
    </row>
    <row r="2" spans="1:12" s="103" customFormat="1" ht="15.75" customHeight="1">
      <c r="A2" s="308" t="s">
        <v>278</v>
      </c>
      <c r="B2" s="308"/>
      <c r="C2" s="308"/>
      <c r="D2" s="308"/>
      <c r="E2" s="308"/>
      <c r="F2" s="308"/>
      <c r="G2" s="104"/>
      <c r="H2" s="104"/>
      <c r="I2" s="104"/>
      <c r="J2" s="104"/>
      <c r="K2" s="104"/>
      <c r="L2" s="104"/>
    </row>
    <row r="3" spans="1:12" s="103" customFormat="1" ht="23.25" customHeight="1">
      <c r="A3" s="303" t="s">
        <v>699</v>
      </c>
      <c r="B3" s="303"/>
      <c r="C3" s="303"/>
      <c r="D3" s="303"/>
      <c r="E3" s="303"/>
      <c r="F3" s="303"/>
      <c r="G3" s="92"/>
      <c r="H3" s="92"/>
      <c r="I3" s="92"/>
      <c r="J3" s="92"/>
      <c r="K3" s="92"/>
      <c r="L3" s="92"/>
    </row>
    <row r="6" spans="1:6" ht="49.5" customHeight="1">
      <c r="A6" s="351" t="s">
        <v>682</v>
      </c>
      <c r="B6" s="351"/>
      <c r="C6" s="351"/>
      <c r="D6" s="351"/>
      <c r="E6" s="351"/>
      <c r="F6" s="351"/>
    </row>
    <row r="7" spans="2:4" ht="15">
      <c r="B7" s="183"/>
      <c r="C7" s="183"/>
      <c r="D7" s="183"/>
    </row>
    <row r="8" spans="2:6" ht="15" customHeight="1">
      <c r="B8" s="340" t="s">
        <v>554</v>
      </c>
      <c r="C8" s="340" t="s">
        <v>555</v>
      </c>
      <c r="D8" s="305" t="s">
        <v>221</v>
      </c>
      <c r="E8" s="307" t="s">
        <v>588</v>
      </c>
      <c r="F8" s="307" t="s">
        <v>589</v>
      </c>
    </row>
    <row r="9" spans="2:6" ht="15">
      <c r="B9" s="342"/>
      <c r="C9" s="342"/>
      <c r="D9" s="306"/>
      <c r="E9" s="307"/>
      <c r="F9" s="307"/>
    </row>
    <row r="10" spans="2:6" ht="15.75">
      <c r="B10" s="270">
        <v>1</v>
      </c>
      <c r="C10" s="271" t="s">
        <v>556</v>
      </c>
      <c r="D10" s="272">
        <v>100</v>
      </c>
      <c r="E10" s="272">
        <v>66.4</v>
      </c>
      <c r="F10" s="273">
        <f>E10/D10*100</f>
        <v>66.4</v>
      </c>
    </row>
    <row r="11" spans="2:6" ht="15.75">
      <c r="B11" s="270">
        <v>2</v>
      </c>
      <c r="C11" s="271" t="s">
        <v>557</v>
      </c>
      <c r="D11" s="272"/>
      <c r="E11" s="272"/>
      <c r="F11" s="273"/>
    </row>
    <row r="12" spans="2:6" ht="15.75">
      <c r="B12" s="270">
        <v>3</v>
      </c>
      <c r="C12" s="271" t="s">
        <v>558</v>
      </c>
      <c r="D12" s="272">
        <v>600</v>
      </c>
      <c r="E12" s="272">
        <v>400</v>
      </c>
      <c r="F12" s="273">
        <f>E12/D12*100</f>
        <v>66.66666666666666</v>
      </c>
    </row>
    <row r="13" spans="2:6" ht="15.75">
      <c r="B13" s="270">
        <v>4</v>
      </c>
      <c r="C13" s="271" t="s">
        <v>559</v>
      </c>
      <c r="D13" s="272">
        <v>100</v>
      </c>
      <c r="E13" s="272">
        <v>66.4</v>
      </c>
      <c r="F13" s="273">
        <f aca="true" t="shared" si="0" ref="F13:F21">E13/D13*100</f>
        <v>66.4</v>
      </c>
    </row>
    <row r="14" spans="2:6" ht="15.75">
      <c r="B14" s="270">
        <v>5</v>
      </c>
      <c r="C14" s="271" t="s">
        <v>560</v>
      </c>
      <c r="D14" s="272">
        <v>400</v>
      </c>
      <c r="E14" s="272">
        <v>266.4</v>
      </c>
      <c r="F14" s="273">
        <f t="shared" si="0"/>
        <v>66.6</v>
      </c>
    </row>
    <row r="15" spans="2:6" ht="15.75">
      <c r="B15" s="270">
        <v>6</v>
      </c>
      <c r="C15" s="271" t="s">
        <v>561</v>
      </c>
      <c r="D15" s="272">
        <v>600</v>
      </c>
      <c r="E15" s="272">
        <v>400</v>
      </c>
      <c r="F15" s="273">
        <f t="shared" si="0"/>
        <v>66.66666666666666</v>
      </c>
    </row>
    <row r="16" spans="2:6" ht="15.75">
      <c r="B16" s="270">
        <v>7</v>
      </c>
      <c r="C16" s="271" t="s">
        <v>562</v>
      </c>
      <c r="D16" s="272"/>
      <c r="E16" s="272"/>
      <c r="F16" s="273"/>
    </row>
    <row r="17" spans="2:6" ht="15.75">
      <c r="B17" s="270">
        <v>8</v>
      </c>
      <c r="C17" s="271" t="s">
        <v>563</v>
      </c>
      <c r="D17" s="272">
        <v>200</v>
      </c>
      <c r="E17" s="272">
        <v>133.6</v>
      </c>
      <c r="F17" s="273">
        <f t="shared" si="0"/>
        <v>66.8</v>
      </c>
    </row>
    <row r="18" spans="2:6" ht="15.75">
      <c r="B18" s="270">
        <v>9</v>
      </c>
      <c r="C18" s="271" t="s">
        <v>564</v>
      </c>
      <c r="D18" s="272"/>
      <c r="E18" s="272"/>
      <c r="F18" s="273"/>
    </row>
    <row r="19" spans="2:6" ht="15.75">
      <c r="B19" s="270">
        <v>10</v>
      </c>
      <c r="C19" s="271" t="s">
        <v>565</v>
      </c>
      <c r="D19" s="272"/>
      <c r="E19" s="272"/>
      <c r="F19" s="273"/>
    </row>
    <row r="20" spans="2:6" ht="15.75">
      <c r="B20" s="270">
        <v>11</v>
      </c>
      <c r="C20" s="271" t="s">
        <v>566</v>
      </c>
      <c r="D20" s="272"/>
      <c r="E20" s="272"/>
      <c r="F20" s="273"/>
    </row>
    <row r="21" spans="2:6" ht="15.75">
      <c r="B21" s="345" t="s">
        <v>396</v>
      </c>
      <c r="C21" s="346"/>
      <c r="D21" s="273">
        <f>SUM(D10:D20)</f>
        <v>2000</v>
      </c>
      <c r="E21" s="273">
        <f>SUM(E10:E20)</f>
        <v>1332.7999999999997</v>
      </c>
      <c r="F21" s="273">
        <f t="shared" si="0"/>
        <v>66.63999999999999</v>
      </c>
    </row>
    <row r="22" spans="1:2" ht="165" hidden="1">
      <c r="A22" s="204" t="s">
        <v>599</v>
      </c>
      <c r="B22" s="348">
        <v>29282.3</v>
      </c>
    </row>
    <row r="23" spans="1:2" ht="75" hidden="1">
      <c r="A23" s="204" t="s">
        <v>600</v>
      </c>
      <c r="B23" s="349"/>
    </row>
    <row r="24" spans="1:2" ht="165" hidden="1">
      <c r="A24" s="205" t="s">
        <v>599</v>
      </c>
      <c r="B24" s="350">
        <v>28773.2</v>
      </c>
    </row>
    <row r="25" spans="1:2" ht="75" hidden="1">
      <c r="A25" s="206" t="s">
        <v>601</v>
      </c>
      <c r="B25" s="350"/>
    </row>
    <row r="26" spans="1:2" ht="270" hidden="1">
      <c r="A26" s="207" t="s">
        <v>602</v>
      </c>
      <c r="B26" s="207">
        <v>2000000</v>
      </c>
    </row>
    <row r="27" spans="1:2" ht="255" hidden="1">
      <c r="A27" s="207" t="s">
        <v>603</v>
      </c>
      <c r="B27" s="208">
        <v>2000000</v>
      </c>
    </row>
  </sheetData>
  <sheetProtection/>
  <mergeCells count="11">
    <mergeCell ref="A2:F2"/>
    <mergeCell ref="D8:D9"/>
    <mergeCell ref="E8:E9"/>
    <mergeCell ref="F8:F9"/>
    <mergeCell ref="A6:F6"/>
    <mergeCell ref="B8:B9"/>
    <mergeCell ref="C8:C9"/>
    <mergeCell ref="B21:C21"/>
    <mergeCell ref="B22:B23"/>
    <mergeCell ref="B24:B25"/>
    <mergeCell ref="A3:F3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8515625" style="41" customWidth="1"/>
    <col min="2" max="2" width="10.28125" style="41" customWidth="1"/>
    <col min="3" max="3" width="42.28125" style="41" customWidth="1"/>
    <col min="4" max="6" width="14.7109375" style="41" customWidth="1"/>
    <col min="7" max="16384" width="9.140625" style="41" customWidth="1"/>
  </cols>
  <sheetData>
    <row r="1" spans="1:12" s="103" customFormat="1" ht="18" customHeight="1">
      <c r="A1" s="199"/>
      <c r="B1" s="199"/>
      <c r="C1" s="199"/>
      <c r="D1" s="199"/>
      <c r="E1" s="199"/>
      <c r="F1" s="199"/>
      <c r="G1" s="199"/>
      <c r="H1" s="92"/>
      <c r="I1" s="92"/>
      <c r="J1" s="92"/>
      <c r="K1" s="92"/>
      <c r="L1" s="92"/>
    </row>
    <row r="2" spans="1:12" s="103" customFormat="1" ht="15.75" customHeight="1">
      <c r="A2" s="308" t="s">
        <v>598</v>
      </c>
      <c r="B2" s="308"/>
      <c r="C2" s="308"/>
      <c r="D2" s="308"/>
      <c r="E2" s="308"/>
      <c r="F2" s="308"/>
      <c r="G2" s="104"/>
      <c r="H2" s="104"/>
      <c r="I2" s="104"/>
      <c r="J2" s="104"/>
      <c r="K2" s="104"/>
      <c r="L2" s="104"/>
    </row>
    <row r="3" spans="1:12" s="103" customFormat="1" ht="23.25" customHeight="1">
      <c r="A3" s="303" t="s">
        <v>699</v>
      </c>
      <c r="B3" s="303"/>
      <c r="C3" s="303"/>
      <c r="D3" s="303"/>
      <c r="E3" s="303"/>
      <c r="F3" s="303"/>
      <c r="G3" s="92"/>
      <c r="H3" s="92"/>
      <c r="I3" s="92"/>
      <c r="J3" s="92"/>
      <c r="K3" s="92"/>
      <c r="L3" s="92"/>
    </row>
    <row r="6" spans="1:6" ht="49.5" customHeight="1">
      <c r="A6" s="351" t="s">
        <v>683</v>
      </c>
      <c r="B6" s="351"/>
      <c r="C6" s="351"/>
      <c r="D6" s="351"/>
      <c r="E6" s="351"/>
      <c r="F6" s="351"/>
    </row>
    <row r="7" spans="2:4" ht="15">
      <c r="B7" s="183"/>
      <c r="C7" s="183"/>
      <c r="D7" s="183"/>
    </row>
    <row r="8" spans="2:6" ht="15" customHeight="1">
      <c r="B8" s="340" t="s">
        <v>554</v>
      </c>
      <c r="C8" s="340" t="s">
        <v>555</v>
      </c>
      <c r="D8" s="305" t="s">
        <v>221</v>
      </c>
      <c r="E8" s="307" t="s">
        <v>588</v>
      </c>
      <c r="F8" s="307" t="s">
        <v>589</v>
      </c>
    </row>
    <row r="9" spans="2:6" ht="15">
      <c r="B9" s="342"/>
      <c r="C9" s="342"/>
      <c r="D9" s="306"/>
      <c r="E9" s="307"/>
      <c r="F9" s="307"/>
    </row>
    <row r="10" spans="2:6" ht="16.5">
      <c r="B10" s="270">
        <v>1</v>
      </c>
      <c r="C10" s="271" t="s">
        <v>556</v>
      </c>
      <c r="D10" s="275">
        <v>111</v>
      </c>
      <c r="E10" s="276">
        <v>83.25</v>
      </c>
      <c r="F10" s="277">
        <f>E10/D10*100</f>
        <v>75</v>
      </c>
    </row>
    <row r="11" spans="2:6" ht="16.5">
      <c r="B11" s="270">
        <v>2</v>
      </c>
      <c r="C11" s="271" t="s">
        <v>557</v>
      </c>
      <c r="D11" s="278">
        <v>324.5</v>
      </c>
      <c r="E11" s="279">
        <v>243.375</v>
      </c>
      <c r="F11" s="277">
        <f aca="true" t="shared" si="0" ref="F11:F27">E11/D11*100</f>
        <v>75</v>
      </c>
    </row>
    <row r="12" spans="2:6" ht="16.5">
      <c r="B12" s="270">
        <v>3</v>
      </c>
      <c r="C12" s="271" t="s">
        <v>558</v>
      </c>
      <c r="D12" s="278">
        <v>32.5</v>
      </c>
      <c r="E12" s="279">
        <v>24.375</v>
      </c>
      <c r="F12" s="277">
        <f t="shared" si="0"/>
        <v>75</v>
      </c>
    </row>
    <row r="13" spans="2:6" ht="16.5">
      <c r="B13" s="270">
        <v>4</v>
      </c>
      <c r="C13" s="271" t="s">
        <v>559</v>
      </c>
      <c r="D13" s="278">
        <v>83.1</v>
      </c>
      <c r="E13" s="279">
        <v>62.325</v>
      </c>
      <c r="F13" s="277">
        <f t="shared" si="0"/>
        <v>75.00000000000001</v>
      </c>
    </row>
    <row r="14" spans="2:6" ht="16.5">
      <c r="B14" s="270">
        <v>5</v>
      </c>
      <c r="C14" s="271" t="s">
        <v>560</v>
      </c>
      <c r="D14" s="278">
        <v>40.9</v>
      </c>
      <c r="E14" s="279">
        <v>30.675</v>
      </c>
      <c r="F14" s="277">
        <f t="shared" si="0"/>
        <v>75</v>
      </c>
    </row>
    <row r="15" spans="2:6" ht="16.5">
      <c r="B15" s="270">
        <v>6</v>
      </c>
      <c r="C15" s="271" t="s">
        <v>561</v>
      </c>
      <c r="D15" s="278">
        <v>34.4</v>
      </c>
      <c r="E15" s="279">
        <v>25.8</v>
      </c>
      <c r="F15" s="277">
        <f t="shared" si="0"/>
        <v>75</v>
      </c>
    </row>
    <row r="16" spans="2:6" ht="16.5">
      <c r="B16" s="270">
        <v>7</v>
      </c>
      <c r="C16" s="271" t="s">
        <v>562</v>
      </c>
      <c r="D16" s="278">
        <v>324.5</v>
      </c>
      <c r="E16" s="279">
        <v>243.375</v>
      </c>
      <c r="F16" s="277">
        <f t="shared" si="0"/>
        <v>75</v>
      </c>
    </row>
    <row r="17" spans="2:6" ht="16.5">
      <c r="B17" s="270">
        <v>8</v>
      </c>
      <c r="C17" s="271" t="s">
        <v>563</v>
      </c>
      <c r="D17" s="278">
        <v>53.2</v>
      </c>
      <c r="E17" s="279">
        <v>39.9</v>
      </c>
      <c r="F17" s="277">
        <f t="shared" si="0"/>
        <v>74.99999999999999</v>
      </c>
    </row>
    <row r="18" spans="2:6" ht="16.5">
      <c r="B18" s="270">
        <v>9</v>
      </c>
      <c r="C18" s="271" t="s">
        <v>564</v>
      </c>
      <c r="D18" s="278">
        <v>162.3</v>
      </c>
      <c r="E18" s="279">
        <v>121.725</v>
      </c>
      <c r="F18" s="277">
        <f t="shared" si="0"/>
        <v>74.99999999999999</v>
      </c>
    </row>
    <row r="19" spans="2:6" ht="16.5">
      <c r="B19" s="270">
        <v>10</v>
      </c>
      <c r="C19" s="271" t="s">
        <v>565</v>
      </c>
      <c r="D19" s="278">
        <v>117.5</v>
      </c>
      <c r="E19" s="279">
        <v>88.125</v>
      </c>
      <c r="F19" s="277">
        <f t="shared" si="0"/>
        <v>75</v>
      </c>
    </row>
    <row r="20" spans="2:6" ht="16.5">
      <c r="B20" s="270">
        <v>11</v>
      </c>
      <c r="C20" s="271" t="s">
        <v>566</v>
      </c>
      <c r="D20" s="272"/>
      <c r="E20" s="280"/>
      <c r="F20" s="277"/>
    </row>
    <row r="21" spans="2:6" ht="16.5">
      <c r="B21" s="345" t="s">
        <v>396</v>
      </c>
      <c r="C21" s="346"/>
      <c r="D21" s="273">
        <f>SUM(D10:D20)</f>
        <v>1283.9</v>
      </c>
      <c r="E21" s="281">
        <f>SUM(E10:E20)</f>
        <v>962.925</v>
      </c>
      <c r="F21" s="277">
        <f t="shared" si="0"/>
        <v>74.99999999999999</v>
      </c>
    </row>
    <row r="22" spans="1:6" ht="165" hidden="1">
      <c r="A22" s="204" t="s">
        <v>599</v>
      </c>
      <c r="B22" s="348">
        <v>29282.3</v>
      </c>
      <c r="F22" s="209" t="e">
        <f t="shared" si="0"/>
        <v>#DIV/0!</v>
      </c>
    </row>
    <row r="23" spans="1:6" ht="75" hidden="1">
      <c r="A23" s="204" t="s">
        <v>600</v>
      </c>
      <c r="B23" s="349"/>
      <c r="F23" s="209" t="e">
        <f t="shared" si="0"/>
        <v>#DIV/0!</v>
      </c>
    </row>
    <row r="24" spans="1:6" ht="165" hidden="1">
      <c r="A24" s="205" t="s">
        <v>599</v>
      </c>
      <c r="B24" s="350">
        <v>28773.2</v>
      </c>
      <c r="F24" s="209" t="e">
        <f t="shared" si="0"/>
        <v>#DIV/0!</v>
      </c>
    </row>
    <row r="25" spans="1:6" ht="75" hidden="1">
      <c r="A25" s="206" t="s">
        <v>601</v>
      </c>
      <c r="B25" s="350"/>
      <c r="F25" s="209" t="e">
        <f t="shared" si="0"/>
        <v>#DIV/0!</v>
      </c>
    </row>
    <row r="26" spans="1:6" ht="270" hidden="1">
      <c r="A26" s="207" t="s">
        <v>602</v>
      </c>
      <c r="B26" s="207">
        <v>2000000</v>
      </c>
      <c r="F26" s="209" t="e">
        <f t="shared" si="0"/>
        <v>#DIV/0!</v>
      </c>
    </row>
    <row r="27" spans="1:6" ht="255" hidden="1">
      <c r="A27" s="207" t="s">
        <v>603</v>
      </c>
      <c r="B27" s="208">
        <v>2000000</v>
      </c>
      <c r="F27" s="209" t="e">
        <f t="shared" si="0"/>
        <v>#DIV/0!</v>
      </c>
    </row>
    <row r="28" ht="16.5">
      <c r="F28" s="209"/>
    </row>
  </sheetData>
  <sheetProtection/>
  <mergeCells count="11">
    <mergeCell ref="A2:F2"/>
    <mergeCell ref="D8:D9"/>
    <mergeCell ref="E8:E9"/>
    <mergeCell ref="F8:F9"/>
    <mergeCell ref="A6:F6"/>
    <mergeCell ref="B8:B9"/>
    <mergeCell ref="C8:C9"/>
    <mergeCell ref="B21:C21"/>
    <mergeCell ref="B22:B23"/>
    <mergeCell ref="B24:B25"/>
    <mergeCell ref="A3:F3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2023-10-16T08:02:53Z</cp:lastPrinted>
  <dcterms:created xsi:type="dcterms:W3CDTF">2014-10-28T05:10:58Z</dcterms:created>
  <dcterms:modified xsi:type="dcterms:W3CDTF">2023-10-16T08:11:58Z</dcterms:modified>
  <cp:category/>
  <cp:version/>
  <cp:contentType/>
  <cp:contentStatus/>
</cp:coreProperties>
</file>