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5" windowWidth="19995" windowHeight="7680" tabRatio="763" activeTab="3"/>
  </bookViews>
  <sheets>
    <sheet name="1-3" sheetId="1" r:id="rId1"/>
    <sheet name="2-4" sheetId="2" r:id="rId2"/>
    <sheet name="3-5" sheetId="3" r:id="rId3"/>
    <sheet name="4-6" sheetId="4" r:id="rId4"/>
    <sheet name="5-7" sheetId="5" r:id="rId5"/>
    <sheet name="6-8" sheetId="6" r:id="rId6"/>
    <sheet name="7-9" sheetId="7" r:id="rId7"/>
    <sheet name="8-10" sheetId="8" r:id="rId8"/>
    <sheet name="9-11" sheetId="9" r:id="rId9"/>
    <sheet name="10-12.1" sheetId="10" r:id="rId10"/>
    <sheet name="11-12,2" sheetId="11" r:id="rId11"/>
    <sheet name="12-13" sheetId="12" r:id="rId12"/>
    <sheet name="13-16" sheetId="13" r:id="rId13"/>
  </sheets>
  <definedNames>
    <definedName name="_xlnm.Print_Titles" localSheetId="0">'1-3'!$12:$12</definedName>
    <definedName name="_xlnm.Print_Titles" localSheetId="2">'3-5'!$12:$13</definedName>
    <definedName name="_xlnm.Print_Titles" localSheetId="3">'4-6'!$8:$9</definedName>
    <definedName name="_xlnm.Print_Titles" localSheetId="4">'5-7'!$7:$8</definedName>
    <definedName name="_xlnm.Print_Area" localSheetId="9">'10-12.1'!$A$1:$G$19</definedName>
    <definedName name="_xlnm.Print_Area" localSheetId="10">'11-12,2'!$A$1:$F$19</definedName>
    <definedName name="_xlnm.Print_Area" localSheetId="11">'12-13'!$A$1:$D$14</definedName>
    <definedName name="_xlnm.Print_Area" localSheetId="0">'1-3'!$A$1:$E$78</definedName>
    <definedName name="_xlnm.Print_Area" localSheetId="12">'13-16'!$A$2:$E$34</definedName>
    <definedName name="_xlnm.Print_Area" localSheetId="1">'2-4'!$A$1:$F$59</definedName>
    <definedName name="_xlnm.Print_Area" localSheetId="2">'3-5'!$A$1:$K$909</definedName>
    <definedName name="_xlnm.Print_Area" localSheetId="3">'4-6'!$A$1:$L$761</definedName>
    <definedName name="_xlnm.Print_Area" localSheetId="4">'5-7'!$A$1:$L$207</definedName>
    <definedName name="_xlnm.Print_Area" localSheetId="5">'6-8'!$A$1:$E$12</definedName>
    <definedName name="_xlnm.Print_Area" localSheetId="6">'7-9'!$A$1:$F$19</definedName>
    <definedName name="_xlnm.Print_Area" localSheetId="7">'8-10'!$A$1:$F$21</definedName>
    <definedName name="_xlnm.Print_Area" localSheetId="8">'9-11'!$A$1:$F$21</definedName>
  </definedNames>
  <calcPr fullCalcOnLoad="1"/>
</workbook>
</file>

<file path=xl/sharedStrings.xml><?xml version="1.0" encoding="utf-8"?>
<sst xmlns="http://schemas.openxmlformats.org/spreadsheetml/2006/main" count="6238" uniqueCount="688">
  <si>
    <t>Наименование</t>
  </si>
  <si>
    <t>Вед</t>
  </si>
  <si>
    <t>РПр</t>
  </si>
  <si>
    <t>Пр</t>
  </si>
  <si>
    <t>ЦСт</t>
  </si>
  <si>
    <t>ВР</t>
  </si>
  <si>
    <t>Ист</t>
  </si>
  <si>
    <t>Итого</t>
  </si>
  <si>
    <t>Районные средства</t>
  </si>
  <si>
    <t>Безвозмездные целевые поступления</t>
  </si>
  <si>
    <t>Финансовый отдел администрации Верховского района</t>
  </si>
  <si>
    <t>002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</si>
  <si>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</si>
  <si>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</si>
  <si>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</si>
  <si>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</si>
  <si>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Непрограммная часть районного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</si>
  <si>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</si>
  <si>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</si>
  <si>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</si>
  <si>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</si>
  <si>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</si>
  <si>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</si>
  <si>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НАЦИОНАЛЬНАЯ ОБОРОНА</t>
  </si>
  <si>
    <t>0200</t>
  </si>
  <si>
    <t>Мобилизационная и вневойсковая подготовка</t>
  </si>
  <si>
    <t>0203</t>
  </si>
  <si>
    <t>Межбюджетные трансферты</t>
  </si>
  <si>
    <t>Субвенции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</si>
  <si>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</si>
  <si>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</si>
  <si>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</si>
  <si>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</si>
  <si>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Иные дотации</t>
  </si>
  <si>
    <t>Прочие межбюджетные трансферты общего характера</t>
  </si>
  <si>
    <t>Иные межбюджетные трансферты</t>
  </si>
  <si>
    <t>1400</t>
  </si>
  <si>
    <t>1403</t>
  </si>
  <si>
    <t>Управление образования, молодежной политики, физической культуры и спорта администрации Верховского района</t>
  </si>
  <si>
    <t>075</t>
  </si>
  <si>
    <t>Другие общегосударственные вопросы</t>
  </si>
  <si>
    <t>0113</t>
  </si>
  <si>
    <t>ОБРАЗОВАНИЕ</t>
  </si>
  <si>
    <t>0700</t>
  </si>
  <si>
    <t>Дошкольное образование</t>
  </si>
  <si>
    <t>0701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</si>
  <si>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</si>
  <si>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</si>
  <si>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0702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</si>
  <si>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</si>
  <si>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</si>
  <si>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программа Верховского района "Развитие сети дошкольных образовательных учреждений в Верховском районе на 2011-2015 годы"</t>
  </si>
  <si>
    <t>П300000</t>
  </si>
  <si>
    <t>Подпрограмма "Развитие сети дошкольных образовательных учреждений в Верховском районе на 2011-2015 годы" в рамках муниципальной программы Верховского района "Развитие сети дошкольных образовательных учреждений в Верховском районе на 2011-2015 годы"</t>
  </si>
  <si>
    <t>П310000</t>
  </si>
  <si>
    <t>Мероприятия подпрограммы "Развитие сети дошкольных образовательных учреждений в Верховском районе на 2011-2015 годы"в рамках муниципальной программы Верховского района "Развитие сети дошкольных образовательных учреждений в Верховском районе на 2011-2015 годы"</t>
  </si>
  <si>
    <t>П319510</t>
  </si>
  <si>
    <t>Общее образование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</si>
  <si>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</si>
  <si>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</si>
  <si>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</si>
  <si>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</si>
  <si>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СОЦИАЛЬНАЯ ПОЛИТИКА</t>
  </si>
  <si>
    <t>Охрана семьи и детства</t>
  </si>
  <si>
    <t>Публичные нормативные социальные выплаты гражданам</t>
  </si>
  <si>
    <t>1000</t>
  </si>
  <si>
    <t>1004</t>
  </si>
  <si>
    <t>Другие вопросы в области социальной политики</t>
  </si>
  <si>
    <t>Администрация Верховского района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</si>
  <si>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</si>
  <si>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</si>
  <si>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</si>
  <si>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</si>
  <si>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</si>
  <si>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Резервные средства</t>
  </si>
  <si>
    <t>Специальные расходы</t>
  </si>
  <si>
    <t>Оценка недвижимости, признание прав и регулирование отношений по государственной и муниципальной собственности в рамках  непрограммной части  районного бюджета</t>
  </si>
  <si>
    <t>НАЦИОНАЛЬНАЯ ЭКОНОМИКА</t>
  </si>
  <si>
    <t>0400</t>
  </si>
  <si>
    <t>Сельское хозяйство и рыболовство</t>
  </si>
  <si>
    <t>0405</t>
  </si>
  <si>
    <t>Субсидии юридическим лицам (кроме некоммерческих организаций), индивидуальным предпринимателям, физическим лицам</t>
  </si>
  <si>
    <t>Транспорт</t>
  </si>
  <si>
    <t>0408</t>
  </si>
  <si>
    <t>Дорожное хозяйство  (дорожные фонды)</t>
  </si>
  <si>
    <t>0409</t>
  </si>
  <si>
    <t>Государственная программа Орловской области "Развитие транспортной системы в Орловской области (2013-2018 годы)</t>
  </si>
  <si>
    <t>ПГ17055</t>
  </si>
  <si>
    <t>Подпрограмма "Совершенствование и развитие сети автомобильных дорог общего пользования Орловской области (2013-2018 годы) в рамках государственной программы Орловской области "Развитие транспортной системы в Орловской области (2013-2018 годы)</t>
  </si>
  <si>
    <t>Поддержка дорожного хозяйства в рамках подпрограммы "Совершенствование и развитие сети автомобильных дорог общего пользования Орловской области (2013-2018 годы) государственной программы Орловской области "Развитие транспортной системы в Орловской области (2013-2018 годы)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</si>
  <si>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</si>
  <si>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</si>
  <si>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</si>
  <si>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</si>
  <si>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</si>
  <si>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</si>
  <si>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Государственная программа Орловской области "Обеспечение условий и формирование комфортной среды проживания в Орловской области"</t>
  </si>
  <si>
    <t>ПБ00000</t>
  </si>
  <si>
    <t>Коммунальное хозяйство</t>
  </si>
  <si>
    <t>0502</t>
  </si>
  <si>
    <t>Благоустройство</t>
  </si>
  <si>
    <t>Мероприятия в области жилищного хозяйства</t>
  </si>
  <si>
    <t>Социальное обеспечение населения</t>
  </si>
  <si>
    <t>Пенсионное обеспечение</t>
  </si>
  <si>
    <t>1003</t>
  </si>
  <si>
    <t>Районный Совет народных депутатов</t>
  </si>
  <si>
    <t>511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</si>
  <si>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</si>
  <si>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</si>
  <si>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</si>
  <si>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</si>
  <si>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</si>
  <si>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</si>
  <si>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</si>
  <si>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</si>
  <si>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1</t>
  </si>
  <si>
    <t>2</t>
  </si>
  <si>
    <t>Муниципальная адресная  программа "Переселение граждан, проживающих на территории Верховского района из аварийного жилищного фонда в 2013-2015 годах"</t>
  </si>
  <si>
    <t>ПР</t>
  </si>
  <si>
    <t>Судебная система</t>
  </si>
  <si>
    <t>0105</t>
  </si>
  <si>
    <t>Обеспечение проведения выборов и референдумов</t>
  </si>
  <si>
    <t>0107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</si>
  <si>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</si>
  <si>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</si>
  <si>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</si>
  <si>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</si>
  <si>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</si>
  <si>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</si>
  <si>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</si>
  <si>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</si>
  <si>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0503</t>
  </si>
  <si>
    <t>Социальное обслуживание населения</t>
  </si>
  <si>
    <t>Наименование показателя</t>
  </si>
  <si>
    <t>Всего доходы</t>
  </si>
  <si>
    <t>100 00000 00 0000 000</t>
  </si>
  <si>
    <t>Налоговые и неналоговые доходы</t>
  </si>
  <si>
    <t>200 00000 00 0000 000</t>
  </si>
  <si>
    <t>Безвозмездные поступления</t>
  </si>
  <si>
    <t xml:space="preserve">202 00000 00 0000 000 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</si>
  <si>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</si>
  <si>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</si>
  <si>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Дотации бюджетам муниципальных районов на выравнивание 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</si>
  <si>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</si>
  <si>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</si>
  <si>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</si>
  <si>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</si>
  <si>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</si>
  <si>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</si>
  <si>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</si>
  <si>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</si>
  <si>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Прочие субвенции</t>
  </si>
  <si>
    <t>Защита населения и территории  от чрезвычайных ситуаций природного и техногенного характера, гражданская оборона</t>
  </si>
  <si>
    <t>П800000</t>
  </si>
  <si>
    <t>Подпрограмма "Переселение граждан, проживающих на территории Верховского района из аварийного жилищного фонда в 2013-2015 годах" в рамках муниципальной адресной программы Верховского района "Переселение граждан, проживающих на территории Верховского района из аварийного жилищного фонда в 2013-2015 годах"</t>
  </si>
  <si>
    <t>П810000</t>
  </si>
  <si>
    <t>Мероприятия подпрограммы "Переселение граждан, проживающих на территории Верховского района из аварийного жилищного фонда в 2013-2015 годах" в рамках муниципальной адресной программы Верховского района "Переселение граждан, проживающих на территории Верховского района из аварийного жилищного фонда в 2013-2015 годах"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</si>
  <si>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в рамках непрограммной части бюджета района</t>
  </si>
  <si>
    <t>540</t>
  </si>
  <si>
    <t>1401</t>
  </si>
  <si>
    <t>Закон Орловской области от 26 января 2007 года № 655-ОЗ "О наказах избирателей депутатам Орловского областного Совета народных депутатов" в рамках  непрограммной части областного бюджета</t>
  </si>
  <si>
    <t>Подпрограмма "Переселение граждан, проживающих на территории Орловской области, из аварийного жилищного фонда на 2013–2017 годы" государственной программы Орловской области "Обеспечение условий и формирование комфортной среды проживания в Орловской области"</t>
  </si>
  <si>
    <t>ПБ40000</t>
  </si>
  <si>
    <t>ПБ49502</t>
  </si>
  <si>
    <t xml:space="preserve">        Обеспечение мероприятий по переселению граждан из аварийного жилищного фонда в рамках подпрограммы "Переселение граждан, проживающих на территории Орловской области, из аварийного жилищного фонда на 2013-2017 годы" государственной программы Орловской области "Обеспечение условий и формирование комфортной среды проживания в Орловской области"</t>
  </si>
  <si>
    <t>ПБ49602</t>
  </si>
  <si>
    <t>П819602</t>
  </si>
  <si>
    <t>Капитальные вложения в объекты недвижимого имущества государственной (муниципальной) собственности</t>
  </si>
  <si>
    <t xml:space="preserve">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граждан, проживающих на территории Орловской области, из аварийного жилищного фонда на 2013-2017 годы" государственной программы Орловской области "Обеспечение условий и формирование комфортной среды проживания в Орловской области"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</si>
  <si>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</si>
  <si>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202 02088 05 0002 151</t>
  </si>
  <si>
    <t>Расчет и предоставление дотаций на поддержку мер по обеспечению сбалансированности бюджетов поселений</t>
  </si>
  <si>
    <t>1402</t>
  </si>
  <si>
    <t>Бюджетные инвестиции</t>
  </si>
  <si>
    <t>Утверждено,          тыс. руб.</t>
  </si>
  <si>
    <r>
      <t>Утверждено,</t>
    </r>
    <r>
      <rPr>
        <b/>
        <sz val="11"/>
        <color indexed="8"/>
        <rFont val="Times New Roman"/>
        <family val="1"/>
      </rPr>
      <t xml:space="preserve">            тыс. рублей</t>
    </r>
  </si>
  <si>
    <r>
      <t>Исполнено,</t>
    </r>
    <r>
      <rPr>
        <b/>
        <sz val="11"/>
        <color indexed="8"/>
        <rFont val="Times New Roman"/>
        <family val="1"/>
      </rPr>
      <t xml:space="preserve">               тыс. рублей</t>
    </r>
  </si>
  <si>
    <t xml:space="preserve">Прочие субсидии </t>
  </si>
  <si>
    <t>Государственная программа Орловской области "Устойчивое развитие сельских территорий Орловской области на 2014–2017 годы и на период до 2020 года"</t>
  </si>
  <si>
    <t>Г100000</t>
  </si>
  <si>
    <t>Основное мероприятие 2 "Комплексное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 общего пользования с твердым покрытием, ведущими от сети автомобильных дорог общего пользования к ближайшим общественно значимым объектами сельских населенных пунктов, а также к объектам производства и переработки сельскохозяйственной продукции" в рамках государственной программы Орловской области "Устойчивое развитие сельских территорий Орловской области на 
2014–2017 годы и на период до 2020 года"</t>
  </si>
  <si>
    <t>Г120000</t>
  </si>
  <si>
    <t>Капитальное строительство в рамках софинансирования мероприятий федеральной целевой программы "Устойчивое развитие сельских территорий на 2014–2017 годы и на период до 2020 года" в рамках основного мероприятия 2 "Комплексное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 общего пользования с твердым покрытием, ведущими от сети автомобильных дорог общего пользования к ближайшим общественно значимым объектами сельских населенных пунктов, а также к объектам производства и переработки сельскохозяйственной продукции" в рамках государственной программы Орловской области "Устойчивое развитие сельских территорий Орловской области на 2014–2017 годы и на период до 2020 года"</t>
  </si>
  <si>
    <t>Г125018</t>
  </si>
  <si>
    <t>Г127231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</si>
  <si>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реализующих образовательные программы дошкольного образования</t>
  </si>
  <si>
    <t>Софинансирование мероприятий по проведению капитального ремонта общего имущества в многоквартирных домах</t>
  </si>
  <si>
    <t>Муниципальная программа "Молодежь Верховского района на 2014-2020 годы"</t>
  </si>
  <si>
    <t>Муниципальная программа "Повышение эффективности муниципального управления в Верховском районе"</t>
  </si>
  <si>
    <t>Мероприятия в области коммунального хозяйства</t>
  </si>
  <si>
    <t>П100000000</t>
  </si>
  <si>
    <t>П110191010</t>
  </si>
  <si>
    <t>П120191010</t>
  </si>
  <si>
    <t>П120291010</t>
  </si>
  <si>
    <t>П500000000</t>
  </si>
  <si>
    <t>П510191050</t>
  </si>
  <si>
    <t>П510291050</t>
  </si>
  <si>
    <t>П510000000</t>
  </si>
  <si>
    <t>П110000000</t>
  </si>
  <si>
    <t>П120000000</t>
  </si>
  <si>
    <t>П610191060</t>
  </si>
  <si>
    <t>П600000000</t>
  </si>
  <si>
    <t>П610000000</t>
  </si>
  <si>
    <t>П610291060</t>
  </si>
  <si>
    <t>П200000000</t>
  </si>
  <si>
    <t>П220000000</t>
  </si>
  <si>
    <t>Организация работы рубрик антикоррупционной направленности в рамках подпрограммы "О противодействии коррупции в Верховском районе Орловской области на 2014-2016 годы" муниципальной программы "Повышение эффективности муниципального управления в Верховском районе"</t>
  </si>
  <si>
    <t>Приобретение основных средств и расходного материала в рамках подпрограммы "Улучшение водоснабжения в сельских поселениях Верховского района на 2016 год" муниципальной программы "Улучшение водоснабжения в сельских поселениях Верховского района на 2016 год"</t>
  </si>
  <si>
    <t>Обеспечение жилищных прав детей-сирот и детей, оставшихся без попечения родителей, а также лиц из числа детей-сирот и детей, оставшихся без попечения родителей, в рамках непрограммной части районного бюджета</t>
  </si>
  <si>
    <t>Обеспечение выпускников муниципальных образовательных организаций из числа детей - сирот и детей, оставшихся без попечения родителей, единовременным денежным пособием, одеждой, обувью, мягким инвентарем и оборудованием, в рамках непрограммной части районного бюджета</t>
  </si>
  <si>
    <t>Закупка товаров, работ и услуг для обеспечения государственных (муниципальных) нужд</t>
  </si>
  <si>
    <t>Исполнение судебных актов</t>
  </si>
  <si>
    <t>Развитие крестьянских (фермерских) хозяйств и других малых форм хозяйствования в сельской местности в Верховском районе Орловской области в рамках непрограмной части районного бюджета</t>
  </si>
  <si>
    <t xml:space="preserve">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непрограммной части районного бюджета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</si>
  <si>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областных средств в рамках непрограммной части районного бюджета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</si>
  <si>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 в рамках непрограммной части районного бюджета</t>
  </si>
  <si>
    <t>Обеспечение жилищных прав детей-сирот и детей, оставшихся без попечения родителей, лиц из числа детей-сирот и детей, оставшихся без попечения родителей в рамках непрограммной части районного бюджета</t>
  </si>
  <si>
    <t>П220150200</t>
  </si>
  <si>
    <t>Проведение Всероссийской сельскохозяйственной переписи в 2016 году</t>
  </si>
  <si>
    <t>Поддержка дорожного хозяйства</t>
  </si>
  <si>
    <t>Государственная поддержка муниципальных учреждений культуры</t>
  </si>
  <si>
    <t>Утверждено, тыс. руб.</t>
  </si>
  <si>
    <t>Дополнительное ежемесячное материальное обеспечение лиц, удостоенных звания "Почетный гражданин Верховского района"</t>
  </si>
  <si>
    <t>Создание в общеобразовательных организациях Верховского района, расположенных в сельской местности,условий для занятий физической культурой и спортом</t>
  </si>
  <si>
    <t>П711490720</t>
  </si>
  <si>
    <t>Создание в общеобразовательных организациях Верховского района, расположенных в сельской местности,условий для занятий физической культурой и спортом за счет средств федерального бюджета</t>
  </si>
  <si>
    <t>П711550970</t>
  </si>
  <si>
    <t>П7115R0970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</si>
  <si>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</si>
  <si>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Обеспечение единовременной выплаты на ремонт жилых помещений, закрепленных на правах собственности за детьми сиротами и детьми, оставшимися без попечения родителей, лицами из числа детей-сирот и детей, оставшихся без попечения родителей</t>
  </si>
  <si>
    <t>Муниципальная программа "Программа в области энергосбережения и повышения энергетической эффективности здания администрации Верховского района на 2016-2018 годы"</t>
  </si>
  <si>
    <t>Реализация мероприятий по повышению энергоэффективности систем тепло-, водо-, энергоснабжения здания администрации</t>
  </si>
  <si>
    <t>П800000000</t>
  </si>
  <si>
    <t>П810000000</t>
  </si>
  <si>
    <t>П810191070</t>
  </si>
  <si>
    <t>Субвенции бюджетам муниципальных районов на содержание ребенка в семье опекуна и приемной семье, а такжевознаграждение, причитающееся приемному родителю</t>
  </si>
  <si>
    <t>Код БК</t>
  </si>
  <si>
    <t xml:space="preserve">                                                                                                   Приложение 6</t>
  </si>
  <si>
    <t>Расходы на выплаты персоналу казенных учреждений</t>
  </si>
  <si>
    <t>Хозяйственно-административная служба Верховского района</t>
  </si>
  <si>
    <t>207 00000 00 0000 000</t>
  </si>
  <si>
    <t>Прочие безвозмездные поступления</t>
  </si>
  <si>
    <t>207 05000 05 0000 180</t>
  </si>
  <si>
    <t>Функционирование высшего должностного лица субъекта Российской Федерации и муниципального образования</t>
  </si>
  <si>
    <t>Непрограммная часть бюджета района</t>
  </si>
  <si>
    <t>0102</t>
  </si>
  <si>
    <t>Источники финансирования дефицита бюджета-всего</t>
  </si>
  <si>
    <t xml:space="preserve"> 01 00 00 00 00 0000 000 </t>
  </si>
  <si>
    <t>Источники внутреннего финансирования дефицитов бюджетов</t>
  </si>
  <si>
    <t xml:space="preserve"> 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</si>
  <si>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</si>
  <si>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</si>
  <si>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</si>
  <si>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000 01 03 00 00 00 0000810 </t>
  </si>
  <si>
    <t>Погашение бюджетных кредитов от других бюджетов бюджетной системы Российской Федерации в валюте Российской Федерации</t>
  </si>
  <si>
    <t>000 01 03 00 00 05 0000 810</t>
  </si>
  <si>
    <t xml:space="preserve"> 01 05 00 00 00 0000 000</t>
  </si>
  <si>
    <t>Изменение остатков средств на счетах по учету средств бюджета</t>
  </si>
  <si>
    <t xml:space="preserve"> 01 05 00 00 00 0000 500</t>
  </si>
  <si>
    <t>Увеличение остатков средств бюджетов</t>
  </si>
  <si>
    <t xml:space="preserve"> 01 05 00 00 00 0000 600</t>
  </si>
  <si>
    <t>Уменьшение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</si>
  <si>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</si>
  <si>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</si>
  <si>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</si>
  <si>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</si>
  <si>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01 05 02 01 05 0000 510 </t>
  </si>
  <si>
    <t xml:space="preserve"> 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</si>
  <si>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</si>
  <si>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</si>
  <si>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</si>
  <si>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</si>
  <si>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01 05 02 01 10 0000 610</t>
  </si>
  <si>
    <t>Уменьшение прочих остатков денежных средств бюджетов поселений</t>
  </si>
  <si>
    <t xml:space="preserve">Приобретение видеоматериалов по профилактике экстремизма и терроризма </t>
  </si>
  <si>
    <t>Условно утвержденные расходы</t>
  </si>
  <si>
    <t>Условно-утвержденные расходы</t>
  </si>
  <si>
    <t>П910391080</t>
  </si>
  <si>
    <t xml:space="preserve">                                                                                                   Приложение 8</t>
  </si>
  <si>
    <t>Муниципальная программа "Проведение ремонта и содержание автомобильных дорог общего пользования местного значения Верховского района на 2016-2018 годы"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</si>
  <si>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в рамках непрограммной части районного бюджета</t>
  </si>
  <si>
    <t>ПБ10109602</t>
  </si>
  <si>
    <t>ПБ00000000</t>
  </si>
  <si>
    <t xml:space="preserve">Прочие межбюджетные трансферты общего характера </t>
  </si>
  <si>
    <t>202 25027 05 0000 151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</si>
  <si>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</si>
  <si>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Дополнительное образование детей</t>
  </si>
  <si>
    <t>0703</t>
  </si>
  <si>
    <t xml:space="preserve">Предоставление субсидий бюджетным, автономным учреждениям и иным некоммерческим организациям </t>
  </si>
  <si>
    <t>1300</t>
  </si>
  <si>
    <t>1301</t>
  </si>
  <si>
    <t>Обслуживание муниципального долга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</si>
  <si>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</si>
  <si>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</si>
  <si>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Развитие муниципальной службы в Верховском районе на 2017-2019 годы</t>
  </si>
  <si>
    <t>Подготовка муниципальных служащих на курсах повышения квалификации в рамках подпрограммы "Развитие муниципальной службы в Верховском районе на 2017-2019 годы" муниципальной программы "Повышение эффективности муниципального управления в Верховском районе"</t>
  </si>
  <si>
    <t>О противодействии коррупции в Верховском районе Орловской области на 2017-2019 годы</t>
  </si>
  <si>
    <t>Обучение и переподготовка муниципальных служащих администрации Верховского района в рамках подпрограммы "О противодействии коррупции в Верховском районе Орловской области на 2017-2019 годы" муниципальной программы "Повышение эффективности муниципального управления в Верховском районе"</t>
  </si>
  <si>
    <t>Муниципальная программа "Улучшение водоснабжения в сельских поселениях Верховского района на 2018 год"</t>
  </si>
  <si>
    <t>Улучшение водоснабжения в сельских поселениях Верховского района на 2018 год</t>
  </si>
  <si>
    <t>Текущий ремонт водопровода и частичная замена водопроводных сетей в рамках подпрограммы "Улучшение водоснабжения в сельских поселениях Верховского района на 2018 год" муниципальной программы "Улучшение водоснабжения в сельских поселениях Верховского района на 2018 год"</t>
  </si>
  <si>
    <t>Единый налог на вмененный доход</t>
  </si>
  <si>
    <t>Государственная пошлина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</si>
  <si>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</si>
  <si>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</si>
  <si>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</si>
  <si>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Налог на доходы физических лиц</t>
  </si>
  <si>
    <t>Единый сельскохозяйственный налог</t>
  </si>
  <si>
    <t>Налоги на товары, реализуемые на территории Российской Федерации</t>
  </si>
  <si>
    <t>Доходы от использования имущества</t>
  </si>
  <si>
    <t xml:space="preserve"> Доходы от продажи земельных участков, находящихся в государственной и муниципальной собственности</t>
  </si>
  <si>
    <t>Штрафы, санкции и возмещение ущерба</t>
  </si>
  <si>
    <t>в том числе</t>
  </si>
  <si>
    <t xml:space="preserve"> 101 0000000 0000 000</t>
  </si>
  <si>
    <t>105 0200002 0000 110</t>
  </si>
  <si>
    <t>105 0300001 0000 110</t>
  </si>
  <si>
    <t>103 0000000 0000 000</t>
  </si>
  <si>
    <t>108 0000000 0000 000</t>
  </si>
  <si>
    <t>111 0000000 0000 000</t>
  </si>
  <si>
    <t>111 0501000 0000 120</t>
  </si>
  <si>
    <t>111 0503000 0000 120</t>
  </si>
  <si>
    <t>116 0000000 0000 000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</si>
  <si>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</si>
  <si>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</si>
  <si>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</si>
  <si>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01 03 01 00 05 0000 810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</si>
  <si>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</si>
  <si>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</si>
  <si>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</si>
  <si>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01 03 01 00 05 0000 710</t>
  </si>
  <si>
    <t>Субсидии  на повышение заработной платы работникам муниципальных учреждений</t>
  </si>
  <si>
    <t>117 0000000 0000 000</t>
  </si>
  <si>
    <t>Прочие неналоговые доходы</t>
  </si>
  <si>
    <t>115 0000000 0000 000</t>
  </si>
  <si>
    <t>114 0000000 0000 000</t>
  </si>
  <si>
    <t xml:space="preserve">113 0000000 0000 000 </t>
  </si>
  <si>
    <t>112 0000000 0000 000</t>
  </si>
  <si>
    <t>Административные платежи и сборы</t>
  </si>
  <si>
    <t xml:space="preserve">                                                                                                   Приложение 7</t>
  </si>
  <si>
    <t xml:space="preserve"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"О бюджете Верховского района на 2018 год
 и на плановый период 2019 и 2020 годов» </t>
  </si>
  <si>
    <t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" О внесении изменений в решение "О бюджете Верховского района на 2018 год                                                                                       и на плановый период 2019 и 2020 годов""</t>
  </si>
  <si>
    <t>Плата за негативное воздействие на окружающую среду</t>
  </si>
  <si>
    <t>Прочие доходы от компенсации затрат бюджетов муниципальных районов</t>
  </si>
  <si>
    <t>П2201L4970</t>
  </si>
  <si>
    <t>Субсидии бюджетам муниципальных районов на ремонт автомобильных дорог общего значения</t>
  </si>
  <si>
    <t>Субсидии бюджетам муниципальных районов на реализацию мероприятий на обеспечение жильем молодых семей</t>
  </si>
  <si>
    <t>202 25519 05 0002 151</t>
  </si>
  <si>
    <t>Укрепление материально-технической базы учреждений культуры</t>
  </si>
  <si>
    <t>111 0101000 0000 120</t>
  </si>
  <si>
    <t xml:space="preserve">  Доходы в виде прибыли, приходящейся на доли в уставных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</si>
  <si>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105 0400001 0000 110</t>
  </si>
  <si>
    <t>105 0000000 0000 000</t>
  </si>
  <si>
    <t>Налоги на совокупный доход</t>
  </si>
  <si>
    <t>Налог, взимаемый в связи с применением патентной системы налогообложения</t>
  </si>
  <si>
    <t>Субсидии организациям коммунального хозяйства в рамках непрограммной части районного бюджета</t>
  </si>
  <si>
    <t>Обеспечение жильем отдельных категорий граждан, установленных Федеральными законами от 12 января 1995 года № 5-ФЗ "О ветеранах"</t>
  </si>
  <si>
    <t>Кредиты кредитных организаций в валюте Российской Федерации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</si>
  <si>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</si>
  <si>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202 35082 05 0000 150</t>
  </si>
  <si>
    <t>202 10000 00 0000 150</t>
  </si>
  <si>
    <t>202 15001 05 0000 150</t>
  </si>
  <si>
    <t>202 30000 00 0000 150</t>
  </si>
  <si>
    <t>202 35118 05 0000 150</t>
  </si>
  <si>
    <t>202 35120 05 0000 150</t>
  </si>
  <si>
    <t>202 35135 05 0000 150</t>
  </si>
  <si>
    <t>202 35260 05 0000 150</t>
  </si>
  <si>
    <t>202 30021 05 0000 150</t>
  </si>
  <si>
    <t>202 30024 05 0000 150</t>
  </si>
  <si>
    <t>202 30027 05 0000 150</t>
  </si>
  <si>
    <t>202 30029 05 0000 150</t>
  </si>
  <si>
    <t>202 39999 05 0000 150</t>
  </si>
  <si>
    <t>202 40014 05 0000 150</t>
  </si>
  <si>
    <t>Капитальный ремонт пешеходных переходов вблизи общеобразовательных учреждений</t>
  </si>
  <si>
    <t>Мероприятия по обновлению материально-технической базы для формирования у обучающихся современных технологических и гуманитарных навыков в рамках национального проекта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</si>
  <si>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</si>
  <si>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 валюте Российской Федерации</t>
  </si>
  <si>
    <t>01 02 00 00 05 0000 710</t>
  </si>
  <si>
    <t>01 02 00 00 05 0000 810</t>
  </si>
  <si>
    <t>ПД00000000</t>
  </si>
  <si>
    <t>Муниципальная программа «По устройству и ремонту контейнерных площадок на территории сельских поселений Верховского района на 2019-2021 годы»</t>
  </si>
  <si>
    <t>Устройство новых контейнерных площадок для сбора ТКО</t>
  </si>
  <si>
    <t>ПД10190550</t>
  </si>
  <si>
    <t>ПД10290550</t>
  </si>
  <si>
    <t>Приведение имеющихся контейнерных площадок для сбора ТКО, на территориях сельских поселений района, в эксплуатационное и санитарно-экологическое состояние</t>
  </si>
  <si>
    <t>Приобретение и установка контейнеров на контейнерные площадки для сбора ТКО</t>
  </si>
  <si>
    <t>ПД10390550</t>
  </si>
  <si>
    <t xml:space="preserve"> 01 02 00 00 00 0000 000</t>
  </si>
  <si>
    <t>ПВ10400000</t>
  </si>
  <si>
    <t>ПВ104S2320</t>
  </si>
  <si>
    <t>202 49999 05 0000 150</t>
  </si>
  <si>
    <t>202 40000 00 0000 150</t>
  </si>
  <si>
    <t>202 20000 00 0000 150</t>
  </si>
  <si>
    <t>202 20216 05 0000 150</t>
  </si>
  <si>
    <t>202 29999 05 0000 150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</si>
  <si>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</si>
  <si>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                        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"О бюджете Верховского района на 2019 год  и на плановый период 2020 и 2021 годов» </t>
  </si>
  <si>
    <t>Всего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</si>
  <si>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</si>
  <si>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Обеспечение жильем молодых семей на 2016-2022 годы</t>
  </si>
  <si>
    <t>Софинансирование из федерального бюджета мероприятий в рамках подпрограммы "Обеспечение жильем молодых семей на 2016-2022 годы" муниципальной программы "Молодежь Верховского района на 2014-2020 годы"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</si>
  <si>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на 2016-2022 годы" муниципальной программы "Молодежь Верховского района на 2014-2020 годы"</t>
  </si>
  <si>
    <t>900Е151690</t>
  </si>
  <si>
    <t>90000S2830</t>
  </si>
  <si>
    <t>90000R0820</t>
  </si>
  <si>
    <t>90000S9601</t>
  </si>
  <si>
    <t>Обеспечение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</si>
  <si>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Центральный аппарат</t>
  </si>
  <si>
    <t>Функционирование централизованной бухгалтерии</t>
  </si>
  <si>
    <t xml:space="preserve">Резервные фонды исполнительных органов местного самоуправления </t>
  </si>
  <si>
    <t xml:space="preserve">Реализация муниципальных функций Верховского района в сфере муниципального управления </t>
  </si>
  <si>
    <t xml:space="preserve">Профессиональная переподготовка муниципальных служащих </t>
  </si>
  <si>
    <t xml:space="preserve">Мероприятия по защите населения и территории от чрезвычайных ситуаций природного и техногенного характера, гражданская оборона </t>
  </si>
  <si>
    <t xml:space="preserve">Мероприятия в области благоустройства </t>
  </si>
  <si>
    <t xml:space="preserve">Обеспечение деятельности (оказание услуг) дворцов и домов культуры </t>
  </si>
  <si>
    <t xml:space="preserve">Обеспечение деятельности (оказание услуг) библиотек </t>
  </si>
  <si>
    <t xml:space="preserve">Функционирование хозяйственно-эксплуатационной конторы </t>
  </si>
  <si>
    <t xml:space="preserve">Функционирование хозяйственно-административной службы Верховского района </t>
  </si>
  <si>
    <t>Функционирование Главы Верховского района</t>
  </si>
  <si>
    <t>Осуществление первичного воинского учета на территориях, где отсутствуют военные комиссариаты</t>
  </si>
  <si>
    <t>Расчет и предоставление дотаций бюджетам поселений</t>
  </si>
  <si>
    <t>Прочие межбюджетные трансферты общего характера на осуществление переданных полномочий</t>
  </si>
  <si>
    <t>Реализация наказов избирателей депутатам Орловского областного Совета народных депутатов</t>
  </si>
  <si>
    <t>Реализация наказов избирателей депутатам Орловского областного Совета народных депутатов в рамках  непрограммной части районного бюджета</t>
  </si>
  <si>
    <t xml:space="preserve">Реализация наказов избирателей депутатам Орловского областного Совета народных депутатов  </t>
  </si>
  <si>
    <t>Функционирование районного Совета народных депутатов Верховского района</t>
  </si>
  <si>
    <t>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</si>
  <si>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</t>
  </si>
  <si>
    <t>Выполнение полномочий в сфере трудовых отношений</t>
  </si>
  <si>
    <t>Субсидии организациям автотранспорта</t>
  </si>
  <si>
    <t>Ремонт и содержание автомобильных дорог общего пользования за счет средств дорожного фонда</t>
  </si>
  <si>
    <t>Приобретение дорожной эксплуатационной техники и другого имущества, необходимого для строительства, капитального ремонта, ремонта и содержания автомобильных дорог общего пользования местного значения и искусственных сооружений на них за счет средств дорожного фонда</t>
  </si>
  <si>
    <t>Доплаты к пенсиям муниципальных служащих</t>
  </si>
  <si>
    <t>Обеспечение жилищных прав детей-сирот и детей, оставшихся без попечения родителей, а также лиц из числа детей-сирот и детей, оставшихся без попечения родителей</t>
  </si>
  <si>
    <t>Выплата единовременного пособия при всех формах устройства детей, лишенных родительского попечения, в семью</t>
  </si>
  <si>
    <t>Обеспечение бесплатного проезда на городском, пригородном, а также 2 раза в год к месту жительства т обратно к месту учебы детей - сирот и детей, оставшихся без попечения родителей, лиц из числа детей - сирот и детей, оставшихся без попечения родителей, обучающихся в государственных областных, муниципальных образовательных организациях Орловской  области</t>
  </si>
  <si>
    <t>Обеспечение содержания ребенка в семье опекуна и приемной семье, а также вознаграждение, причитающееся приемному родителю</t>
  </si>
  <si>
    <t>Выплата единовременного пособия гражданам, усыновившим детей - сирот и детей, оставшихся без попечения родителей</t>
  </si>
  <si>
    <t>Выполнение полномочий в сфере опеки и попечительства</t>
  </si>
  <si>
    <t xml:space="preserve">Прочие межбюджетные трансферты общего характера на осуществление переданных полномочий </t>
  </si>
  <si>
    <t xml:space="preserve">Расчет и предоставление дотаций на поддержку мер по обеспечению сбалансированности бюджетов поселений </t>
  </si>
  <si>
    <t xml:space="preserve">Выполнение полномочий в сфере опеки и попечительства </t>
  </si>
  <si>
    <t>202 35176 05 0000 150</t>
  </si>
  <si>
    <t>За счет средств районного бюджета</t>
  </si>
  <si>
    <t>За счет целевых безвозмездных поступлений</t>
  </si>
  <si>
    <t>Основное мероприятие "Реализация комплекса мер антинаркотической направленности среди молодежи"</t>
  </si>
  <si>
    <t>Основное мероприятие "Предоставление социальных выплат молодым семьям на приобретение (строительство) жилья"</t>
  </si>
  <si>
    <t>Основное мероприятие "Ремонт автодорог местного значения"</t>
  </si>
  <si>
    <t>Основное мероприятие "Проектно-изыскательские работы"</t>
  </si>
  <si>
    <t>Основное мероприятие "Участие молодежи  Верховского района в мероприятиях в целях формирования у молодых граждан уважительного отношения к традициям и обычаям различных народов и национальностей"</t>
  </si>
  <si>
    <t>Основное мероприятие "Приобретение буклетов, плакатов, памяток и рекомендаций для образовательных учреждений, предприятий и организаций, расположенных на территории  Верховского района по профилактике экстремизма и терроризма"</t>
  </si>
  <si>
    <t>Основное мероприятие "Развитие органов управления, сил и средств предупреждения и ликвидации чрезвычайных ситуаций и гражданской обороны"</t>
  </si>
  <si>
    <t>Основное мероприятие "Создание и накопление запасов резерва материальных ресурсов, предназначенных для защиты населения от чрезвычайных ситуации и гражданской обороны"</t>
  </si>
  <si>
    <t>Основное мероприятие "Осуществление мероприятий по обеспечению безопасности людей на водных объектах, охране их жизни и здоровья"</t>
  </si>
  <si>
    <t>Основное мероприятие "Осуществление мероприятий по обеспечению пожарной безопасности"</t>
  </si>
  <si>
    <t>Основное мероприятие "Пропаганда знаний и подготовка населения в области гражданской обороны и защиты от чрезвычайных ситуаций"</t>
  </si>
  <si>
    <t>Основное мероприятие "Информационно-пропагандистские мероприятия в сфере противодействия коррупции"</t>
  </si>
  <si>
    <t>Основное мероприятие "Информирование населения о состоянии и мерах по предупреждению беспризорности, безнадзорности, правонарушений несовершеннолетних, защите их прав на территории Верховского района, изготовление агитационно-просветительского материала, направленного на профилактику правонарушений среди подростков"</t>
  </si>
  <si>
    <t>Основное мероприятие "Обеспечение устойчивого функционирования и развития системы образования района"</t>
  </si>
  <si>
    <t>Основное мероприятие "Обеспечение питанием обучающихся в образовательных организациях"</t>
  </si>
  <si>
    <t>Основное мероприятие "Устройство новых контейнерных площадок для сбора ТКО"</t>
  </si>
  <si>
    <t>Основное мероприятие "Приведение имеющихся контейнерных площадок для сбора ТКО, на территориях сельских поселений района, в эксплуатационное и санитарно - экологическое состояние"</t>
  </si>
  <si>
    <t>Основное мероприятие "Приобретение и установка контейнеров на контейнерные площадки для сбора ТКО"</t>
  </si>
  <si>
    <t>Муниципальная программа «Укрепление межнационального и межконфессионального согласия, социальной и культурной адаптации мигрантов, профилактика межнациональных (межэтнических) конфликтов на территории Верховского района» на период с 2020 г. по 2022 г.</t>
  </si>
  <si>
    <t>Муниципальная программа «Поддержка социально ориентированных некоммерческих организаций в Верховском районе  на  2020-2022 годы»</t>
  </si>
  <si>
    <t>Основное мероприятие "Финансовая поддержка социально ориентированных некоммерческих организаций"</t>
  </si>
  <si>
    <t>Муниципальная программа «Повышение эффективности муниципального управления в Верховском районе»</t>
  </si>
  <si>
    <t>Основное мероприятие "Обучение и переподготовка муниципальных служащих администрации Верховского района"</t>
  </si>
  <si>
    <t>Подпрограмма 2 «Развитие муниципальной службы в Верховском районе на 2020-2022 годы»</t>
  </si>
  <si>
    <t>Основное мероприятие "Подготовка муниципальных служащих на курсах повышения квалификации"</t>
  </si>
  <si>
    <t>Муниципальная программа «Развитие культуры и искусства, архивного дела, сохранение и реконструкция военно-мемориальных объектов в Верховском районе Орловской области на 2018-2022 годы»</t>
  </si>
  <si>
    <t>Подпрограма 1 «Развитие отрасли культуры в Верховском  районе на 2018-2022 годы»</t>
  </si>
  <si>
    <t xml:space="preserve">Подпрограма 2  «Сохранение и реконструкция военно-мемориальных объектов в Верховском районе на 2018–2022 годы» </t>
  </si>
  <si>
    <t>Основное мероприятие "Совершенствование системы информационно-библиотечного обслуживания"</t>
  </si>
  <si>
    <t>Основное мероприятие "Поощрение лучших работников и учреждений сельской местности"</t>
  </si>
  <si>
    <t>Основное мероприятие "Проведение ремонта, реконструкции и благоустройства воинских захоронений, братских могил и памятных знаков, расположенных на территории района"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</si>
  <si>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</si>
  <si>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1 ««О противодействии коррупции
в Верховском районе Орловской области на 2020-2022 годы»</t>
  </si>
  <si>
    <t>51201L4970</t>
  </si>
  <si>
    <t>52001S0550</t>
  </si>
  <si>
    <t>54101L5190</t>
  </si>
  <si>
    <t>54102L5190</t>
  </si>
  <si>
    <t>54201S1790</t>
  </si>
  <si>
    <t>58002S2410</t>
  </si>
  <si>
    <t>580Е250970</t>
  </si>
  <si>
    <t>58015L0970</t>
  </si>
  <si>
    <t>58003S0850</t>
  </si>
  <si>
    <t>202 15002 05 0000 150</t>
  </si>
  <si>
    <t>202 25497 05 0000 150</t>
  </si>
  <si>
    <t>Основное мероприятие "Проведение культурно-массовых мероприятий, направленных на распространение и укрепление культуры мира, продвижение идеалов взаимопонимания, терпимости, межнациональной солидарности"</t>
  </si>
  <si>
    <t>Мероприятия в области дорожного хозяйства</t>
  </si>
  <si>
    <t>Муниципальная программа «Укрепление общественного здоровья среди населения Верховского района на 2020-2024 годы»</t>
  </si>
  <si>
    <t>Основное мероприятие "Изготовление печатной продукции (плакаты, памятки, листовки, буклеты, флаеры и т. д.) для населения по вопросам формирования здорового образа жизни, в том числе здорового питания и физической активности"</t>
  </si>
  <si>
    <t>Основное мероприятие "Проведение физкультурно-оздоровительных мероприятий с широким участием населения  различного возраста по месту их жительства, среди работающих, служащих и молодежи (спортивные соревнования, спортивные эстафеты)"</t>
  </si>
  <si>
    <t>202 45303 05 0000 150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</si>
  <si>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</si>
  <si>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муниципальных районов на поддержку отрасли культуры</t>
  </si>
  <si>
    <t>202 25190 05 0000 150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</si>
  <si>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</si>
  <si>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</si>
  <si>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202 2 54910 05 0000 150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</si>
  <si>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</si>
  <si>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900E254910</t>
  </si>
  <si>
    <t>Основное мероприятие "Организация бесплатного горячего питания обучающихся, получающих начальное общее образование в иуниципальных образовательных организациях"</t>
  </si>
  <si>
    <t>Осуществление мероприятий по постановке на кадастровый учет земельных участков на которых расположены бесхозяйственные сибиреязвенные скотомогильники</t>
  </si>
  <si>
    <t>9000070640</t>
  </si>
  <si>
    <t>9000090770</t>
  </si>
  <si>
    <t>Мероприятия по решению вопросов местного значения, инициированных органами местного самоуправления муниципальных образований Орловской области,отобранных путем голосования</t>
  </si>
  <si>
    <t>58002L3040</t>
  </si>
  <si>
    <t>Реализация мероприятий по решению вопросов местного значения, ициированных органами местного самоуправления муниципальных образований Орловской области, отобранных путем голосования в рамкках проекта "Народный бюджет" в Орловской области</t>
  </si>
  <si>
    <t>Организация бесплатного горячего питания обучающихся, получающих начальное общее образование в иуниципальных образовательных организациях</t>
  </si>
  <si>
    <t>Обеспечение питанием обучающихся в образовательных организациях</t>
  </si>
  <si>
    <t>105 0101001 0000 110</t>
  </si>
  <si>
    <t>Налог, взимаемый с налогоплательщиков, выбравших в качестве объекта обложения доходы</t>
  </si>
  <si>
    <t xml:space="preserve">                                                                                                   Приложение 4</t>
  </si>
  <si>
    <t>202 25304 05 0000 150</t>
  </si>
  <si>
    <t>Основное мероприятие "Укрепление материально-технической базы учреждений культуры"</t>
  </si>
  <si>
    <t>Муниципальная программа "Профилактика экстремизма и терроризма на территории Верховского района на 2021-2025 годы"</t>
  </si>
  <si>
    <t>54103L5190</t>
  </si>
  <si>
    <t>Ежемесячное денежное вознаграждение за классное руководство</t>
  </si>
  <si>
    <t>Муниципальная программа «По устройству и ремонту контейнерных площадок на территории сельских поселений Верховского района на 2019-2023 годы"</t>
  </si>
  <si>
    <t xml:space="preserve"> Муниципальная программа «По устройству и ремонту контейнерных площадок на территории сельских поселений Верховского района на 2019-2023 годы"</t>
  </si>
  <si>
    <t>Подпрограмма 1 ««О противодействии коррупции в Верховском районе Орловской области на 2020-2022 годы»</t>
  </si>
  <si>
    <t>Муниципальная программа «Развитие системы образования Верховского района на 2019 – 2024 годы»</t>
  </si>
  <si>
    <t>111 000000 0000 120</t>
  </si>
  <si>
    <t>111 0105000 0000 120</t>
  </si>
  <si>
    <t>Муниципальная программа "Молодежь Верховского района на 2014-2024 годы"</t>
  </si>
  <si>
    <t xml:space="preserve">Подпрограмма 1 «Комплексные меры противодействия злоупотреблению наркотиками и их незаконному обороту на 2016–2024 годы» </t>
  </si>
  <si>
    <t>Подпрограмма 2 «Обеспечение жильем молодых семей на 2016–2024 годы»</t>
  </si>
  <si>
    <t>Муниципальная программа «Развитие системы образования Верховского района на 2022 – 2024 годы»</t>
  </si>
  <si>
    <t>202 25467 05 0000 150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</si>
  <si>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</si>
  <si>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развитие сети учреждений культурно-досугового типа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</si>
  <si>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</si>
  <si>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</si>
  <si>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Организация оздоровительной кампании для детей в рамках муниципальной программы "Развитие системы образования Верховского района на 2022 – 2024 годы"</t>
  </si>
  <si>
    <t>Мероприятия по организации оздоровительной кампании для детей в рамках муниципальной программы "Развитие системы образования Верховского района на 2022 – 2024 годы"</t>
  </si>
  <si>
    <t>Муниципальная программа «Развитие системы комплексной безопасности в Верховском районе на 2022-2024 годы»</t>
  </si>
  <si>
    <t>Муниципальная программа «Профилактика правонарушений и усиление борьбы с преступностью на 2022-2024 годы»</t>
  </si>
  <si>
    <t>Основное мероприятие "Информирование населения с целью предотвращения имущественных преступлений,  совершаемых  с использованием информационно-коммуникационных технологий"</t>
  </si>
  <si>
    <t>Муниципальная программа «Развитие и поддержка малого и среднего предпринимательства в Верховском районе Орловской области на 2022 - 2024 годы»</t>
  </si>
  <si>
    <t>Основное мероприятие "Проведение мероприятий для детей и молодежи с использованием видеоматериалов"Профилактика экстремизма""</t>
  </si>
  <si>
    <t>541А155190</t>
  </si>
  <si>
    <t>54103L4670</t>
  </si>
  <si>
    <t>Развитие сети учреждений культурно-досугового типа</t>
  </si>
  <si>
    <t>900А155130</t>
  </si>
  <si>
    <t>Обеспечение жильем отдельных категорий граждан, установленных Федеральным законом от 12 января 1995 года № 5-ФЗ "О ветеранах"</t>
  </si>
  <si>
    <t>Основное мероприятие "Реализация федеральной целевой программы "Увековечение памяти погибших при защите Отечества на 2019 - 2024 годы""</t>
  </si>
  <si>
    <t>54202L2990</t>
  </si>
  <si>
    <t>Субсидии</t>
  </si>
  <si>
    <t>Основное мероприятие "Обеспечение функционирования модели персонифицированного учета финансирования дополнительного образования"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</si>
  <si>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подпрограммы "Развитие системы дошкольного, общего образования и дополнительного образования детей и молодёжи" муниципальной программы "Развитие системы образования Верховского района на 2022 – 2024 годы"</t>
  </si>
  <si>
    <t>Основное мероприятие "Создание в общеобразовательных организациях Верховского района, расположенных в сельской местности, условий для занятий физической культурой и спортом"</t>
  </si>
  <si>
    <t>Основное мероприятие "Организация оздоровительной кампании для детей"</t>
  </si>
  <si>
    <t>Профилактика правонарушений и усиление борьбы с преступностью на 2022-2024 годы</t>
  </si>
  <si>
    <t>Информационно-пропагандистские мероприятия в сфере противодействия коррупции в рамках подпрограммы "Профилактика правонарушений и усиление борьбы с преступностью на 2022-2024 годы" муниципальной программы "Профилактика правонарушений и усиление борьбы с преступностью на 2022-2024 годы"</t>
  </si>
  <si>
    <t>Информирование населения о состоянии и мерах по предупреждению беспризорности, безнадзорности правонарушений несовершеннолетних в рамках подпрограммы "Профилактика правонарушений и усиление борьбы с преступностью на 2022-2024 годы" муниципальной программы "Профилактика правонарушений и усиление борьбы с преступностью на 2022-2024 годы"</t>
  </si>
  <si>
    <t>Основное мероприятие "Информационная поддержка субъектов малого и среднего предпринимательства"</t>
  </si>
  <si>
    <t>№ п/п</t>
  </si>
  <si>
    <t>Наименование сельского поселения</t>
  </si>
  <si>
    <t>Васильевское сельское поселение</t>
  </si>
  <si>
    <t>Галичинское сельское поселение</t>
  </si>
  <si>
    <t>Коньшинское сельское поселение</t>
  </si>
  <si>
    <t>Корсунское сельское поселение</t>
  </si>
  <si>
    <t>Нижне-Жерновское сельское поселение</t>
  </si>
  <si>
    <t>Песоченское сельское поселение</t>
  </si>
  <si>
    <t>Русско- Бродское сельское поселение</t>
  </si>
  <si>
    <t>Скородненское сельское поселение</t>
  </si>
  <si>
    <t>Теляженское сельское поселение</t>
  </si>
  <si>
    <t>Туровское сельское поселение</t>
  </si>
  <si>
    <t>п. Верховье</t>
  </si>
  <si>
    <t xml:space="preserve"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№ 4/21-рс от 28 декабря 2021 года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2022 год  и на плановый период 2023 и 2024 годов» </t>
  </si>
  <si>
    <t xml:space="preserve">                                                        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№ 4/21-рс от 28 декабря 2021 года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2022 год  и на плановый период 2023 и 2024 годов» </t>
  </si>
  <si>
    <t xml:space="preserve"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4/21-рс от 28 декабря 2021 года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2022 год  и на плановый период 2023 и 2024 годов» </t>
  </si>
  <si>
    <t xml:space="preserve">                                                        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№ 4/21-рс от 28 декабря 2021 года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2022 год  и на плановый период 2023 и 2024 годов» </t>
  </si>
  <si>
    <t xml:space="preserve">                                                                                                   Приложение 3</t>
  </si>
  <si>
    <t xml:space="preserve">                                                                                                   Приложение 5</t>
  </si>
  <si>
    <t>Код бюджетной классификации Российской Федерации</t>
  </si>
  <si>
    <t>202 25097 05 0000 150</t>
  </si>
  <si>
    <t>202 25299 05 0000 150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</si>
  <si>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</si>
  <si>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</si>
  <si>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</si>
  <si>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218 00000 00 0000 000</t>
  </si>
  <si>
    <t>218 05010 05 0000 150</t>
  </si>
  <si>
    <t xml:space="preserve">                                                                                                   Приложение 1</t>
  </si>
  <si>
    <t xml:space="preserve"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№ 8/38-рс от 15 марта 2022 года " О внесении изменений в решение                                                                                                                                                                      № 4/21-рс от 28 декабря 2021 года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2022 год  и на плановый период 2023 и 2024 годов» </t>
  </si>
  <si>
    <t xml:space="preserve">   Приложение 4</t>
  </si>
  <si>
    <t xml:space="preserve">   Приложение 5</t>
  </si>
  <si>
    <t xml:space="preserve">                                                                                                   Приложение 2</t>
  </si>
  <si>
    <t xml:space="preserve"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8/38-рс от 15 марта 2022 года " О внесении изменений в решение                                                                                                                                                                                                                                                          № 4/21-рс от 28 декабря 2021 года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2022 год  и на плановый период 2023 и 2024 годов» </t>
  </si>
  <si>
    <t>Муниципальная программа «Проведение ремонта и содержание автомобильных дорог общего пользования местного значения Верховского района на 2019-2024 годы »</t>
  </si>
  <si>
    <t>Исполнено, тыс. руб.</t>
  </si>
  <si>
    <t>Исполнено,              %</t>
  </si>
  <si>
    <t>Реализация мероприятий по решению вопросов местного значения, ициированных органами местного самоуправления муниципальных образований Орловской области, отобранных путем голосования в рамках проекта "Народный бюджет"</t>
  </si>
  <si>
    <t>Исполнено</t>
  </si>
  <si>
    <t>тыс. руб.</t>
  </si>
  <si>
    <t>%</t>
  </si>
  <si>
    <t>Налоговые доходы Дорожного фонда Верховского района (акцизы на нефтепродукты)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</si>
  <si>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</si>
  <si>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Всего расходы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</si>
  <si>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</si>
  <si>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 xml:space="preserve">                                                                                                   Приложение 9</t>
  </si>
  <si>
    <t>по мировому соглашению от 4 августа 2005 года по делу</t>
  </si>
  <si>
    <t>№ А40-25448/05-47-195</t>
  </si>
  <si>
    <t>№ А40-17872/04-47-156</t>
  </si>
  <si>
    <t>Привлечение бюджетного кредита на пополнение остатков средств на счете бюджета субъекта</t>
  </si>
  <si>
    <t>Погашение бюджетного кредита на пополнение остатков средств на счете бюджета субъекта</t>
  </si>
  <si>
    <t>Показатели</t>
  </si>
  <si>
    <t>Внутренние заимствования (привлечение/погашение)</t>
  </si>
  <si>
    <t>Привлечение средств</t>
  </si>
  <si>
    <t>Погашение основной суммы задолженности</t>
  </si>
  <si>
    <t>Бюджетные кредиты, полученные от других бюджетов бюджетной системы</t>
  </si>
  <si>
    <t>№ А40-24121/04-31-276</t>
  </si>
  <si>
    <t>№ 09АП-1235/05-ГК</t>
  </si>
  <si>
    <t>Поощрение за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</t>
  </si>
  <si>
    <t>Финансовое обеспечение временного социально-бытового обустройства лиц, вынужденно покинувших территорию Украины и временно пребывающих</t>
  </si>
  <si>
    <t>Возмещение расходов на размещение и питание граждан Российской Федерации, Украины, Донецкой Народной Республики, Луганской  Народной Республики, и лиц без гражданства, постоянно проживающих на территориях Украины, Донецкой Народной Республики, Луганской  Народной Республики, вынужденно покинувших территории Украины, Донецкой Народной Республики, Луганской  Народной Республики, прибывших на территорию Российской Федерации в эктренном массовом порядке и находившихся в пунктах временного размещения и питания</t>
  </si>
  <si>
    <t>Муниципальная программа «Развитие системы образования Верховского района на 2022 – 2025 годы»</t>
  </si>
  <si>
    <t>Основное мероприятие "Финансовое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</si>
  <si>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мероприятие "Ежемесячное денежное вознаграждение за классное руководство"</t>
  </si>
  <si>
    <t>Реализация Регионального проекта "Успех каждого ребенка" федерального проекта "Успех каждого ребенка" национального проекта "Образование"</t>
  </si>
  <si>
    <t>580Е200000</t>
  </si>
  <si>
    <t>Основное мероприятие "Обновление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организациях"</t>
  </si>
  <si>
    <t>580Е250980</t>
  </si>
  <si>
    <t>Организация оздоровительной кампании для детей"</t>
  </si>
  <si>
    <t>Мероприятия по организации оздоровительной кампании для детей в рамках муниципальной программы "Развитие системы образования Верховского района на 2022 – 2025 годы"</t>
  </si>
  <si>
    <t>Муниципальная программа "Молодежь Верховского района на 2014-2026 годы"</t>
  </si>
  <si>
    <t xml:space="preserve">Подпрограмма 1 «Комплексные меры противодействия злоупотреблению наркотиками и их незаконному обороту на 2016–2026 годы» </t>
  </si>
  <si>
    <t xml:space="preserve">Основное мероприятие "Организация оздоровительной кампании для детей" </t>
  </si>
  <si>
    <t>Муниципальная программа «Военно-патриотическое воспитание и формирование гражданственности у молодежи Верховского района Орловской области»</t>
  </si>
  <si>
    <t>Основное мероприятие "Организационные мероприятия"</t>
  </si>
  <si>
    <t>Основное мероприятие "Военно-патриотическое воспитание"</t>
  </si>
  <si>
    <t>Основное мероприятие "Формирование у молодежи высоких морально-психологических и нравственных качеств"</t>
  </si>
  <si>
    <t>Основное мероприятие "Развитие прикладных и спортивно-технических видов спорта"</t>
  </si>
  <si>
    <t>Основное мероприятие "Адресная поддержка"</t>
  </si>
  <si>
    <t>Основное мероприятие "Формирование у молодежи потребности в физическом развитиии, участие в спортивных мероприятиях"</t>
  </si>
  <si>
    <t>Основное мероприятие "Работа со средствами массовой информации"</t>
  </si>
  <si>
    <t>Муниципальная программа «Укрепление межнационального и межконфессионального согласия, социальной и культурной адаптации мигрантов, профилактика межнациональных (межэтнических) конфликтов на территории Верховского района» на период с 2023 г. по 2025 г.</t>
  </si>
  <si>
    <t>Подпрограмма 1 ««О противодействии коррупции
в Верховском районе Орловской области на 2023-2025 годы»</t>
  </si>
  <si>
    <t>Подпрограмма 2 «Развитие муниципальной службы в Верховском районе на 2023-2025 годы»</t>
  </si>
  <si>
    <t>Обеспечение эпизоотического и ветеринарно-санитарного благополучия на территории Орловской области</t>
  </si>
  <si>
    <t>Обеспечение автотранспортом</t>
  </si>
  <si>
    <t>Муниципальная программа «Проведение ремонта и содержание автомобильных дорог общего пользования местного значения Верховского района на 2019-2025 годы»</t>
  </si>
  <si>
    <t>Муниципальная программа «По устройству и ремонту контейнерных площадок на территории сельских поселений Верховского района на 2019-2024 годы"</t>
  </si>
  <si>
    <t>Приобретение и установка контейнеров на контейнерные площадки для сбора ТКО"</t>
  </si>
  <si>
    <t>Участие молодежи  Верховского района в мероприятиях в целях формирования у молодых граждан уважительного отношения к традициям и обычаям различных народов и национальностей"</t>
  </si>
  <si>
    <t>Основное мероприятие "Проведение мероприятий для детей и молодежи с использованием видеоматериалов"Профилактика экстремизма"</t>
  </si>
  <si>
    <t>Муниципальная программа «Развитие культуры и искусства, архивного дела, сохранение и реконструкция военно-мемориальных объектов в Верховском районе Орловской области на 2018-2025 годы»</t>
  </si>
  <si>
    <t>Подпрограма 1 «Развитие отрасли культуры в Верховском  районе на 2018-2025 годы»</t>
  </si>
  <si>
    <t>Совершенствование системы информационно-библиотечного обслуживания</t>
  </si>
  <si>
    <t>Поощрение лучших работников и учреждений сельской местности</t>
  </si>
  <si>
    <t xml:space="preserve">Подпрограма 2  «Сохранение и реконструкция военно-мемориальных объектов в Верховском районе на 2018–2025 годы» </t>
  </si>
  <si>
    <t>Реализация федеральной целевой программы "Увековечение памяти погибших при защите Отечества на 2019 - 2025 годы""</t>
  </si>
  <si>
    <t>Основное мероприятие "Предоставление субсидий бюджетным, автономным учреждениям и иным некоммерческим организациям"</t>
  </si>
  <si>
    <t>Муниципальная программа «Поддержка социально ориентированных некоммерческих организаций в Верховском районе  на  2023-2025 годы»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</si>
  <si>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года№ 714 "Об обеспечении жильем ветеранов Великой Отечественной войны 1941–1945 годов" в рамках непрограммной части районного бюджета</t>
  </si>
  <si>
    <t>Подпрограмма 2 «Обеспечение жильем молодых семей на 2016–2026 годы»</t>
  </si>
  <si>
    <t>Предоставление социальных выплат молодым семьям на приобретение (строительство) жилья"</t>
  </si>
  <si>
    <t>Ведомственная структура расходов бюджета Верховского района на I квартал 2023 года</t>
  </si>
  <si>
    <t>Утверждено тыс. руб.</t>
  </si>
  <si>
    <t>Исполнено ,%</t>
  </si>
  <si>
    <t>Реализация мероприятий по подготовке к Всероссийскому конкурсу лучших проектов создание комфортной городской среды</t>
  </si>
  <si>
    <t>Выплаты педагогическим работникам муницыпальных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</si>
  <si>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 xml:space="preserve"> к постановлению Администрации Верховского района № 228-а от 20 апреля 2023 года</t>
  </si>
  <si>
    <t xml:space="preserve">  к постановлению Администрации Верховского района № 228-а от 20 апреля 2023 года</t>
  </si>
  <si>
    <t>Исполнение источников финансирования дефицита бюджета Верховского района за I квартал 2023 года</t>
  </si>
  <si>
    <t>Исполнение программы муниципальных внутренних заимствований Верховского района за I квартал 2023 года</t>
  </si>
  <si>
    <t>Исполнение распределения межбюджетных трансфертов на выполнение переданных полномочий по обустройству контейнерных  площадок за I квартал 2023 года</t>
  </si>
  <si>
    <t>Исполнение распределения субвенции на осуществление первичного воинского учета на территориях, где отсутствуют военные комиссариаты за I квартал 2023 года</t>
  </si>
  <si>
    <t>Исполнение распределения межбюджетных трансфертов на выполнение переданных полномочий  по обустройству дорог за I квартал 2023 года</t>
  </si>
  <si>
    <t>Исполнение распределения дотации на поддержку мер по обеспечению сбалансированности бюджетов   поселений Верховского района за I квартал 2023 года</t>
  </si>
  <si>
    <t>Исполнение распределения дотации на выравнивание  бюджетной обеспеченности  поселений Верховского района за I квартал 2023 года</t>
  </si>
  <si>
    <t>Исполнение поступления доходов и распределения бюджетных ассигнований Дорожного фонда Верховского района за I квартал 2023 года</t>
  </si>
  <si>
    <t>Исполнение поступления доходов в бюджет Верховского района за I квартал 2023 года</t>
  </si>
  <si>
    <t xml:space="preserve">Исполнение распределения бюджетных ассигнований по целевым статьям (муниципальным программам Верховского района и непрограммным направлениям деятельности),                                                                                                                        группам видов расходов классификации расходов бюджета Верховского района 
за I квартал 2023 года
</t>
  </si>
  <si>
    <t>9000056940</t>
  </si>
  <si>
    <t>202 49001 05 0000 150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</si>
  <si>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</si>
  <si>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202 2551905 0000 150</t>
  </si>
  <si>
    <t>219 00000 00 0000 000</t>
  </si>
  <si>
    <t>Возврат прочих остатков субсидий,субсидий, субвенций и иных межбюджетных трансфертов, имеющих целевое назначение, прошлых лет из бюджетов муниципальных районов</t>
  </si>
  <si>
    <t>219 60010 05 0000 150</t>
  </si>
  <si>
    <t xml:space="preserve">                                                                                                   Приложение 12</t>
  </si>
  <si>
    <t>Приложение 13</t>
  </si>
  <si>
    <t>Исполнение распределения бюджетных ассигнований по разделам и подразделам классификации расходов бюджета Верховского района за I квартал 2023 года</t>
  </si>
  <si>
    <t>Исполнение распределения бюджетных ассигнований по разделам, подразделам, целевым статьям (муниципальным программам Верховского района и непрограммным направлениям деятельности), группам и подгруппам видов расходов классификации расходов бюджета Верховского района за I квартал 2023 года</t>
  </si>
  <si>
    <t xml:space="preserve">                                                                               Таблица 1 Приложение 10</t>
  </si>
  <si>
    <t xml:space="preserve">                                                                        Таблица 2  Приложение 11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</si>
</sst>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#,##0.0"/>
    <numFmt numFmtId="174" formatCode="0.0"/>
    <numFmt numFmtId="175" formatCode="0.00000"/>
    <numFmt numFmtId="176" formatCode="#,##0.000"/>
    <numFmt numFmtId="177" formatCode="0.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0"/>
    <numFmt numFmtId="184" formatCode="#,##0.000000"/>
    <numFmt numFmtId="185" formatCode="#,##0.000000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1"/>
      <name val="Arial Cyr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b/>
      <sz val="13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8"/>
      <color rgb="FF000000"/>
      <name val="Arial"/>
      <family val="2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0" fontId="48" fillId="20" borderId="0">
      <alignment/>
      <protection/>
    </xf>
    <xf numFmtId="0" fontId="48" fillId="0" borderId="1">
      <alignment horizontal="center" vertical="center" wrapText="1"/>
      <protection/>
    </xf>
    <xf numFmtId="0" fontId="48" fillId="0" borderId="0">
      <alignment/>
      <protection/>
    </xf>
    <xf numFmtId="0" fontId="48" fillId="0" borderId="0">
      <alignment wrapText="1"/>
      <protection/>
    </xf>
    <xf numFmtId="0" fontId="49" fillId="0" borderId="2">
      <alignment horizontal="right"/>
      <protection/>
    </xf>
    <xf numFmtId="0" fontId="48" fillId="20" borderId="0">
      <alignment shrinkToFit="1"/>
      <protection/>
    </xf>
    <xf numFmtId="4" fontId="49" fillId="21" borderId="2">
      <alignment horizontal="right" vertical="top" shrinkToFit="1"/>
      <protection/>
    </xf>
    <xf numFmtId="4" fontId="49" fillId="22" borderId="2">
      <alignment horizontal="right" vertical="top" shrinkToFit="1"/>
      <protection/>
    </xf>
    <xf numFmtId="0" fontId="50" fillId="0" borderId="0">
      <alignment horizontal="center"/>
      <protection/>
    </xf>
    <xf numFmtId="0" fontId="48" fillId="0" borderId="0">
      <alignment horizontal="right"/>
      <protection/>
    </xf>
    <xf numFmtId="0" fontId="48" fillId="0" borderId="0">
      <alignment horizontal="left" wrapText="1"/>
      <protection/>
    </xf>
    <xf numFmtId="0" fontId="49" fillId="0" borderId="1">
      <alignment vertical="top" wrapText="1"/>
      <protection/>
    </xf>
    <xf numFmtId="0" fontId="49" fillId="0" borderId="1">
      <alignment vertical="top" wrapText="1"/>
      <protection/>
    </xf>
    <xf numFmtId="1" fontId="48" fillId="0" borderId="1">
      <alignment horizontal="left" vertical="top" wrapText="1" indent="2"/>
      <protection/>
    </xf>
    <xf numFmtId="0" fontId="51" fillId="0" borderId="3">
      <alignment horizontal="left" wrapText="1" indent="2"/>
      <protection/>
    </xf>
    <xf numFmtId="1" fontId="48" fillId="0" borderId="1">
      <alignment horizontal="center" vertical="top" shrinkToFit="1"/>
      <protection/>
    </xf>
    <xf numFmtId="1" fontId="48" fillId="0" borderId="1">
      <alignment horizontal="center" vertical="top" shrinkToFit="1"/>
      <protection/>
    </xf>
    <xf numFmtId="0" fontId="48" fillId="20" borderId="0">
      <alignment horizontal="center"/>
      <protection/>
    </xf>
    <xf numFmtId="4" fontId="49" fillId="21" borderId="1">
      <alignment horizontal="right" vertical="top" shrinkToFit="1"/>
      <protection/>
    </xf>
    <xf numFmtId="4" fontId="49" fillId="0" borderId="1">
      <alignment horizontal="right" vertical="top" shrinkToFit="1"/>
      <protection/>
    </xf>
    <xf numFmtId="4" fontId="48" fillId="0" borderId="1">
      <alignment horizontal="right" vertical="top" shrinkToFit="1"/>
      <protection/>
    </xf>
    <xf numFmtId="4" fontId="49" fillId="22" borderId="1">
      <alignment horizontal="right" vertical="top" shrinkToFit="1"/>
      <protection/>
    </xf>
    <xf numFmtId="49" fontId="51" fillId="0" borderId="1">
      <alignment horizontal="center"/>
      <protection/>
    </xf>
    <xf numFmtId="4" fontId="52" fillId="0" borderId="1">
      <alignment vertical="center" shrinkToFit="1"/>
      <protection/>
    </xf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4" applyNumberFormat="0" applyAlignment="0" applyProtection="0"/>
    <xf numFmtId="0" fontId="54" fillId="30" borderId="5" applyNumberFormat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10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8" fillId="33" borderId="0">
      <alignment/>
      <protection/>
    </xf>
    <xf numFmtId="0" fontId="19" fillId="0" borderId="0">
      <alignment/>
      <protection/>
    </xf>
    <xf numFmtId="0" fontId="6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6" fillId="34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5" borderId="11" applyNumberFormat="0" applyFont="0" applyAlignment="0" applyProtection="0"/>
    <xf numFmtId="9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6" borderId="0" applyNumberFormat="0" applyBorder="0" applyAlignment="0" applyProtection="0"/>
  </cellStyleXfs>
  <cellXfs count="365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49" fontId="71" fillId="0" borderId="13" xfId="0" applyNumberFormat="1" applyFont="1" applyBorder="1" applyAlignment="1">
      <alignment horizontal="center" vertical="center" wrapText="1"/>
    </xf>
    <xf numFmtId="0" fontId="72" fillId="0" borderId="13" xfId="0" applyFont="1" applyBorder="1" applyAlignment="1">
      <alignment vertical="center" wrapText="1"/>
    </xf>
    <xf numFmtId="49" fontId="72" fillId="0" borderId="13" xfId="0" applyNumberFormat="1" applyFont="1" applyBorder="1" applyAlignment="1">
      <alignment horizontal="center" vertical="center" wrapText="1"/>
    </xf>
    <xf numFmtId="0" fontId="71" fillId="37" borderId="13" xfId="0" applyFont="1" applyFill="1" applyBorder="1" applyAlignment="1">
      <alignment vertical="center" wrapText="1"/>
    </xf>
    <xf numFmtId="0" fontId="72" fillId="37" borderId="13" xfId="0" applyFont="1" applyFill="1" applyBorder="1" applyAlignment="1">
      <alignment vertical="center" wrapText="1"/>
    </xf>
    <xf numFmtId="0" fontId="73" fillId="37" borderId="13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72" fillId="0" borderId="13" xfId="0" applyFont="1" applyBorder="1" applyAlignment="1">
      <alignment horizontal="justify" vertical="center" wrapText="1"/>
    </xf>
    <xf numFmtId="49" fontId="0" fillId="0" borderId="0" xfId="0" applyNumberFormat="1" applyAlignment="1">
      <alignment/>
    </xf>
    <xf numFmtId="0" fontId="71" fillId="0" borderId="13" xfId="0" applyFont="1" applyBorder="1" applyAlignment="1">
      <alignment horizontal="justify" vertical="center" wrapText="1"/>
    </xf>
    <xf numFmtId="0" fontId="71" fillId="0" borderId="13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172" fontId="73" fillId="37" borderId="0" xfId="0" applyNumberFormat="1" applyFont="1" applyFill="1" applyBorder="1" applyAlignment="1">
      <alignment horizontal="center" vertical="center" wrapText="1"/>
    </xf>
    <xf numFmtId="49" fontId="72" fillId="0" borderId="13" xfId="0" applyNumberFormat="1" applyFont="1" applyBorder="1" applyAlignment="1">
      <alignment horizontal="center" vertical="center" wrapText="1"/>
    </xf>
    <xf numFmtId="0" fontId="71" fillId="37" borderId="13" xfId="83" applyFont="1" applyFill="1" applyBorder="1" applyAlignment="1">
      <alignment vertical="top" wrapText="1"/>
      <protection/>
    </xf>
    <xf numFmtId="0" fontId="72" fillId="37" borderId="13" xfId="83" applyFont="1" applyFill="1" applyBorder="1" applyAlignment="1">
      <alignment vertical="top" wrapText="1"/>
      <protection/>
    </xf>
    <xf numFmtId="172" fontId="72" fillId="37" borderId="0" xfId="0" applyNumberFormat="1" applyFont="1" applyFill="1" applyBorder="1" applyAlignment="1">
      <alignment horizontal="center" vertical="center" wrapText="1"/>
    </xf>
    <xf numFmtId="0" fontId="72" fillId="37" borderId="13" xfId="0" applyFont="1" applyFill="1" applyBorder="1" applyAlignment="1">
      <alignment horizontal="justify" vertical="center" wrapText="1"/>
    </xf>
    <xf numFmtId="0" fontId="72" fillId="37" borderId="13" xfId="0" applyFont="1" applyFill="1" applyBorder="1" applyAlignment="1">
      <alignment wrapText="1"/>
    </xf>
    <xf numFmtId="172" fontId="71" fillId="37" borderId="0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74" fillId="37" borderId="13" xfId="0" applyFont="1" applyFill="1" applyBorder="1" applyAlignment="1">
      <alignment wrapText="1"/>
    </xf>
    <xf numFmtId="0" fontId="74" fillId="37" borderId="13" xfId="87" applyFont="1" applyFill="1" applyBorder="1" applyAlignment="1" quotePrefix="1">
      <alignment wrapText="1"/>
      <protection/>
    </xf>
    <xf numFmtId="0" fontId="74" fillId="37" borderId="13" xfId="0" applyFont="1" applyFill="1" applyBorder="1" applyAlignment="1">
      <alignment horizontal="left" vertical="center" wrapText="1"/>
    </xf>
    <xf numFmtId="173" fontId="74" fillId="37" borderId="13" xfId="0" applyNumberFormat="1" applyFont="1" applyFill="1" applyBorder="1" applyAlignment="1">
      <alignment horizontal="left" wrapText="1"/>
    </xf>
    <xf numFmtId="0" fontId="74" fillId="37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 wrapText="1"/>
    </xf>
    <xf numFmtId="0" fontId="3" fillId="37" borderId="13" xfId="0" applyFont="1" applyFill="1" applyBorder="1" applyAlignment="1">
      <alignment horizontal="center" wrapText="1"/>
    </xf>
    <xf numFmtId="0" fontId="72" fillId="37" borderId="13" xfId="0" applyFont="1" applyFill="1" applyBorder="1" applyAlignment="1">
      <alignment horizontal="center" wrapText="1"/>
    </xf>
    <xf numFmtId="49" fontId="71" fillId="37" borderId="13" xfId="83" applyNumberFormat="1" applyFont="1" applyFill="1" applyBorder="1" applyAlignment="1">
      <alignment horizontal="center" shrinkToFit="1"/>
      <protection/>
    </xf>
    <xf numFmtId="49" fontId="72" fillId="37" borderId="13" xfId="83" applyNumberFormat="1" applyFont="1" applyFill="1" applyBorder="1" applyAlignment="1">
      <alignment horizontal="center" shrinkToFit="1"/>
      <protection/>
    </xf>
    <xf numFmtId="49" fontId="2" fillId="37" borderId="13" xfId="0" applyNumberFormat="1" applyFont="1" applyFill="1" applyBorder="1" applyAlignment="1">
      <alignment horizontal="center" wrapText="1"/>
    </xf>
    <xf numFmtId="49" fontId="72" fillId="37" borderId="13" xfId="0" applyNumberFormat="1" applyFont="1" applyFill="1" applyBorder="1" applyAlignment="1">
      <alignment horizontal="center" wrapText="1"/>
    </xf>
    <xf numFmtId="49" fontId="3" fillId="37" borderId="13" xfId="0" applyNumberFormat="1" applyFont="1" applyFill="1" applyBorder="1" applyAlignment="1">
      <alignment horizontal="center" wrapText="1"/>
    </xf>
    <xf numFmtId="0" fontId="73" fillId="37" borderId="13" xfId="0" applyFont="1" applyFill="1" applyBorder="1" applyAlignment="1">
      <alignment horizontal="center" wrapText="1"/>
    </xf>
    <xf numFmtId="173" fontId="72" fillId="37" borderId="13" xfId="0" applyNumberFormat="1" applyFont="1" applyFill="1" applyBorder="1" applyAlignment="1">
      <alignment horizontal="center" wrapText="1"/>
    </xf>
    <xf numFmtId="172" fontId="72" fillId="37" borderId="13" xfId="0" applyNumberFormat="1" applyFont="1" applyFill="1" applyBorder="1" applyAlignment="1">
      <alignment horizontal="center" wrapText="1"/>
    </xf>
    <xf numFmtId="172" fontId="73" fillId="37" borderId="13" xfId="0" applyNumberFormat="1" applyFont="1" applyFill="1" applyBorder="1" applyAlignment="1">
      <alignment horizontal="center" wrapText="1"/>
    </xf>
    <xf numFmtId="0" fontId="74" fillId="0" borderId="0" xfId="0" applyFont="1" applyAlignment="1">
      <alignment/>
    </xf>
    <xf numFmtId="172" fontId="74" fillId="37" borderId="0" xfId="0" applyNumberFormat="1" applyFont="1" applyFill="1" applyAlignment="1">
      <alignment/>
    </xf>
    <xf numFmtId="0" fontId="74" fillId="37" borderId="0" xfId="0" applyFont="1" applyFill="1" applyAlignment="1">
      <alignment/>
    </xf>
    <xf numFmtId="172" fontId="3" fillId="37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173" fontId="74" fillId="37" borderId="0" xfId="0" applyNumberFormat="1" applyFont="1" applyFill="1" applyAlignment="1">
      <alignment/>
    </xf>
    <xf numFmtId="172" fontId="75" fillId="37" borderId="0" xfId="0" applyNumberFormat="1" applyFont="1" applyFill="1" applyAlignment="1">
      <alignment/>
    </xf>
    <xf numFmtId="0" fontId="75" fillId="37" borderId="0" xfId="0" applyFont="1" applyFill="1" applyAlignment="1">
      <alignment/>
    </xf>
    <xf numFmtId="172" fontId="6" fillId="37" borderId="0" xfId="0" applyNumberFormat="1" applyFont="1" applyFill="1" applyAlignment="1">
      <alignment/>
    </xf>
    <xf numFmtId="0" fontId="6" fillId="37" borderId="0" xfId="0" applyFont="1" applyFill="1" applyAlignment="1">
      <alignment/>
    </xf>
    <xf numFmtId="0" fontId="76" fillId="37" borderId="0" xfId="0" applyFont="1" applyFill="1" applyAlignment="1">
      <alignment/>
    </xf>
    <xf numFmtId="172" fontId="74" fillId="37" borderId="0" xfId="0" applyNumberFormat="1" applyFont="1" applyFill="1" applyBorder="1" applyAlignment="1">
      <alignment/>
    </xf>
    <xf numFmtId="172" fontId="74" fillId="37" borderId="0" xfId="0" applyNumberFormat="1" applyFont="1" applyFill="1" applyAlignment="1">
      <alignment vertical="center"/>
    </xf>
    <xf numFmtId="0" fontId="74" fillId="37" borderId="0" xfId="0" applyFont="1" applyFill="1" applyAlignment="1">
      <alignment vertical="center"/>
    </xf>
    <xf numFmtId="0" fontId="74" fillId="37" borderId="0" xfId="0" applyFont="1" applyFill="1" applyBorder="1" applyAlignment="1">
      <alignment/>
    </xf>
    <xf numFmtId="49" fontId="74" fillId="37" borderId="0" xfId="0" applyNumberFormat="1" applyFont="1" applyFill="1" applyBorder="1" applyAlignment="1">
      <alignment horizontal="center"/>
    </xf>
    <xf numFmtId="0" fontId="74" fillId="37" borderId="0" xfId="0" applyFont="1" applyFill="1" applyBorder="1" applyAlignment="1">
      <alignment horizontal="center"/>
    </xf>
    <xf numFmtId="172" fontId="74" fillId="37" borderId="0" xfId="0" applyNumberFormat="1" applyFont="1" applyFill="1" applyBorder="1" applyAlignment="1">
      <alignment horizontal="center"/>
    </xf>
    <xf numFmtId="0" fontId="74" fillId="37" borderId="0" xfId="0" applyFont="1" applyFill="1" applyAlignment="1">
      <alignment horizontal="center"/>
    </xf>
    <xf numFmtId="49" fontId="74" fillId="37" borderId="0" xfId="0" applyNumberFormat="1" applyFont="1" applyFill="1" applyAlignment="1">
      <alignment horizontal="center"/>
    </xf>
    <xf numFmtId="172" fontId="74" fillId="37" borderId="0" xfId="0" applyNumberFormat="1" applyFont="1" applyFill="1" applyAlignment="1">
      <alignment horizontal="center"/>
    </xf>
    <xf numFmtId="172" fontId="74" fillId="37" borderId="13" xfId="0" applyNumberFormat="1" applyFont="1" applyFill="1" applyBorder="1" applyAlignment="1">
      <alignment horizontal="center"/>
    </xf>
    <xf numFmtId="0" fontId="71" fillId="37" borderId="13" xfId="0" applyFont="1" applyFill="1" applyBorder="1" applyAlignment="1">
      <alignment horizontal="left" vertical="center" wrapText="1"/>
    </xf>
    <xf numFmtId="0" fontId="72" fillId="37" borderId="13" xfId="0" applyNumberFormat="1" applyFont="1" applyFill="1" applyBorder="1" applyAlignment="1">
      <alignment wrapText="1"/>
    </xf>
    <xf numFmtId="175" fontId="4" fillId="0" borderId="14" xfId="0" applyNumberFormat="1" applyFont="1" applyBorder="1" applyAlignment="1">
      <alignment horizontal="center"/>
    </xf>
    <xf numFmtId="175" fontId="4" fillId="0" borderId="0" xfId="0" applyNumberFormat="1" applyFont="1" applyAlignment="1">
      <alignment horizontal="center"/>
    </xf>
    <xf numFmtId="175" fontId="6" fillId="0" borderId="0" xfId="0" applyNumberFormat="1" applyFont="1" applyAlignment="1">
      <alignment horizontal="center"/>
    </xf>
    <xf numFmtId="0" fontId="4" fillId="0" borderId="0" xfId="0" applyFont="1" applyBorder="1" applyAlignment="1">
      <alignment wrapText="1"/>
    </xf>
    <xf numFmtId="0" fontId="2" fillId="37" borderId="13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75" fillId="37" borderId="13" xfId="0" applyFont="1" applyFill="1" applyBorder="1" applyAlignment="1">
      <alignment horizontal="center"/>
    </xf>
    <xf numFmtId="0" fontId="12" fillId="37" borderId="15" xfId="0" applyFont="1" applyFill="1" applyBorder="1" applyAlignment="1">
      <alignment horizontal="left" vertical="center" wrapText="1"/>
    </xf>
    <xf numFmtId="0" fontId="71" fillId="0" borderId="13" xfId="0" applyFont="1" applyBorder="1" applyAlignment="1">
      <alignment vertical="center" wrapText="1"/>
    </xf>
    <xf numFmtId="0" fontId="72" fillId="0" borderId="13" xfId="0" applyFont="1" applyBorder="1" applyAlignment="1">
      <alignment horizontal="center" vertical="center" wrapText="1"/>
    </xf>
    <xf numFmtId="0" fontId="75" fillId="37" borderId="16" xfId="0" applyFont="1" applyFill="1" applyBorder="1" applyAlignment="1">
      <alignment horizontal="center"/>
    </xf>
    <xf numFmtId="172" fontId="75" fillId="37" borderId="13" xfId="0" applyNumberFormat="1" applyFont="1" applyFill="1" applyBorder="1" applyAlignment="1">
      <alignment horizontal="center"/>
    </xf>
    <xf numFmtId="0" fontId="75" fillId="37" borderId="0" xfId="0" applyFont="1" applyFill="1" applyBorder="1" applyAlignment="1">
      <alignment/>
    </xf>
    <xf numFmtId="0" fontId="74" fillId="37" borderId="16" xfId="0" applyFont="1" applyFill="1" applyBorder="1" applyAlignment="1">
      <alignment horizontal="center"/>
    </xf>
    <xf numFmtId="0" fontId="73" fillId="37" borderId="17" xfId="0" applyFont="1" applyFill="1" applyBorder="1" applyAlignment="1">
      <alignment vertical="center" wrapText="1"/>
    </xf>
    <xf numFmtId="0" fontId="72" fillId="37" borderId="13" xfId="0" applyFont="1" applyFill="1" applyBorder="1" applyAlignment="1">
      <alignment/>
    </xf>
    <xf numFmtId="0" fontId="3" fillId="37" borderId="15" xfId="0" applyFont="1" applyFill="1" applyBorder="1" applyAlignment="1">
      <alignment horizontal="left" vertical="center" wrapText="1"/>
    </xf>
    <xf numFmtId="0" fontId="2" fillId="37" borderId="15" xfId="0" applyFont="1" applyFill="1" applyBorder="1" applyAlignment="1">
      <alignment horizontal="left" vertical="center" wrapText="1"/>
    </xf>
    <xf numFmtId="0" fontId="2" fillId="37" borderId="13" xfId="87" applyFont="1" applyFill="1" applyBorder="1" applyAlignment="1" quotePrefix="1">
      <alignment wrapText="1"/>
      <protection/>
    </xf>
    <xf numFmtId="172" fontId="4" fillId="0" borderId="0" xfId="0" applyNumberFormat="1" applyFont="1" applyBorder="1" applyAlignment="1">
      <alignment wrapText="1"/>
    </xf>
    <xf numFmtId="172" fontId="4" fillId="0" borderId="14" xfId="0" applyNumberFormat="1" applyFont="1" applyBorder="1" applyAlignment="1">
      <alignment horizontal="center"/>
    </xf>
    <xf numFmtId="172" fontId="4" fillId="0" borderId="0" xfId="0" applyNumberFormat="1" applyFont="1" applyAlignment="1">
      <alignment horizontal="center"/>
    </xf>
    <xf numFmtId="172" fontId="6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172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left" wrapText="1"/>
    </xf>
    <xf numFmtId="0" fontId="72" fillId="0" borderId="13" xfId="52" applyNumberFormat="1" applyFont="1" applyBorder="1" applyAlignment="1" applyProtection="1">
      <alignment wrapText="1"/>
      <protection/>
    </xf>
    <xf numFmtId="172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left" wrapText="1"/>
    </xf>
    <xf numFmtId="0" fontId="74" fillId="0" borderId="0" xfId="0" applyFont="1" applyAlignment="1">
      <alignment wrapText="1"/>
    </xf>
    <xf numFmtId="0" fontId="9" fillId="37" borderId="13" xfId="0" applyFont="1" applyFill="1" applyBorder="1" applyAlignment="1">
      <alignment horizontal="left" vertical="center" wrapText="1"/>
    </xf>
    <xf numFmtId="0" fontId="12" fillId="37" borderId="13" xfId="0" applyFont="1" applyFill="1" applyBorder="1" applyAlignment="1">
      <alignment horizontal="left" vertical="center" wrapText="1"/>
    </xf>
    <xf numFmtId="172" fontId="2" fillId="37" borderId="13" xfId="0" applyNumberFormat="1" applyFont="1" applyFill="1" applyBorder="1" applyAlignment="1">
      <alignment wrapText="1"/>
    </xf>
    <xf numFmtId="0" fontId="71" fillId="37" borderId="17" xfId="0" applyFont="1" applyFill="1" applyBorder="1" applyAlignment="1">
      <alignment vertical="center" wrapText="1"/>
    </xf>
    <xf numFmtId="0" fontId="71" fillId="0" borderId="13" xfId="0" applyFont="1" applyBorder="1" applyAlignment="1">
      <alignment horizontal="center" vertical="center" wrapText="1"/>
    </xf>
    <xf numFmtId="49" fontId="71" fillId="37" borderId="13" xfId="0" applyNumberFormat="1" applyFont="1" applyFill="1" applyBorder="1" applyAlignment="1">
      <alignment horizontal="center" wrapText="1"/>
    </xf>
    <xf numFmtId="0" fontId="71" fillId="37" borderId="13" xfId="0" applyFont="1" applyFill="1" applyBorder="1" applyAlignment="1">
      <alignment horizontal="center" wrapText="1"/>
    </xf>
    <xf numFmtId="0" fontId="4" fillId="37" borderId="0" xfId="0" applyFont="1" applyFill="1" applyAlignment="1">
      <alignment wrapText="1"/>
    </xf>
    <xf numFmtId="0" fontId="7" fillId="37" borderId="14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49" fontId="72" fillId="37" borderId="19" xfId="60" applyNumberFormat="1" applyFont="1" applyFill="1" applyBorder="1" applyProtection="1">
      <alignment horizontal="center"/>
      <protection/>
    </xf>
    <xf numFmtId="49" fontId="72" fillId="37" borderId="1" xfId="60" applyNumberFormat="1" applyFont="1" applyFill="1" applyProtection="1">
      <alignment horizontal="center"/>
      <protection/>
    </xf>
    <xf numFmtId="0" fontId="3" fillId="37" borderId="13" xfId="0" applyNumberFormat="1" applyFont="1" applyFill="1" applyBorder="1" applyAlignment="1">
      <alignment horizontal="center" wrapText="1"/>
    </xf>
    <xf numFmtId="49" fontId="5" fillId="37" borderId="13" xfId="0" applyNumberFormat="1" applyFont="1" applyFill="1" applyBorder="1" applyAlignment="1">
      <alignment horizontal="center" wrapText="1"/>
    </xf>
    <xf numFmtId="0" fontId="4" fillId="37" borderId="0" xfId="0" applyFont="1" applyFill="1" applyAlignment="1">
      <alignment horizontal="center" wrapText="1"/>
    </xf>
    <xf numFmtId="0" fontId="6" fillId="37" borderId="0" xfId="0" applyFont="1" applyFill="1" applyAlignment="1">
      <alignment horizontal="center" wrapText="1"/>
    </xf>
    <xf numFmtId="0" fontId="4" fillId="37" borderId="0" xfId="0" applyFont="1" applyFill="1" applyAlignment="1">
      <alignment horizontal="center"/>
    </xf>
    <xf numFmtId="0" fontId="2" fillId="37" borderId="20" xfId="0" applyFont="1" applyFill="1" applyBorder="1" applyAlignment="1">
      <alignment horizontal="center" wrapText="1"/>
    </xf>
    <xf numFmtId="0" fontId="0" fillId="37" borderId="0" xfId="0" applyFill="1" applyAlignment="1">
      <alignment/>
    </xf>
    <xf numFmtId="0" fontId="4" fillId="37" borderId="0" xfId="0" applyFont="1" applyFill="1" applyAlignment="1">
      <alignment/>
    </xf>
    <xf numFmtId="0" fontId="72" fillId="37" borderId="1" xfId="0" applyFont="1" applyFill="1" applyBorder="1" applyAlignment="1">
      <alignment horizontal="left" vertical="center" wrapText="1"/>
    </xf>
    <xf numFmtId="49" fontId="2" fillId="37" borderId="20" xfId="0" applyNumberFormat="1" applyFont="1" applyFill="1" applyBorder="1" applyAlignment="1">
      <alignment horizontal="center" wrapText="1"/>
    </xf>
    <xf numFmtId="172" fontId="2" fillId="37" borderId="13" xfId="0" applyNumberFormat="1" applyFont="1" applyFill="1" applyBorder="1" applyAlignment="1">
      <alignment horizontal="center" wrapText="1"/>
    </xf>
    <xf numFmtId="172" fontId="2" fillId="37" borderId="0" xfId="0" applyNumberFormat="1" applyFont="1" applyFill="1" applyAlignment="1">
      <alignment/>
    </xf>
    <xf numFmtId="0" fontId="2" fillId="37" borderId="0" xfId="0" applyFont="1" applyFill="1" applyAlignment="1">
      <alignment/>
    </xf>
    <xf numFmtId="0" fontId="2" fillId="37" borderId="13" xfId="0" applyFont="1" applyFill="1" applyBorder="1" applyAlignment="1">
      <alignment wrapText="1"/>
    </xf>
    <xf numFmtId="0" fontId="2" fillId="37" borderId="13" xfId="0" applyFont="1" applyFill="1" applyBorder="1" applyAlignment="1">
      <alignment vertical="center" wrapText="1"/>
    </xf>
    <xf numFmtId="0" fontId="72" fillId="37" borderId="17" xfId="0" applyFont="1" applyFill="1" applyBorder="1" applyAlignment="1">
      <alignment vertical="center" wrapText="1"/>
    </xf>
    <xf numFmtId="172" fontId="2" fillId="0" borderId="0" xfId="0" applyNumberFormat="1" applyFont="1" applyAlignment="1">
      <alignment/>
    </xf>
    <xf numFmtId="0" fontId="72" fillId="37" borderId="13" xfId="0" applyFont="1" applyFill="1" applyBorder="1" applyAlignment="1">
      <alignment vertical="center"/>
    </xf>
    <xf numFmtId="172" fontId="3" fillId="37" borderId="20" xfId="0" applyNumberFormat="1" applyFont="1" applyFill="1" applyBorder="1" applyAlignment="1">
      <alignment horizontal="center" vertical="center" wrapText="1"/>
    </xf>
    <xf numFmtId="0" fontId="74" fillId="37" borderId="17" xfId="0" applyFont="1" applyFill="1" applyBorder="1" applyAlignment="1">
      <alignment wrapText="1"/>
    </xf>
    <xf numFmtId="172" fontId="2" fillId="37" borderId="17" xfId="0" applyNumberFormat="1" applyFont="1" applyFill="1" applyBorder="1" applyAlignment="1">
      <alignment wrapText="1"/>
    </xf>
    <xf numFmtId="0" fontId="2" fillId="37" borderId="17" xfId="0" applyFont="1" applyFill="1" applyBorder="1" applyAlignment="1">
      <alignment horizontal="left" vertical="top" wrapText="1"/>
    </xf>
    <xf numFmtId="0" fontId="2" fillId="37" borderId="21" xfId="0" applyFont="1" applyFill="1" applyBorder="1" applyAlignment="1">
      <alignment horizontal="left" vertical="center" wrapText="1"/>
    </xf>
    <xf numFmtId="0" fontId="2" fillId="37" borderId="20" xfId="0" applyFont="1" applyFill="1" applyBorder="1" applyAlignment="1">
      <alignment wrapText="1"/>
    </xf>
    <xf numFmtId="0" fontId="3" fillId="37" borderId="20" xfId="0" applyFont="1" applyFill="1" applyBorder="1" applyAlignment="1">
      <alignment horizontal="center" wrapText="1"/>
    </xf>
    <xf numFmtId="0" fontId="2" fillId="37" borderId="13" xfId="0" applyFont="1" applyFill="1" applyBorder="1" applyAlignment="1">
      <alignment horizontal="left" vertical="center" wrapText="1"/>
    </xf>
    <xf numFmtId="0" fontId="2" fillId="37" borderId="13" xfId="0" applyFont="1" applyFill="1" applyBorder="1" applyAlignment="1">
      <alignment horizontal="justify" vertical="center" wrapText="1"/>
    </xf>
    <xf numFmtId="0" fontId="2" fillId="37" borderId="17" xfId="0" applyFont="1" applyFill="1" applyBorder="1" applyAlignment="1">
      <alignment wrapText="1"/>
    </xf>
    <xf numFmtId="0" fontId="72" fillId="37" borderId="19" xfId="0" applyFont="1" applyFill="1" applyBorder="1" applyAlignment="1">
      <alignment horizontal="left" vertical="center" wrapText="1"/>
    </xf>
    <xf numFmtId="0" fontId="2" fillId="37" borderId="22" xfId="0" applyFont="1" applyFill="1" applyBorder="1" applyAlignment="1">
      <alignment wrapText="1"/>
    </xf>
    <xf numFmtId="0" fontId="74" fillId="37" borderId="13" xfId="0" applyFont="1" applyFill="1" applyBorder="1" applyAlignment="1">
      <alignment vertical="center" wrapText="1"/>
    </xf>
    <xf numFmtId="0" fontId="3" fillId="37" borderId="13" xfId="0" applyFont="1" applyFill="1" applyBorder="1" applyAlignment="1">
      <alignment horizontal="left" vertical="center" wrapText="1"/>
    </xf>
    <xf numFmtId="0" fontId="2" fillId="37" borderId="20" xfId="0" applyFont="1" applyFill="1" applyBorder="1" applyAlignment="1">
      <alignment horizontal="center"/>
    </xf>
    <xf numFmtId="0" fontId="2" fillId="37" borderId="0" xfId="0" applyFont="1" applyFill="1" applyAlignment="1">
      <alignment horizontal="center" wrapText="1"/>
    </xf>
    <xf numFmtId="0" fontId="3" fillId="37" borderId="13" xfId="0" applyFont="1" applyFill="1" applyBorder="1" applyAlignment="1">
      <alignment vertical="center" wrapText="1"/>
    </xf>
    <xf numFmtId="0" fontId="19" fillId="37" borderId="0" xfId="0" applyFont="1" applyFill="1" applyAlignment="1">
      <alignment/>
    </xf>
    <xf numFmtId="0" fontId="3" fillId="37" borderId="20" xfId="0" applyFont="1" applyFill="1" applyBorder="1" applyAlignment="1">
      <alignment horizontal="left" vertical="center" wrapText="1"/>
    </xf>
    <xf numFmtId="0" fontId="3" fillId="37" borderId="20" xfId="0" applyFont="1" applyFill="1" applyBorder="1" applyAlignment="1">
      <alignment wrapText="1"/>
    </xf>
    <xf numFmtId="0" fontId="3" fillId="37" borderId="13" xfId="0" applyFont="1" applyFill="1" applyBorder="1" applyAlignment="1">
      <alignment wrapText="1"/>
    </xf>
    <xf numFmtId="0" fontId="2" fillId="37" borderId="17" xfId="0" applyFont="1" applyFill="1" applyBorder="1" applyAlignment="1">
      <alignment vertical="center" wrapText="1"/>
    </xf>
    <xf numFmtId="0" fontId="2" fillId="37" borderId="19" xfId="0" applyFont="1" applyFill="1" applyBorder="1" applyAlignment="1">
      <alignment horizontal="left" vertical="center" wrapText="1"/>
    </xf>
    <xf numFmtId="0" fontId="2" fillId="37" borderId="23" xfId="0" applyFont="1" applyFill="1" applyBorder="1" applyAlignment="1">
      <alignment vertical="center" wrapText="1"/>
    </xf>
    <xf numFmtId="0" fontId="2" fillId="37" borderId="24" xfId="0" applyFont="1" applyFill="1" applyBorder="1" applyAlignment="1">
      <alignment horizontal="center" wrapText="1"/>
    </xf>
    <xf numFmtId="0" fontId="2" fillId="37" borderId="0" xfId="0" applyFont="1" applyFill="1" applyAlignment="1">
      <alignment wrapText="1"/>
    </xf>
    <xf numFmtId="0" fontId="72" fillId="37" borderId="13" xfId="0" applyFont="1" applyFill="1" applyBorder="1" applyAlignment="1">
      <alignment horizontal="left" vertical="center" wrapText="1"/>
    </xf>
    <xf numFmtId="0" fontId="11" fillId="37" borderId="0" xfId="0" applyFont="1" applyFill="1" applyAlignment="1">
      <alignment horizontal="right" wrapText="1"/>
    </xf>
    <xf numFmtId="172" fontId="11" fillId="37" borderId="0" xfId="0" applyNumberFormat="1" applyFont="1" applyFill="1" applyAlignment="1">
      <alignment horizontal="right" wrapText="1"/>
    </xf>
    <xf numFmtId="0" fontId="13" fillId="37" borderId="14" xfId="0" applyFont="1" applyFill="1" applyBorder="1" applyAlignment="1">
      <alignment horizontal="center"/>
    </xf>
    <xf numFmtId="172" fontId="13" fillId="37" borderId="14" xfId="0" applyNumberFormat="1" applyFont="1" applyFill="1" applyBorder="1" applyAlignment="1">
      <alignment horizontal="center"/>
    </xf>
    <xf numFmtId="0" fontId="3" fillId="37" borderId="0" xfId="0" applyFont="1" applyFill="1" applyAlignment="1">
      <alignment horizontal="center" vertical="center" wrapText="1"/>
    </xf>
    <xf numFmtId="0" fontId="0" fillId="37" borderId="0" xfId="0" applyFont="1" applyFill="1" applyAlignment="1">
      <alignment horizontal="center" vertical="center" wrapText="1"/>
    </xf>
    <xf numFmtId="0" fontId="4" fillId="37" borderId="13" xfId="0" applyFont="1" applyFill="1" applyBorder="1" applyAlignment="1">
      <alignment horizontal="center"/>
    </xf>
    <xf numFmtId="0" fontId="4" fillId="37" borderId="13" xfId="0" applyFont="1" applyFill="1" applyBorder="1" applyAlignment="1">
      <alignment/>
    </xf>
    <xf numFmtId="0" fontId="4" fillId="37" borderId="13" xfId="0" applyNumberFormat="1" applyFont="1" applyFill="1" applyBorder="1" applyAlignment="1">
      <alignment horizontal="center" wrapText="1"/>
    </xf>
    <xf numFmtId="0" fontId="4" fillId="37" borderId="0" xfId="0" applyFont="1" applyFill="1" applyAlignment="1">
      <alignment/>
    </xf>
    <xf numFmtId="0" fontId="4" fillId="37" borderId="13" xfId="0" applyFont="1" applyFill="1" applyBorder="1" applyAlignment="1">
      <alignment horizontal="center" wrapText="1"/>
    </xf>
    <xf numFmtId="0" fontId="4" fillId="37" borderId="13" xfId="0" applyFont="1" applyFill="1" applyBorder="1" applyAlignment="1">
      <alignment wrapText="1"/>
    </xf>
    <xf numFmtId="49" fontId="4" fillId="37" borderId="13" xfId="0" applyNumberFormat="1" applyFont="1" applyFill="1" applyBorder="1" applyAlignment="1">
      <alignment horizontal="center" wrapText="1"/>
    </xf>
    <xf numFmtId="0" fontId="77" fillId="37" borderId="13" xfId="0" applyFont="1" applyFill="1" applyBorder="1" applyAlignment="1">
      <alignment horizontal="justify" vertical="center"/>
    </xf>
    <xf numFmtId="0" fontId="4" fillId="37" borderId="13" xfId="0" applyFont="1" applyFill="1" applyBorder="1" applyAlignment="1">
      <alignment horizontal="center" vertical="center"/>
    </xf>
    <xf numFmtId="0" fontId="77" fillId="37" borderId="13" xfId="0" applyFont="1" applyFill="1" applyBorder="1" applyAlignment="1">
      <alignment horizontal="justify" vertical="center" wrapText="1"/>
    </xf>
    <xf numFmtId="0" fontId="11" fillId="37" borderId="13" xfId="0" applyFont="1" applyFill="1" applyBorder="1" applyAlignment="1">
      <alignment horizontal="center" wrapText="1"/>
    </xf>
    <xf numFmtId="0" fontId="11" fillId="37" borderId="13" xfId="0" applyFont="1" applyFill="1" applyBorder="1" applyAlignment="1">
      <alignment wrapText="1"/>
    </xf>
    <xf numFmtId="172" fontId="11" fillId="37" borderId="13" xfId="0" applyNumberFormat="1" applyFont="1" applyFill="1" applyBorder="1" applyAlignment="1">
      <alignment horizontal="center"/>
    </xf>
    <xf numFmtId="0" fontId="14" fillId="37" borderId="0" xfId="0" applyFont="1" applyFill="1" applyAlignment="1">
      <alignment/>
    </xf>
    <xf numFmtId="0" fontId="11" fillId="37" borderId="0" xfId="0" applyFont="1" applyFill="1" applyAlignment="1">
      <alignment horizontal="center" wrapText="1"/>
    </xf>
    <xf numFmtId="0" fontId="11" fillId="37" borderId="0" xfId="0" applyFont="1" applyFill="1" applyAlignment="1">
      <alignment/>
    </xf>
    <xf numFmtId="172" fontId="11" fillId="37" borderId="0" xfId="0" applyNumberFormat="1" applyFont="1" applyFill="1" applyAlignment="1">
      <alignment horizontal="center"/>
    </xf>
    <xf numFmtId="0" fontId="14" fillId="37" borderId="0" xfId="0" applyFont="1" applyFill="1" applyAlignment="1">
      <alignment horizontal="center" wrapText="1"/>
    </xf>
    <xf numFmtId="172" fontId="14" fillId="37" borderId="0" xfId="0" applyNumberFormat="1" applyFont="1" applyFill="1" applyAlignment="1">
      <alignment horizontal="center"/>
    </xf>
    <xf numFmtId="0" fontId="0" fillId="37" borderId="0" xfId="0" applyFill="1" applyAlignment="1">
      <alignment horizontal="center" wrapText="1"/>
    </xf>
    <xf numFmtId="172" fontId="0" fillId="37" borderId="0" xfId="0" applyNumberFormat="1" applyFill="1" applyAlignment="1">
      <alignment horizontal="center"/>
    </xf>
    <xf numFmtId="49" fontId="0" fillId="37" borderId="0" xfId="0" applyNumberFormat="1" applyFill="1" applyAlignment="1">
      <alignment horizontal="right"/>
    </xf>
    <xf numFmtId="49" fontId="0" fillId="37" borderId="0" xfId="0" applyNumberFormat="1" applyFill="1" applyAlignment="1">
      <alignment/>
    </xf>
    <xf numFmtId="0" fontId="0" fillId="37" borderId="0" xfId="0" applyFill="1" applyAlignment="1">
      <alignment horizontal="center"/>
    </xf>
    <xf numFmtId="1" fontId="72" fillId="37" borderId="1" xfId="53" applyNumberFormat="1" applyFont="1" applyFill="1" applyAlignment="1" applyProtection="1">
      <alignment horizontal="center" shrinkToFit="1"/>
      <protection/>
    </xf>
    <xf numFmtId="0" fontId="72" fillId="37" borderId="1" xfId="49" applyNumberFormat="1" applyFont="1" applyFill="1" applyAlignment="1" applyProtection="1">
      <alignment horizontal="left" vertical="top" wrapText="1"/>
      <protection/>
    </xf>
    <xf numFmtId="0" fontId="71" fillId="37" borderId="1" xfId="50" applyNumberFormat="1" applyFont="1" applyFill="1" applyProtection="1">
      <alignment vertical="top" wrapText="1"/>
      <protection/>
    </xf>
    <xf numFmtId="0" fontId="72" fillId="37" borderId="1" xfId="50" applyNumberFormat="1" applyFont="1" applyFill="1" applyProtection="1">
      <alignment vertical="top" wrapText="1"/>
      <protection/>
    </xf>
    <xf numFmtId="1" fontId="72" fillId="37" borderId="1" xfId="54" applyNumberFormat="1" applyFont="1" applyFill="1" applyAlignment="1" applyProtection="1">
      <alignment horizontal="center" shrinkToFit="1"/>
      <protection/>
    </xf>
    <xf numFmtId="0" fontId="72" fillId="37" borderId="13" xfId="52" applyNumberFormat="1" applyFont="1" applyFill="1" applyBorder="1" applyAlignment="1" applyProtection="1">
      <alignment wrapText="1"/>
      <protection/>
    </xf>
    <xf numFmtId="172" fontId="2" fillId="37" borderId="13" xfId="0" applyNumberFormat="1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 wrapText="1"/>
    </xf>
    <xf numFmtId="172" fontId="4" fillId="37" borderId="0" xfId="0" applyNumberFormat="1" applyFont="1" applyFill="1" applyBorder="1" applyAlignment="1">
      <alignment horizontal="right" wrapText="1"/>
    </xf>
    <xf numFmtId="172" fontId="71" fillId="0" borderId="13" xfId="0" applyNumberFormat="1" applyFont="1" applyBorder="1" applyAlignment="1">
      <alignment horizontal="center" vertical="center" wrapText="1"/>
    </xf>
    <xf numFmtId="172" fontId="72" fillId="0" borderId="13" xfId="0" applyNumberFormat="1" applyFont="1" applyBorder="1" applyAlignment="1">
      <alignment horizontal="center" vertical="center" wrapText="1"/>
    </xf>
    <xf numFmtId="172" fontId="4" fillId="37" borderId="0" xfId="0" applyNumberFormat="1" applyFont="1" applyFill="1" applyAlignment="1">
      <alignment wrapText="1"/>
    </xf>
    <xf numFmtId="172" fontId="2" fillId="37" borderId="20" xfId="0" applyNumberFormat="1" applyFont="1" applyFill="1" applyBorder="1" applyAlignment="1">
      <alignment horizontal="center" wrapText="1"/>
    </xf>
    <xf numFmtId="172" fontId="72" fillId="37" borderId="1" xfId="54" applyNumberFormat="1" applyFont="1" applyFill="1" applyAlignment="1" applyProtection="1">
      <alignment horizontal="center" shrinkToFit="1"/>
      <protection/>
    </xf>
    <xf numFmtId="172" fontId="2" fillId="37" borderId="0" xfId="0" applyNumberFormat="1" applyFont="1" applyFill="1" applyAlignment="1">
      <alignment horizontal="center" vertical="center" wrapText="1"/>
    </xf>
    <xf numFmtId="172" fontId="4" fillId="37" borderId="0" xfId="0" applyNumberFormat="1" applyFont="1" applyFill="1" applyAlignment="1">
      <alignment/>
    </xf>
    <xf numFmtId="172" fontId="4" fillId="37" borderId="13" xfId="0" applyNumberFormat="1" applyFont="1" applyFill="1" applyBorder="1" applyAlignment="1">
      <alignment horizontal="center"/>
    </xf>
    <xf numFmtId="172" fontId="4" fillId="37" borderId="13" xfId="0" applyNumberFormat="1" applyFont="1" applyFill="1" applyBorder="1" applyAlignment="1">
      <alignment horizontal="center" vertical="center"/>
    </xf>
    <xf numFmtId="0" fontId="74" fillId="0" borderId="1" xfId="0" applyFont="1" applyFill="1" applyBorder="1" applyAlignment="1">
      <alignment vertical="center" wrapText="1"/>
    </xf>
    <xf numFmtId="172" fontId="74" fillId="37" borderId="13" xfId="0" applyNumberFormat="1" applyFont="1" applyFill="1" applyBorder="1" applyAlignment="1">
      <alignment horizontal="center" wrapText="1"/>
    </xf>
    <xf numFmtId="172" fontId="74" fillId="0" borderId="13" xfId="0" applyNumberFormat="1" applyFont="1" applyBorder="1" applyAlignment="1">
      <alignment horizontal="center" wrapText="1"/>
    </xf>
    <xf numFmtId="172" fontId="74" fillId="11" borderId="0" xfId="0" applyNumberFormat="1" applyFont="1" applyFill="1" applyAlignment="1">
      <alignment/>
    </xf>
    <xf numFmtId="0" fontId="74" fillId="11" borderId="0" xfId="0" applyFont="1" applyFill="1" applyAlignment="1">
      <alignment/>
    </xf>
    <xf numFmtId="0" fontId="16" fillId="37" borderId="13" xfId="0" applyFont="1" applyFill="1" applyBorder="1" applyAlignment="1">
      <alignment vertical="center" wrapText="1"/>
    </xf>
    <xf numFmtId="49" fontId="71" fillId="37" borderId="20" xfId="0" applyNumberFormat="1" applyFont="1" applyFill="1" applyBorder="1" applyAlignment="1">
      <alignment horizontal="center" wrapText="1"/>
    </xf>
    <xf numFmtId="172" fontId="71" fillId="37" borderId="24" xfId="0" applyNumberFormat="1" applyFont="1" applyFill="1" applyBorder="1" applyAlignment="1">
      <alignment horizontal="center" wrapText="1"/>
    </xf>
    <xf numFmtId="172" fontId="71" fillId="37" borderId="20" xfId="0" applyNumberFormat="1" applyFont="1" applyFill="1" applyBorder="1" applyAlignment="1">
      <alignment horizontal="center" wrapText="1"/>
    </xf>
    <xf numFmtId="172" fontId="71" fillId="37" borderId="13" xfId="0" applyNumberFormat="1" applyFont="1" applyFill="1" applyBorder="1" applyAlignment="1">
      <alignment horizontal="center" wrapText="1"/>
    </xf>
    <xf numFmtId="172" fontId="3" fillId="37" borderId="13" xfId="0" applyNumberFormat="1" applyFont="1" applyFill="1" applyBorder="1" applyAlignment="1">
      <alignment horizontal="center" wrapText="1"/>
    </xf>
    <xf numFmtId="172" fontId="71" fillId="37" borderId="13" xfId="0" applyNumberFormat="1" applyFont="1" applyFill="1" applyBorder="1" applyAlignment="1">
      <alignment horizontal="center" wrapText="1"/>
    </xf>
    <xf numFmtId="0" fontId="72" fillId="37" borderId="1" xfId="0" applyFont="1" applyFill="1" applyBorder="1" applyAlignment="1">
      <alignment vertical="center" wrapText="1"/>
    </xf>
    <xf numFmtId="49" fontId="72" fillId="37" borderId="24" xfId="0" applyNumberFormat="1" applyFont="1" applyFill="1" applyBorder="1" applyAlignment="1">
      <alignment horizontal="center" wrapText="1"/>
    </xf>
    <xf numFmtId="1" fontId="72" fillId="37" borderId="25" xfId="54" applyNumberFormat="1" applyFont="1" applyFill="1" applyBorder="1" applyAlignment="1" applyProtection="1">
      <alignment horizontal="center" shrinkToFit="1"/>
      <protection/>
    </xf>
    <xf numFmtId="0" fontId="72" fillId="37" borderId="24" xfId="0" applyFont="1" applyFill="1" applyBorder="1" applyAlignment="1">
      <alignment horizontal="center" wrapText="1"/>
    </xf>
    <xf numFmtId="172" fontId="72" fillId="37" borderId="24" xfId="0" applyNumberFormat="1" applyFont="1" applyFill="1" applyBorder="1" applyAlignment="1">
      <alignment horizontal="center" wrapText="1"/>
    </xf>
    <xf numFmtId="0" fontId="72" fillId="37" borderId="19" xfId="0" applyFont="1" applyFill="1" applyBorder="1" applyAlignment="1">
      <alignment vertical="center" wrapText="1"/>
    </xf>
    <xf numFmtId="0" fontId="2" fillId="37" borderId="13" xfId="0" applyFont="1" applyFill="1" applyBorder="1" applyAlignment="1">
      <alignment horizontal="left" wrapText="1"/>
    </xf>
    <xf numFmtId="0" fontId="74" fillId="37" borderId="1" xfId="0" applyFont="1" applyFill="1" applyBorder="1" applyAlignment="1">
      <alignment vertical="center" wrapText="1"/>
    </xf>
    <xf numFmtId="0" fontId="0" fillId="0" borderId="0" xfId="0" applyAlignment="1">
      <alignment horizontal="right" wrapText="1"/>
    </xf>
    <xf numFmtId="0" fontId="6" fillId="0" borderId="14" xfId="0" applyFont="1" applyBorder="1" applyAlignment="1">
      <alignment horizontal="center" wrapText="1"/>
    </xf>
    <xf numFmtId="0" fontId="15" fillId="0" borderId="13" xfId="0" applyFont="1" applyBorder="1" applyAlignment="1">
      <alignment horizontal="center"/>
    </xf>
    <xf numFmtId="0" fontId="15" fillId="0" borderId="13" xfId="0" applyFont="1" applyBorder="1" applyAlignment="1">
      <alignment/>
    </xf>
    <xf numFmtId="174" fontId="15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73" fontId="15" fillId="0" borderId="13" xfId="0" applyNumberFormat="1" applyFont="1" applyBorder="1" applyAlignment="1">
      <alignment horizontal="center"/>
    </xf>
    <xf numFmtId="173" fontId="5" fillId="0" borderId="13" xfId="0" applyNumberFormat="1" applyFont="1" applyBorder="1" applyAlignment="1">
      <alignment horizontal="center"/>
    </xf>
    <xf numFmtId="0" fontId="74" fillId="37" borderId="1" xfId="0" applyFont="1" applyFill="1" applyBorder="1" applyAlignment="1">
      <alignment horizontal="center" vertical="center" wrapText="1"/>
    </xf>
    <xf numFmtId="172" fontId="71" fillId="37" borderId="13" xfId="0" applyNumberFormat="1" applyFont="1" applyFill="1" applyBorder="1" applyAlignment="1">
      <alignment horizontal="center" wrapText="1"/>
    </xf>
    <xf numFmtId="49" fontId="2" fillId="37" borderId="13" xfId="86" applyNumberFormat="1" applyFont="1" applyFill="1" applyBorder="1" applyAlignment="1">
      <alignment horizontal="center"/>
      <protection/>
    </xf>
    <xf numFmtId="49" fontId="3" fillId="37" borderId="13" xfId="86" applyNumberFormat="1" applyFont="1" applyFill="1" applyBorder="1" applyAlignment="1">
      <alignment horizontal="center"/>
      <protection/>
    </xf>
    <xf numFmtId="0" fontId="4" fillId="0" borderId="0" xfId="0" applyFont="1" applyAlignment="1">
      <alignment horizontal="right" wrapText="1"/>
    </xf>
    <xf numFmtId="173" fontId="3" fillId="0" borderId="13" xfId="0" applyNumberFormat="1" applyFont="1" applyBorder="1" applyAlignment="1">
      <alignment horizontal="center"/>
    </xf>
    <xf numFmtId="173" fontId="71" fillId="0" borderId="13" xfId="0" applyNumberFormat="1" applyFont="1" applyBorder="1" applyAlignment="1">
      <alignment horizontal="center" vertical="center" wrapText="1"/>
    </xf>
    <xf numFmtId="173" fontId="71" fillId="37" borderId="13" xfId="0" applyNumberFormat="1" applyFont="1" applyFill="1" applyBorder="1" applyAlignment="1">
      <alignment horizontal="center" wrapText="1"/>
    </xf>
    <xf numFmtId="172" fontId="3" fillId="37" borderId="20" xfId="0" applyNumberFormat="1" applyFont="1" applyFill="1" applyBorder="1" applyAlignment="1">
      <alignment horizontal="center" wrapText="1"/>
    </xf>
    <xf numFmtId="172" fontId="71" fillId="37" borderId="13" xfId="0" applyNumberFormat="1" applyFont="1" applyFill="1" applyBorder="1" applyAlignment="1">
      <alignment horizontal="center" wrapText="1"/>
    </xf>
    <xf numFmtId="172" fontId="3" fillId="37" borderId="20" xfId="0" applyNumberFormat="1" applyFont="1" applyFill="1" applyBorder="1" applyAlignment="1">
      <alignment horizontal="center" wrapText="1"/>
    </xf>
    <xf numFmtId="1" fontId="72" fillId="37" borderId="13" xfId="54" applyNumberFormat="1" applyFont="1" applyFill="1" applyBorder="1" applyAlignment="1" applyProtection="1">
      <alignment horizontal="center" shrinkToFit="1"/>
      <protection/>
    </xf>
    <xf numFmtId="172" fontId="72" fillId="37" borderId="13" xfId="0" applyNumberFormat="1" applyFont="1" applyFill="1" applyBorder="1" applyAlignment="1">
      <alignment horizontal="center" vertical="center" wrapText="1"/>
    </xf>
    <xf numFmtId="172" fontId="71" fillId="37" borderId="13" xfId="0" applyNumberFormat="1" applyFont="1" applyFill="1" applyBorder="1" applyAlignment="1">
      <alignment horizontal="center" vertical="center" wrapText="1"/>
    </xf>
    <xf numFmtId="172" fontId="6" fillId="37" borderId="26" xfId="0" applyNumberFormat="1" applyFont="1" applyFill="1" applyBorder="1" applyAlignment="1">
      <alignment horizontal="center" wrapText="1"/>
    </xf>
    <xf numFmtId="172" fontId="6" fillId="37" borderId="20" xfId="0" applyNumberFormat="1" applyFont="1" applyFill="1" applyBorder="1" applyAlignment="1">
      <alignment horizontal="center" wrapText="1"/>
    </xf>
    <xf numFmtId="173" fontId="3" fillId="37" borderId="20" xfId="0" applyNumberFormat="1" applyFont="1" applyFill="1" applyBorder="1" applyAlignment="1">
      <alignment horizontal="center" wrapText="1"/>
    </xf>
    <xf numFmtId="0" fontId="4" fillId="37" borderId="0" xfId="0" applyFont="1" applyFill="1" applyAlignment="1">
      <alignment horizontal="right" wrapText="1"/>
    </xf>
    <xf numFmtId="172" fontId="3" fillId="37" borderId="20" xfId="0" applyNumberFormat="1" applyFont="1" applyFill="1" applyBorder="1" applyAlignment="1">
      <alignment horizontal="center" wrapText="1"/>
    </xf>
    <xf numFmtId="172" fontId="3" fillId="37" borderId="20" xfId="0" applyNumberFormat="1" applyFont="1" applyFill="1" applyBorder="1" applyAlignment="1">
      <alignment horizontal="center" wrapText="1"/>
    </xf>
    <xf numFmtId="173" fontId="3" fillId="37" borderId="2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60" fillId="0" borderId="0" xfId="0" applyFont="1" applyAlignment="1">
      <alignment/>
    </xf>
    <xf numFmtId="0" fontId="5" fillId="0" borderId="13" xfId="0" applyFont="1" applyBorder="1" applyAlignment="1">
      <alignment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justify" vertical="center" wrapText="1"/>
    </xf>
    <xf numFmtId="173" fontId="15" fillId="0" borderId="13" xfId="0" applyNumberFormat="1" applyFont="1" applyBorder="1" applyAlignment="1">
      <alignment horizontal="center" vertical="center" wrapText="1"/>
    </xf>
    <xf numFmtId="174" fontId="5" fillId="0" borderId="13" xfId="0" applyNumberFormat="1" applyFont="1" applyBorder="1" applyAlignment="1">
      <alignment horizontal="center"/>
    </xf>
    <xf numFmtId="0" fontId="74" fillId="0" borderId="27" xfId="0" applyFont="1" applyBorder="1" applyAlignment="1">
      <alignment vertical="center" wrapText="1"/>
    </xf>
    <xf numFmtId="0" fontId="74" fillId="0" borderId="23" xfId="0" applyFont="1" applyBorder="1" applyAlignment="1">
      <alignment vertical="center" wrapText="1"/>
    </xf>
    <xf numFmtId="0" fontId="74" fillId="0" borderId="22" xfId="0" applyFont="1" applyBorder="1" applyAlignment="1">
      <alignment vertical="center" wrapText="1"/>
    </xf>
    <xf numFmtId="0" fontId="74" fillId="0" borderId="13" xfId="0" applyFont="1" applyBorder="1" applyAlignment="1">
      <alignment vertical="center" wrapText="1"/>
    </xf>
    <xf numFmtId="0" fontId="74" fillId="0" borderId="20" xfId="0" applyFont="1" applyBorder="1" applyAlignment="1">
      <alignment vertical="center" wrapText="1"/>
    </xf>
    <xf numFmtId="173" fontId="78" fillId="33" borderId="13" xfId="83" applyNumberFormat="1" applyFont="1" applyBorder="1" applyAlignment="1">
      <alignment horizontal="center" vertical="top" wrapText="1"/>
      <protection/>
    </xf>
    <xf numFmtId="173" fontId="79" fillId="0" borderId="1" xfId="61" applyNumberFormat="1" applyFont="1" applyAlignment="1">
      <alignment horizontal="center" vertical="center" shrinkToFit="1"/>
      <protection/>
    </xf>
    <xf numFmtId="177" fontId="15" fillId="0" borderId="13" xfId="0" applyNumberFormat="1" applyFont="1" applyBorder="1" applyAlignment="1">
      <alignment horizontal="center"/>
    </xf>
    <xf numFmtId="177" fontId="5" fillId="0" borderId="13" xfId="0" applyNumberFormat="1" applyFont="1" applyBorder="1" applyAlignment="1">
      <alignment horizontal="center"/>
    </xf>
    <xf numFmtId="0" fontId="80" fillId="0" borderId="0" xfId="0" applyFont="1" applyAlignment="1">
      <alignment horizontal="center" wrapText="1"/>
    </xf>
    <xf numFmtId="173" fontId="74" fillId="0" borderId="13" xfId="0" applyNumberFormat="1" applyFont="1" applyBorder="1" applyAlignment="1">
      <alignment horizontal="center" vertical="center" wrapText="1"/>
    </xf>
    <xf numFmtId="0" fontId="74" fillId="0" borderId="28" xfId="0" applyFont="1" applyBorder="1" applyAlignment="1">
      <alignment vertical="center" wrapText="1"/>
    </xf>
    <xf numFmtId="0" fontId="74" fillId="0" borderId="2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6" fontId="78" fillId="33" borderId="13" xfId="83" applyNumberFormat="1" applyFont="1" applyBorder="1" applyAlignment="1">
      <alignment horizontal="center" vertical="top" wrapText="1"/>
      <protection/>
    </xf>
    <xf numFmtId="176" fontId="79" fillId="0" borderId="1" xfId="61" applyNumberFormat="1" applyFont="1" applyAlignment="1">
      <alignment horizontal="center" vertical="center" shrinkToFit="1"/>
      <protection/>
    </xf>
    <xf numFmtId="176" fontId="15" fillId="0" borderId="13" xfId="0" applyNumberFormat="1" applyFont="1" applyBorder="1" applyAlignment="1">
      <alignment horizontal="center"/>
    </xf>
    <xf numFmtId="176" fontId="5" fillId="0" borderId="13" xfId="0" applyNumberFormat="1" applyFont="1" applyBorder="1" applyAlignment="1">
      <alignment horizontal="center"/>
    </xf>
    <xf numFmtId="173" fontId="81" fillId="33" borderId="13" xfId="83" applyNumberFormat="1" applyFont="1" applyBorder="1" applyAlignment="1">
      <alignment horizontal="center" vertical="top" wrapText="1"/>
      <protection/>
    </xf>
    <xf numFmtId="173" fontId="6" fillId="37" borderId="13" xfId="0" applyNumberFormat="1" applyFont="1" applyFill="1" applyBorder="1" applyAlignment="1">
      <alignment horizontal="center"/>
    </xf>
    <xf numFmtId="173" fontId="75" fillId="0" borderId="13" xfId="0" applyNumberFormat="1" applyFont="1" applyBorder="1" applyAlignment="1">
      <alignment horizontal="center" vertical="center" wrapText="1"/>
    </xf>
    <xf numFmtId="173" fontId="75" fillId="0" borderId="13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 horizontal="center" vertical="center" wrapText="1"/>
    </xf>
    <xf numFmtId="172" fontId="15" fillId="0" borderId="13" xfId="0" applyNumberFormat="1" applyFont="1" applyBorder="1" applyAlignment="1">
      <alignment horizontal="center" vertical="center" wrapText="1"/>
    </xf>
    <xf numFmtId="172" fontId="71" fillId="37" borderId="13" xfId="0" applyNumberFormat="1" applyFont="1" applyFill="1" applyBorder="1" applyAlignment="1">
      <alignment horizontal="center" wrapText="1"/>
    </xf>
    <xf numFmtId="0" fontId="3" fillId="37" borderId="13" xfId="0" applyFont="1" applyFill="1" applyBorder="1" applyAlignment="1">
      <alignment horizontal="center" wrapText="1"/>
    </xf>
    <xf numFmtId="172" fontId="3" fillId="37" borderId="23" xfId="0" applyNumberFormat="1" applyFont="1" applyFill="1" applyBorder="1" applyAlignment="1">
      <alignment horizontal="center" vertical="center" wrapText="1"/>
    </xf>
    <xf numFmtId="172" fontId="71" fillId="37" borderId="17" xfId="0" applyNumberFormat="1" applyFont="1" applyFill="1" applyBorder="1" applyAlignment="1">
      <alignment horizontal="center" wrapText="1"/>
    </xf>
    <xf numFmtId="173" fontId="2" fillId="37" borderId="13" xfId="0" applyNumberFormat="1" applyFont="1" applyFill="1" applyBorder="1" applyAlignment="1">
      <alignment horizontal="center" wrapText="1"/>
    </xf>
    <xf numFmtId="172" fontId="3" fillId="37" borderId="20" xfId="0" applyNumberFormat="1" applyFont="1" applyFill="1" applyBorder="1" applyAlignment="1">
      <alignment horizontal="center" wrapText="1"/>
    </xf>
    <xf numFmtId="172" fontId="3" fillId="37" borderId="20" xfId="0" applyNumberFormat="1" applyFont="1" applyFill="1" applyBorder="1" applyAlignment="1">
      <alignment horizontal="center" wrapText="1"/>
    </xf>
    <xf numFmtId="0" fontId="3" fillId="37" borderId="13" xfId="0" applyFont="1" applyFill="1" applyBorder="1" applyAlignment="1">
      <alignment horizontal="justify" vertical="center" wrapText="1"/>
    </xf>
    <xf numFmtId="172" fontId="3" fillId="37" borderId="20" xfId="0" applyNumberFormat="1" applyFont="1" applyFill="1" applyBorder="1" applyAlignment="1">
      <alignment horizontal="center" wrapText="1"/>
    </xf>
    <xf numFmtId="172" fontId="15" fillId="37" borderId="13" xfId="0" applyNumberFormat="1" applyFont="1" applyFill="1" applyBorder="1" applyAlignment="1">
      <alignment horizontal="center" vertical="center" wrapText="1"/>
    </xf>
    <xf numFmtId="49" fontId="72" fillId="0" borderId="29" xfId="60" applyNumberFormat="1" applyFont="1" applyBorder="1" applyAlignment="1" applyProtection="1">
      <alignment horizontal="center"/>
      <protection/>
    </xf>
    <xf numFmtId="49" fontId="72" fillId="0" borderId="30" xfId="60" applyNumberFormat="1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37" borderId="0" xfId="0" applyFont="1" applyFill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172" fontId="6" fillId="37" borderId="23" xfId="0" applyNumberFormat="1" applyFont="1" applyFill="1" applyBorder="1" applyAlignment="1">
      <alignment horizontal="center" wrapText="1"/>
    </xf>
    <xf numFmtId="172" fontId="6" fillId="37" borderId="22" xfId="0" applyNumberFormat="1" applyFont="1" applyFill="1" applyBorder="1" applyAlignment="1">
      <alignment horizontal="center" wrapText="1"/>
    </xf>
    <xf numFmtId="172" fontId="6" fillId="37" borderId="13" xfId="0" applyNumberFormat="1" applyFont="1" applyFill="1" applyBorder="1" applyAlignment="1">
      <alignment horizontal="center" wrapText="1"/>
    </xf>
    <xf numFmtId="0" fontId="4" fillId="37" borderId="0" xfId="0" applyFont="1" applyFill="1" applyAlignment="1">
      <alignment horizontal="right"/>
    </xf>
    <xf numFmtId="0" fontId="3" fillId="37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82" fillId="0" borderId="0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49" fontId="71" fillId="0" borderId="13" xfId="0" applyNumberFormat="1" applyFont="1" applyBorder="1" applyAlignment="1">
      <alignment horizontal="center" vertical="center" wrapText="1"/>
    </xf>
    <xf numFmtId="0" fontId="82" fillId="37" borderId="14" xfId="0" applyFont="1" applyFill="1" applyBorder="1" applyAlignment="1">
      <alignment horizontal="center" vertical="center" wrapText="1"/>
    </xf>
    <xf numFmtId="0" fontId="71" fillId="37" borderId="24" xfId="0" applyFont="1" applyFill="1" applyBorder="1" applyAlignment="1">
      <alignment horizontal="center" vertical="center" wrapText="1"/>
    </xf>
    <xf numFmtId="0" fontId="71" fillId="37" borderId="20" xfId="0" applyFont="1" applyFill="1" applyBorder="1" applyAlignment="1">
      <alignment horizontal="center" vertical="center" wrapText="1"/>
    </xf>
    <xf numFmtId="172" fontId="6" fillId="37" borderId="23" xfId="0" applyNumberFormat="1" applyFont="1" applyFill="1" applyBorder="1" applyAlignment="1">
      <alignment horizontal="center" vertical="center" wrapText="1"/>
    </xf>
    <xf numFmtId="172" fontId="6" fillId="37" borderId="22" xfId="0" applyNumberFormat="1" applyFont="1" applyFill="1" applyBorder="1" applyAlignment="1">
      <alignment horizontal="center" vertical="center" wrapText="1"/>
    </xf>
    <xf numFmtId="172" fontId="6" fillId="37" borderId="13" xfId="0" applyNumberFormat="1" applyFont="1" applyFill="1" applyBorder="1" applyAlignment="1">
      <alignment horizontal="center" vertical="center" wrapText="1"/>
    </xf>
    <xf numFmtId="49" fontId="71" fillId="37" borderId="24" xfId="0" applyNumberFormat="1" applyFont="1" applyFill="1" applyBorder="1" applyAlignment="1">
      <alignment horizontal="center" wrapText="1"/>
    </xf>
    <xf numFmtId="49" fontId="71" fillId="37" borderId="20" xfId="0" applyNumberFormat="1" applyFont="1" applyFill="1" applyBorder="1" applyAlignment="1">
      <alignment horizontal="center" wrapText="1"/>
    </xf>
    <xf numFmtId="0" fontId="71" fillId="37" borderId="24" xfId="0" applyFont="1" applyFill="1" applyBorder="1" applyAlignment="1">
      <alignment horizontal="center" wrapText="1"/>
    </xf>
    <xf numFmtId="0" fontId="71" fillId="37" borderId="20" xfId="0" applyFont="1" applyFill="1" applyBorder="1" applyAlignment="1">
      <alignment horizontal="center" wrapText="1"/>
    </xf>
    <xf numFmtId="0" fontId="4" fillId="37" borderId="0" xfId="0" applyFont="1" applyFill="1" applyBorder="1" applyAlignment="1">
      <alignment horizontal="right" wrapText="1"/>
    </xf>
    <xf numFmtId="172" fontId="3" fillId="37" borderId="24" xfId="0" applyNumberFormat="1" applyFont="1" applyFill="1" applyBorder="1" applyAlignment="1">
      <alignment horizontal="center" wrapText="1"/>
    </xf>
    <xf numFmtId="172" fontId="3" fillId="37" borderId="20" xfId="0" applyNumberFormat="1" applyFont="1" applyFill="1" applyBorder="1" applyAlignment="1">
      <alignment horizontal="center" wrapText="1"/>
    </xf>
    <xf numFmtId="172" fontId="71" fillId="37" borderId="24" xfId="0" applyNumberFormat="1" applyFont="1" applyFill="1" applyBorder="1" applyAlignment="1">
      <alignment horizontal="center" wrapText="1"/>
    </xf>
    <xf numFmtId="172" fontId="71" fillId="37" borderId="20" xfId="0" applyNumberFormat="1" applyFont="1" applyFill="1" applyBorder="1" applyAlignment="1">
      <alignment horizontal="center" wrapText="1"/>
    </xf>
    <xf numFmtId="172" fontId="3" fillId="37" borderId="17" xfId="0" applyNumberFormat="1" applyFont="1" applyFill="1" applyBorder="1" applyAlignment="1">
      <alignment horizontal="center" vertical="center" wrapText="1"/>
    </xf>
    <xf numFmtId="172" fontId="3" fillId="37" borderId="31" xfId="0" applyNumberFormat="1" applyFont="1" applyFill="1" applyBorder="1" applyAlignment="1">
      <alignment horizontal="center" vertical="center" wrapText="1"/>
    </xf>
    <xf numFmtId="0" fontId="82" fillId="37" borderId="0" xfId="0" applyFont="1" applyFill="1" applyBorder="1" applyAlignment="1">
      <alignment horizontal="center" vertical="center"/>
    </xf>
    <xf numFmtId="49" fontId="71" fillId="37" borderId="24" xfId="0" applyNumberFormat="1" applyFont="1" applyFill="1" applyBorder="1" applyAlignment="1">
      <alignment horizontal="center" vertical="center" wrapText="1"/>
    </xf>
    <xf numFmtId="49" fontId="71" fillId="37" borderId="20" xfId="0" applyNumberFormat="1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wrapText="1"/>
    </xf>
    <xf numFmtId="0" fontId="3" fillId="37" borderId="13" xfId="0" applyFont="1" applyFill="1" applyBorder="1" applyAlignment="1">
      <alignment horizontal="center" wrapText="1"/>
    </xf>
    <xf numFmtId="0" fontId="6" fillId="37" borderId="24" xfId="0" applyFont="1" applyFill="1" applyBorder="1" applyAlignment="1">
      <alignment horizontal="center" vertical="center" wrapText="1"/>
    </xf>
    <xf numFmtId="0" fontId="6" fillId="37" borderId="28" xfId="0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 wrapText="1"/>
    </xf>
    <xf numFmtId="172" fontId="6" fillId="37" borderId="31" xfId="0" applyNumberFormat="1" applyFont="1" applyFill="1" applyBorder="1" applyAlignment="1">
      <alignment horizontal="center" wrapText="1"/>
    </xf>
    <xf numFmtId="172" fontId="6" fillId="37" borderId="16" xfId="0" applyNumberFormat="1" applyFont="1" applyFill="1" applyBorder="1" applyAlignment="1">
      <alignment horizontal="center" wrapText="1"/>
    </xf>
    <xf numFmtId="0" fontId="6" fillId="37" borderId="13" xfId="0" applyFont="1" applyFill="1" applyBorder="1" applyAlignment="1">
      <alignment horizontal="center" wrapText="1"/>
    </xf>
    <xf numFmtId="0" fontId="80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4" fillId="0" borderId="24" xfId="0" applyFont="1" applyBorder="1" applyAlignment="1">
      <alignment vertical="center" wrapText="1"/>
    </xf>
    <xf numFmtId="0" fontId="74" fillId="0" borderId="20" xfId="0" applyFont="1" applyBorder="1" applyAlignment="1">
      <alignment vertical="center" wrapText="1"/>
    </xf>
    <xf numFmtId="0" fontId="74" fillId="0" borderId="28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74" fillId="37" borderId="13" xfId="0" applyFont="1" applyFill="1" applyBorder="1" applyAlignment="1">
      <alignment/>
    </xf>
  </cellXfs>
  <cellStyles count="8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2 2" xfId="50"/>
    <cellStyle name="xl33" xfId="51"/>
    <cellStyle name="xl34" xfId="52"/>
    <cellStyle name="xl34 2" xfId="53"/>
    <cellStyle name="xl34 3" xfId="54"/>
    <cellStyle name="xl35" xfId="55"/>
    <cellStyle name="xl36" xfId="56"/>
    <cellStyle name="xl37" xfId="57"/>
    <cellStyle name="xl38" xfId="58"/>
    <cellStyle name="xl39" xfId="59"/>
    <cellStyle name="xl52" xfId="60"/>
    <cellStyle name="xl78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Гиперссылка 2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 5" xfId="86"/>
    <cellStyle name="Обычный_Лист1_1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view="pageBreakPreview" zoomScaleSheetLayoutView="100" zoomScalePageLayoutView="0" workbookViewId="0" topLeftCell="A1">
      <selection activeCell="D13" sqref="D13"/>
    </sheetView>
  </sheetViews>
  <sheetFormatPr defaultColWidth="9.140625" defaultRowHeight="15"/>
  <cols>
    <col min="1" max="1" width="23.421875" style="123" customWidth="1"/>
    <col min="2" max="2" width="68.28125" style="17" customWidth="1"/>
    <col min="3" max="4" width="16.7109375" style="93" customWidth="1"/>
    <col min="5" max="5" width="16.57421875" style="73" customWidth="1"/>
    <col min="6" max="6" width="9.140625" style="14" customWidth="1"/>
    <col min="7" max="7" width="13.140625" style="14" bestFit="1" customWidth="1"/>
    <col min="8" max="16384" width="9.140625" style="14" customWidth="1"/>
  </cols>
  <sheetData>
    <row r="1" spans="1:12" s="125" customFormat="1" ht="15">
      <c r="A1" s="312" t="s">
        <v>584</v>
      </c>
      <c r="B1" s="312"/>
      <c r="C1" s="312"/>
      <c r="D1" s="312"/>
      <c r="E1" s="312"/>
      <c r="F1" s="126"/>
      <c r="G1" s="126"/>
      <c r="H1" s="126"/>
      <c r="I1" s="126"/>
      <c r="J1" s="126"/>
      <c r="K1" s="126"/>
      <c r="L1" s="126"/>
    </row>
    <row r="2" spans="1:12" s="125" customFormat="1" ht="23.25" customHeight="1">
      <c r="A2" s="307" t="s">
        <v>663</v>
      </c>
      <c r="B2" s="307"/>
      <c r="C2" s="307"/>
      <c r="D2" s="307"/>
      <c r="E2" s="307"/>
      <c r="F2" s="114"/>
      <c r="G2" s="114"/>
      <c r="H2" s="114"/>
      <c r="I2" s="114"/>
      <c r="J2" s="114"/>
      <c r="K2" s="114"/>
      <c r="L2" s="114"/>
    </row>
    <row r="3" spans="1:11" ht="55.5" customHeight="1" hidden="1">
      <c r="A3" s="114"/>
      <c r="B3" s="315" t="s">
        <v>585</v>
      </c>
      <c r="C3" s="315"/>
      <c r="D3" s="315"/>
      <c r="E3" s="315"/>
      <c r="F3" s="77"/>
      <c r="G3" s="77"/>
      <c r="H3" s="77"/>
      <c r="I3" s="77"/>
      <c r="J3" s="77"/>
      <c r="K3" s="77"/>
    </row>
    <row r="4" spans="1:11" ht="12" customHeight="1" hidden="1">
      <c r="A4" s="114"/>
      <c r="B4" s="245"/>
      <c r="C4" s="245"/>
      <c r="D4" s="245"/>
      <c r="E4" s="245"/>
      <c r="F4" s="77"/>
      <c r="G4" s="77"/>
      <c r="H4" s="77"/>
      <c r="I4" s="77"/>
      <c r="J4" s="77"/>
      <c r="K4" s="77"/>
    </row>
    <row r="5" spans="1:11" ht="15" hidden="1">
      <c r="A5" s="306" t="s">
        <v>574</v>
      </c>
      <c r="B5" s="306"/>
      <c r="C5" s="306"/>
      <c r="D5" s="306"/>
      <c r="E5" s="306"/>
      <c r="F5" s="8"/>
      <c r="G5" s="8"/>
      <c r="H5" s="8"/>
      <c r="I5" s="8"/>
      <c r="J5" s="8"/>
      <c r="K5" s="8"/>
    </row>
    <row r="6" spans="1:11" s="125" customFormat="1" ht="41.25" customHeight="1" hidden="1">
      <c r="A6" s="114"/>
      <c r="B6" s="307" t="s">
        <v>570</v>
      </c>
      <c r="C6" s="307"/>
      <c r="D6" s="307"/>
      <c r="E6" s="307"/>
      <c r="F6" s="114"/>
      <c r="G6" s="114"/>
      <c r="H6" s="114"/>
      <c r="I6" s="114"/>
      <c r="J6" s="114"/>
      <c r="K6" s="114"/>
    </row>
    <row r="7" spans="1:10" s="48" customFormat="1" ht="14.25" customHeight="1">
      <c r="A7" s="308"/>
      <c r="B7" s="308"/>
      <c r="C7" s="308"/>
      <c r="D7" s="91"/>
      <c r="E7" s="75"/>
      <c r="F7" s="75"/>
      <c r="G7" s="75"/>
      <c r="H7" s="75"/>
      <c r="I7" s="75"/>
      <c r="J7" s="75"/>
    </row>
    <row r="8" spans="1:5" ht="12.75" customHeight="1">
      <c r="A8" s="305" t="s">
        <v>673</v>
      </c>
      <c r="B8" s="305"/>
      <c r="C8" s="305"/>
      <c r="D8" s="305"/>
      <c r="E8" s="305"/>
    </row>
    <row r="9" spans="1:5" ht="8.25" customHeight="1">
      <c r="A9" s="305"/>
      <c r="B9" s="305"/>
      <c r="C9" s="305"/>
      <c r="D9" s="305"/>
      <c r="E9" s="305"/>
    </row>
    <row r="10" spans="1:5" ht="16.5">
      <c r="A10" s="115"/>
      <c r="B10" s="15"/>
      <c r="C10" s="92"/>
      <c r="D10" s="92"/>
      <c r="E10" s="72"/>
    </row>
    <row r="11" spans="1:5" ht="15" customHeight="1">
      <c r="A11" s="313" t="s">
        <v>236</v>
      </c>
      <c r="B11" s="314" t="s">
        <v>133</v>
      </c>
      <c r="C11" s="309" t="s">
        <v>221</v>
      </c>
      <c r="D11" s="311" t="s">
        <v>591</v>
      </c>
      <c r="E11" s="311" t="s">
        <v>592</v>
      </c>
    </row>
    <row r="12" spans="1:5" s="29" customFormat="1" ht="14.25">
      <c r="A12" s="313"/>
      <c r="B12" s="314"/>
      <c r="C12" s="310"/>
      <c r="D12" s="311"/>
      <c r="E12" s="311"/>
    </row>
    <row r="13" spans="1:5" s="97" customFormat="1" ht="14.25">
      <c r="A13" s="116"/>
      <c r="B13" s="95" t="s">
        <v>134</v>
      </c>
      <c r="C13" s="96">
        <f>C14+C37</f>
        <v>369329.70516</v>
      </c>
      <c r="D13" s="96">
        <f>D14+D37</f>
        <v>95226.07996000002</v>
      </c>
      <c r="E13" s="246">
        <f>D13/C13*100</f>
        <v>25.78348793221126</v>
      </c>
    </row>
    <row r="14" spans="1:5" s="97" customFormat="1" ht="15">
      <c r="A14" s="116" t="s">
        <v>135</v>
      </c>
      <c r="B14" s="98" t="s">
        <v>136</v>
      </c>
      <c r="C14" s="96">
        <f>C15+C16+C23+C24+C31+C32+C33+C35+C17+C34</f>
        <v>143883</v>
      </c>
      <c r="D14" s="96">
        <f>D15+D16+D23+D24+D31+D32+D33+D35+D17+D34+D36</f>
        <v>25955.79912</v>
      </c>
      <c r="E14" s="246">
        <f aca="true" t="shared" si="0" ref="E14:E72">D14/C14*100</f>
        <v>18.039517608056546</v>
      </c>
    </row>
    <row r="15" spans="1:5" s="97" customFormat="1" ht="15">
      <c r="A15" s="117" t="s">
        <v>313</v>
      </c>
      <c r="B15" s="99" t="s">
        <v>306</v>
      </c>
      <c r="C15" s="100">
        <v>98950</v>
      </c>
      <c r="D15" s="100">
        <v>8052.67654</v>
      </c>
      <c r="E15" s="246">
        <f t="shared" si="0"/>
        <v>8.138126872157656</v>
      </c>
    </row>
    <row r="16" spans="1:5" s="97" customFormat="1" ht="15">
      <c r="A16" s="117" t="s">
        <v>316</v>
      </c>
      <c r="B16" s="99" t="s">
        <v>308</v>
      </c>
      <c r="C16" s="100">
        <v>13018</v>
      </c>
      <c r="D16" s="100">
        <v>3499.84516</v>
      </c>
      <c r="E16" s="246">
        <f t="shared" si="0"/>
        <v>26.88466093101859</v>
      </c>
    </row>
    <row r="17" spans="1:5" s="97" customFormat="1" ht="15">
      <c r="A17" s="117" t="s">
        <v>351</v>
      </c>
      <c r="B17" s="99" t="s">
        <v>352</v>
      </c>
      <c r="C17" s="100">
        <v>22403</v>
      </c>
      <c r="D17" s="100">
        <v>6852.74642</v>
      </c>
      <c r="E17" s="246">
        <f t="shared" si="0"/>
        <v>30.58852126947284</v>
      </c>
    </row>
    <row r="18" spans="1:5" s="97" customFormat="1" ht="15">
      <c r="A18" s="303" t="s">
        <v>312</v>
      </c>
      <c r="B18" s="304"/>
      <c r="C18" s="100"/>
      <c r="D18" s="100"/>
      <c r="E18" s="246"/>
    </row>
    <row r="19" spans="1:5" s="52" customFormat="1" ht="30">
      <c r="A19" s="117" t="s">
        <v>511</v>
      </c>
      <c r="B19" s="199" t="s">
        <v>512</v>
      </c>
      <c r="C19" s="200">
        <v>9688</v>
      </c>
      <c r="D19" s="200">
        <v>375.21773</v>
      </c>
      <c r="E19" s="246">
        <f t="shared" si="0"/>
        <v>3.8730153798513625</v>
      </c>
    </row>
    <row r="20" spans="1:5" s="97" customFormat="1" ht="15">
      <c r="A20" s="117" t="s">
        <v>314</v>
      </c>
      <c r="B20" s="101" t="s">
        <v>301</v>
      </c>
      <c r="C20" s="100"/>
      <c r="D20" s="100">
        <v>0</v>
      </c>
      <c r="E20" s="246"/>
    </row>
    <row r="21" spans="1:5" s="97" customFormat="1" ht="15">
      <c r="A21" s="117" t="s">
        <v>315</v>
      </c>
      <c r="B21" s="99" t="s">
        <v>307</v>
      </c>
      <c r="C21" s="100">
        <v>9515</v>
      </c>
      <c r="D21" s="100">
        <v>6436.94509</v>
      </c>
      <c r="E21" s="246">
        <f t="shared" si="0"/>
        <v>67.65050015764582</v>
      </c>
    </row>
    <row r="22" spans="1:5" s="97" customFormat="1" ht="30">
      <c r="A22" s="117" t="s">
        <v>350</v>
      </c>
      <c r="B22" s="99" t="s">
        <v>353</v>
      </c>
      <c r="C22" s="100">
        <v>3200</v>
      </c>
      <c r="D22" s="100">
        <v>64.08291</v>
      </c>
      <c r="E22" s="246">
        <f t="shared" si="0"/>
        <v>2.0025909375</v>
      </c>
    </row>
    <row r="23" spans="1:5" s="97" customFormat="1" ht="15">
      <c r="A23" s="118" t="s">
        <v>317</v>
      </c>
      <c r="B23" s="98" t="s">
        <v>302</v>
      </c>
      <c r="C23" s="100">
        <v>1700</v>
      </c>
      <c r="D23" s="100">
        <v>331.09592</v>
      </c>
      <c r="E23" s="246">
        <f t="shared" si="0"/>
        <v>19.476230588235293</v>
      </c>
    </row>
    <row r="24" spans="1:5" s="97" customFormat="1" ht="15">
      <c r="A24" s="118" t="s">
        <v>318</v>
      </c>
      <c r="B24" s="98" t="s">
        <v>309</v>
      </c>
      <c r="C24" s="100">
        <v>6662</v>
      </c>
      <c r="D24" s="100">
        <v>470.75109</v>
      </c>
      <c r="E24" s="246">
        <f t="shared" si="0"/>
        <v>7.066212698889222</v>
      </c>
    </row>
    <row r="25" spans="1:5" s="97" customFormat="1" ht="15">
      <c r="A25" s="303" t="s">
        <v>312</v>
      </c>
      <c r="B25" s="304"/>
      <c r="C25" s="100"/>
      <c r="D25" s="100"/>
      <c r="E25" s="246"/>
    </row>
    <row r="26" spans="1:5" s="97" customFormat="1" ht="63.75" customHeight="1" hidden="1">
      <c r="A26" s="118" t="s">
        <v>348</v>
      </c>
      <c r="B26" s="98" t="s">
        <v>349</v>
      </c>
      <c r="C26" s="100"/>
      <c r="D26" s="100"/>
      <c r="E26" s="246" t="e">
        <f t="shared" si="0"/>
        <v>#DIV/0!</v>
      </c>
    </row>
    <row r="27" spans="1:5" s="97" customFormat="1" ht="64.5" customHeight="1">
      <c r="A27" s="118" t="s">
        <v>524</v>
      </c>
      <c r="B27" s="98" t="s">
        <v>305</v>
      </c>
      <c r="C27" s="100">
        <v>62</v>
      </c>
      <c r="D27" s="100"/>
      <c r="E27" s="246">
        <f t="shared" si="0"/>
        <v>0</v>
      </c>
    </row>
    <row r="28" spans="1:5" s="97" customFormat="1" ht="64.5" customHeight="1">
      <c r="A28" s="118" t="s">
        <v>319</v>
      </c>
      <c r="B28" s="98" t="s">
        <v>305</v>
      </c>
      <c r="C28" s="100">
        <v>6550</v>
      </c>
      <c r="D28" s="100">
        <v>470.75109</v>
      </c>
      <c r="E28" s="246">
        <f t="shared" si="0"/>
        <v>7.187039541984733</v>
      </c>
    </row>
    <row r="29" spans="1:5" s="97" customFormat="1" ht="72.75" customHeight="1">
      <c r="A29" s="118" t="s">
        <v>320</v>
      </c>
      <c r="B29" s="98" t="s">
        <v>303</v>
      </c>
      <c r="C29" s="100">
        <v>50</v>
      </c>
      <c r="D29" s="100">
        <v>0</v>
      </c>
      <c r="E29" s="246">
        <f t="shared" si="0"/>
        <v>0</v>
      </c>
    </row>
    <row r="30" spans="1:5" s="97" customFormat="1" ht="15" hidden="1">
      <c r="A30" s="118" t="s">
        <v>523</v>
      </c>
      <c r="B30" s="98" t="s">
        <v>304</v>
      </c>
      <c r="C30" s="100"/>
      <c r="D30" s="100"/>
      <c r="E30" s="246" t="e">
        <f t="shared" si="0"/>
        <v>#DIV/0!</v>
      </c>
    </row>
    <row r="31" spans="1:5" s="97" customFormat="1" ht="15">
      <c r="A31" s="118" t="s">
        <v>336</v>
      </c>
      <c r="B31" s="98" t="s">
        <v>341</v>
      </c>
      <c r="C31" s="100">
        <v>85</v>
      </c>
      <c r="D31" s="100">
        <v>22.84044</v>
      </c>
      <c r="E31" s="246">
        <f t="shared" si="0"/>
        <v>26.871105882352943</v>
      </c>
    </row>
    <row r="32" spans="1:5" s="97" customFormat="1" ht="15.75" customHeight="1">
      <c r="A32" s="118" t="s">
        <v>335</v>
      </c>
      <c r="B32" s="98" t="s">
        <v>342</v>
      </c>
      <c r="C32" s="100">
        <v>65</v>
      </c>
      <c r="D32" s="100">
        <v>51.64213</v>
      </c>
      <c r="E32" s="246">
        <f t="shared" si="0"/>
        <v>79.44943076923077</v>
      </c>
    </row>
    <row r="33" spans="1:5" s="97" customFormat="1" ht="30">
      <c r="A33" s="117" t="s">
        <v>334</v>
      </c>
      <c r="B33" s="101" t="s">
        <v>310</v>
      </c>
      <c r="C33" s="100">
        <v>750</v>
      </c>
      <c r="D33" s="100">
        <v>6544.9619</v>
      </c>
      <c r="E33" s="246">
        <f t="shared" si="0"/>
        <v>872.6615866666666</v>
      </c>
    </row>
    <row r="34" spans="1:5" s="97" customFormat="1" ht="19.5" customHeight="1" hidden="1">
      <c r="A34" s="118" t="s">
        <v>333</v>
      </c>
      <c r="B34" s="101" t="s">
        <v>337</v>
      </c>
      <c r="C34" s="100"/>
      <c r="D34" s="100"/>
      <c r="E34" s="246" t="e">
        <f t="shared" si="0"/>
        <v>#DIV/0!</v>
      </c>
    </row>
    <row r="35" spans="1:5" s="97" customFormat="1" ht="15">
      <c r="A35" s="118" t="s">
        <v>321</v>
      </c>
      <c r="B35" s="102" t="s">
        <v>311</v>
      </c>
      <c r="C35" s="100">
        <v>250</v>
      </c>
      <c r="D35" s="100">
        <v>107.88914</v>
      </c>
      <c r="E35" s="246">
        <f t="shared" si="0"/>
        <v>43.155656</v>
      </c>
    </row>
    <row r="36" spans="1:5" s="97" customFormat="1" ht="15">
      <c r="A36" s="118" t="s">
        <v>331</v>
      </c>
      <c r="B36" s="103" t="s">
        <v>332</v>
      </c>
      <c r="C36" s="100"/>
      <c r="D36" s="100">
        <v>21.35038</v>
      </c>
      <c r="E36" s="246"/>
    </row>
    <row r="37" spans="1:5" s="104" customFormat="1" ht="15" customHeight="1">
      <c r="A37" s="119" t="s">
        <v>137</v>
      </c>
      <c r="B37" s="95" t="s">
        <v>138</v>
      </c>
      <c r="C37" s="96">
        <f>C38+C73+C75</f>
        <v>225446.70516000004</v>
      </c>
      <c r="D37" s="96">
        <f>D38</f>
        <v>69270.28084000002</v>
      </c>
      <c r="E37" s="246">
        <f t="shared" si="0"/>
        <v>30.72578984502734</v>
      </c>
    </row>
    <row r="38" spans="1:5" s="104" customFormat="1" ht="30">
      <c r="A38" s="36" t="s">
        <v>139</v>
      </c>
      <c r="B38" s="98" t="s">
        <v>140</v>
      </c>
      <c r="C38" s="96">
        <f>C39+C42+C56+C68</f>
        <v>225446.70516000004</v>
      </c>
      <c r="D38" s="96">
        <f>D39+D42+D56+D68+D75+D77</f>
        <v>69270.28084000002</v>
      </c>
      <c r="E38" s="246">
        <f t="shared" si="0"/>
        <v>30.72578984502734</v>
      </c>
    </row>
    <row r="39" spans="1:5" s="104" customFormat="1" ht="29.25">
      <c r="A39" s="37" t="s">
        <v>359</v>
      </c>
      <c r="B39" s="105" t="s">
        <v>141</v>
      </c>
      <c r="C39" s="96">
        <f>C40+C41</f>
        <v>19570</v>
      </c>
      <c r="D39" s="96">
        <f>D40</f>
        <v>12923.6</v>
      </c>
      <c r="E39" s="246">
        <f t="shared" si="0"/>
        <v>66.03781297904958</v>
      </c>
    </row>
    <row r="40" spans="1:5" s="104" customFormat="1" ht="30">
      <c r="A40" s="41" t="s">
        <v>360</v>
      </c>
      <c r="B40" s="98" t="s">
        <v>142</v>
      </c>
      <c r="C40" s="100">
        <v>19570</v>
      </c>
      <c r="D40" s="100">
        <v>12923.6</v>
      </c>
      <c r="E40" s="246">
        <f t="shared" si="0"/>
        <v>66.03781297904958</v>
      </c>
    </row>
    <row r="41" spans="1:5" s="104" customFormat="1" ht="28.5" customHeight="1" hidden="1">
      <c r="A41" s="41" t="s">
        <v>486</v>
      </c>
      <c r="B41" s="98" t="s">
        <v>143</v>
      </c>
      <c r="C41" s="100"/>
      <c r="D41" s="100"/>
      <c r="E41" s="246" t="e">
        <f t="shared" si="0"/>
        <v>#DIV/0!</v>
      </c>
    </row>
    <row r="42" spans="1:5" s="104" customFormat="1" ht="29.25">
      <c r="A42" s="37" t="s">
        <v>391</v>
      </c>
      <c r="B42" s="105" t="s">
        <v>144</v>
      </c>
      <c r="C42" s="96">
        <f>C44+C45+C46+C47+C49+C50+C54+C55</f>
        <v>21006.798179999998</v>
      </c>
      <c r="D42" s="96">
        <f>D46+D50+D54+D55</f>
        <v>2357.30793</v>
      </c>
      <c r="E42" s="246">
        <f t="shared" si="0"/>
        <v>11.221643154758961</v>
      </c>
    </row>
    <row r="43" spans="1:5" s="104" customFormat="1" ht="45" hidden="1">
      <c r="A43" s="41" t="s">
        <v>284</v>
      </c>
      <c r="B43" s="98" t="s">
        <v>285</v>
      </c>
      <c r="C43" s="100"/>
      <c r="D43" s="100"/>
      <c r="E43" s="246" t="e">
        <f t="shared" si="0"/>
        <v>#DIV/0!</v>
      </c>
    </row>
    <row r="44" spans="1:5" s="104" customFormat="1" ht="43.5" customHeight="1" hidden="1">
      <c r="A44" s="41" t="s">
        <v>577</v>
      </c>
      <c r="B44" s="212" t="s">
        <v>228</v>
      </c>
      <c r="C44" s="100"/>
      <c r="D44" s="100"/>
      <c r="E44" s="246"/>
    </row>
    <row r="45" spans="1:5" s="131" customFormat="1" ht="60" hidden="1">
      <c r="A45" s="41" t="s">
        <v>578</v>
      </c>
      <c r="B45" s="231" t="s">
        <v>579</v>
      </c>
      <c r="C45" s="200">
        <v>0</v>
      </c>
      <c r="D45" s="200"/>
      <c r="E45" s="246" t="e">
        <f t="shared" si="0"/>
        <v>#DIV/0!</v>
      </c>
    </row>
    <row r="46" spans="1:5" s="104" customFormat="1" ht="61.5" customHeight="1">
      <c r="A46" s="41" t="s">
        <v>514</v>
      </c>
      <c r="B46" s="98" t="s">
        <v>497</v>
      </c>
      <c r="C46" s="100">
        <v>6320.73542</v>
      </c>
      <c r="D46" s="100">
        <v>1130.75</v>
      </c>
      <c r="E46" s="246">
        <f t="shared" si="0"/>
        <v>17.889532227881165</v>
      </c>
    </row>
    <row r="47" spans="1:5" s="131" customFormat="1" ht="43.5" customHeight="1" hidden="1">
      <c r="A47" s="241" t="s">
        <v>529</v>
      </c>
      <c r="B47" s="231" t="s">
        <v>530</v>
      </c>
      <c r="C47" s="200">
        <v>0</v>
      </c>
      <c r="D47" s="200"/>
      <c r="E47" s="246" t="e">
        <f t="shared" si="0"/>
        <v>#DIV/0!</v>
      </c>
    </row>
    <row r="48" spans="1:5" s="131" customFormat="1" ht="43.5" customHeight="1" hidden="1">
      <c r="A48" s="41" t="s">
        <v>499</v>
      </c>
      <c r="B48" s="230" t="s">
        <v>498</v>
      </c>
      <c r="C48" s="200"/>
      <c r="D48" s="200"/>
      <c r="E48" s="246" t="e">
        <f t="shared" si="0"/>
        <v>#DIV/0!</v>
      </c>
    </row>
    <row r="49" spans="1:5" s="131" customFormat="1" ht="31.5" customHeight="1" hidden="1">
      <c r="A49" s="41" t="s">
        <v>487</v>
      </c>
      <c r="B49" s="230" t="s">
        <v>345</v>
      </c>
      <c r="C49" s="200">
        <v>0</v>
      </c>
      <c r="D49" s="200"/>
      <c r="E49" s="246" t="e">
        <f t="shared" si="0"/>
        <v>#DIV/0!</v>
      </c>
    </row>
    <row r="50" spans="1:5" s="131" customFormat="1" ht="31.5" customHeight="1">
      <c r="A50" s="41" t="s">
        <v>678</v>
      </c>
      <c r="B50" s="231" t="s">
        <v>531</v>
      </c>
      <c r="C50" s="200">
        <v>75.16276</v>
      </c>
      <c r="D50" s="200">
        <v>0</v>
      </c>
      <c r="E50" s="246">
        <f t="shared" si="0"/>
        <v>0</v>
      </c>
    </row>
    <row r="51" spans="1:5" s="104" customFormat="1" ht="60" hidden="1">
      <c r="A51" s="41" t="s">
        <v>170</v>
      </c>
      <c r="B51" s="98" t="s">
        <v>169</v>
      </c>
      <c r="C51" s="100"/>
      <c r="D51" s="100"/>
      <c r="E51" s="246" t="e">
        <f t="shared" si="0"/>
        <v>#DIV/0!</v>
      </c>
    </row>
    <row r="52" spans="1:5" s="104" customFormat="1" ht="45" hidden="1">
      <c r="A52" s="41" t="s">
        <v>346</v>
      </c>
      <c r="B52" s="98" t="s">
        <v>397</v>
      </c>
      <c r="C52" s="100"/>
      <c r="D52" s="100"/>
      <c r="E52" s="246" t="e">
        <f t="shared" si="0"/>
        <v>#DIV/0!</v>
      </c>
    </row>
    <row r="53" spans="1:5" s="104" customFormat="1" ht="31.5" customHeight="1" hidden="1">
      <c r="A53" s="41" t="s">
        <v>496</v>
      </c>
      <c r="B53" s="98" t="s">
        <v>495</v>
      </c>
      <c r="C53" s="100"/>
      <c r="D53" s="100"/>
      <c r="E53" s="246" t="e">
        <f t="shared" si="0"/>
        <v>#DIV/0!</v>
      </c>
    </row>
    <row r="54" spans="1:7" s="104" customFormat="1" ht="30">
      <c r="A54" s="41" t="s">
        <v>392</v>
      </c>
      <c r="B54" s="98" t="s">
        <v>344</v>
      </c>
      <c r="C54" s="100">
        <v>10400</v>
      </c>
      <c r="D54" s="100">
        <v>0</v>
      </c>
      <c r="E54" s="246">
        <f t="shared" si="0"/>
        <v>0</v>
      </c>
      <c r="G54" s="135"/>
    </row>
    <row r="55" spans="1:5" s="104" customFormat="1" ht="24" customHeight="1">
      <c r="A55" s="41" t="s">
        <v>393</v>
      </c>
      <c r="B55" s="98" t="s">
        <v>177</v>
      </c>
      <c r="C55" s="213">
        <v>4210.9</v>
      </c>
      <c r="D55" s="214">
        <v>1226.55793</v>
      </c>
      <c r="E55" s="246">
        <f t="shared" si="0"/>
        <v>29.128165712792992</v>
      </c>
    </row>
    <row r="56" spans="1:5" s="104" customFormat="1" ht="29.25">
      <c r="A56" s="37" t="s">
        <v>361</v>
      </c>
      <c r="B56" s="105" t="s">
        <v>145</v>
      </c>
      <c r="C56" s="96">
        <f>C58+C62+C63+C64+C65+C66+C57+C67+C59+C60+C61</f>
        <v>172136.72053000002</v>
      </c>
      <c r="D56" s="96">
        <f>D58+D62+D63+D64+D65+D66+D57+D67+D59+D60+D61</f>
        <v>51044.056560000005</v>
      </c>
      <c r="E56" s="246">
        <f t="shared" si="0"/>
        <v>29.653206127569998</v>
      </c>
    </row>
    <row r="57" spans="1:5" s="104" customFormat="1" ht="64.5" customHeight="1">
      <c r="A57" s="41" t="s">
        <v>358</v>
      </c>
      <c r="B57" s="98" t="s">
        <v>150</v>
      </c>
      <c r="C57" s="100">
        <v>10231.24</v>
      </c>
      <c r="D57" s="100"/>
      <c r="E57" s="246">
        <f t="shared" si="0"/>
        <v>0</v>
      </c>
    </row>
    <row r="58" spans="1:5" s="104" customFormat="1" ht="45">
      <c r="A58" s="41" t="s">
        <v>362</v>
      </c>
      <c r="B58" s="98" t="s">
        <v>146</v>
      </c>
      <c r="C58" s="100">
        <v>1283.9</v>
      </c>
      <c r="D58" s="100">
        <v>320.975</v>
      </c>
      <c r="E58" s="246">
        <f t="shared" si="0"/>
        <v>25</v>
      </c>
    </row>
    <row r="59" spans="1:5" s="104" customFormat="1" ht="66" customHeight="1">
      <c r="A59" s="41" t="s">
        <v>363</v>
      </c>
      <c r="B59" s="106" t="s">
        <v>323</v>
      </c>
      <c r="C59" s="100">
        <v>1.4</v>
      </c>
      <c r="D59" s="100">
        <v>1.4</v>
      </c>
      <c r="E59" s="246">
        <f t="shared" si="0"/>
        <v>100</v>
      </c>
    </row>
    <row r="60" spans="1:5" s="104" customFormat="1" ht="60" hidden="1">
      <c r="A60" s="41" t="s">
        <v>364</v>
      </c>
      <c r="B60" s="212" t="s">
        <v>532</v>
      </c>
      <c r="C60" s="100">
        <v>0</v>
      </c>
      <c r="D60" s="100"/>
      <c r="E60" s="246" t="e">
        <f t="shared" si="0"/>
        <v>#DIV/0!</v>
      </c>
    </row>
    <row r="61" spans="1:5" s="104" customFormat="1" ht="60">
      <c r="A61" s="41" t="s">
        <v>441</v>
      </c>
      <c r="B61" s="212" t="s">
        <v>533</v>
      </c>
      <c r="C61" s="100">
        <v>742.5</v>
      </c>
      <c r="D61" s="100">
        <v>0</v>
      </c>
      <c r="E61" s="246">
        <f t="shared" si="0"/>
        <v>0</v>
      </c>
    </row>
    <row r="62" spans="1:5" s="104" customFormat="1" ht="45" hidden="1">
      <c r="A62" s="41" t="s">
        <v>365</v>
      </c>
      <c r="B62" s="98" t="s">
        <v>147</v>
      </c>
      <c r="C62" s="100"/>
      <c r="D62" s="100"/>
      <c r="E62" s="246" t="e">
        <f t="shared" si="0"/>
        <v>#DIV/0!</v>
      </c>
    </row>
    <row r="63" spans="1:5" s="104" customFormat="1" ht="30">
      <c r="A63" s="41" t="s">
        <v>366</v>
      </c>
      <c r="B63" s="98" t="s">
        <v>148</v>
      </c>
      <c r="C63" s="100">
        <v>2248.9</v>
      </c>
      <c r="D63" s="100">
        <v>588</v>
      </c>
      <c r="E63" s="246">
        <f t="shared" si="0"/>
        <v>26.146115878874117</v>
      </c>
    </row>
    <row r="64" spans="1:5" s="104" customFormat="1" ht="30">
      <c r="A64" s="41" t="s">
        <v>367</v>
      </c>
      <c r="B64" s="98" t="s">
        <v>149</v>
      </c>
      <c r="C64" s="100">
        <v>9671.28053</v>
      </c>
      <c r="D64" s="100">
        <v>3678.9</v>
      </c>
      <c r="E64" s="246">
        <f t="shared" si="0"/>
        <v>38.039430131182435</v>
      </c>
    </row>
    <row r="65" spans="1:5" s="104" customFormat="1" ht="45">
      <c r="A65" s="41" t="s">
        <v>368</v>
      </c>
      <c r="B65" s="98" t="s">
        <v>235</v>
      </c>
      <c r="C65" s="100">
        <v>5737.2</v>
      </c>
      <c r="D65" s="100">
        <v>1086.4</v>
      </c>
      <c r="E65" s="246">
        <f t="shared" si="0"/>
        <v>18.9360663738409</v>
      </c>
    </row>
    <row r="66" spans="1:5" s="104" customFormat="1" ht="60">
      <c r="A66" s="41" t="s">
        <v>369</v>
      </c>
      <c r="B66" s="98" t="s">
        <v>185</v>
      </c>
      <c r="C66" s="100">
        <v>1651.6</v>
      </c>
      <c r="D66" s="100">
        <v>311.44556</v>
      </c>
      <c r="E66" s="246">
        <f t="shared" si="0"/>
        <v>18.857202712521193</v>
      </c>
    </row>
    <row r="67" spans="1:5" s="104" customFormat="1" ht="18" customHeight="1">
      <c r="A67" s="41" t="s">
        <v>370</v>
      </c>
      <c r="B67" s="98" t="s">
        <v>151</v>
      </c>
      <c r="C67" s="100">
        <v>140568.7</v>
      </c>
      <c r="D67" s="100">
        <v>45056.936</v>
      </c>
      <c r="E67" s="246">
        <f t="shared" si="0"/>
        <v>32.053320547177286</v>
      </c>
    </row>
    <row r="68" spans="1:5" s="104" customFormat="1" ht="18.75" customHeight="1">
      <c r="A68" s="37" t="s">
        <v>390</v>
      </c>
      <c r="B68" s="105" t="s">
        <v>35</v>
      </c>
      <c r="C68" s="96">
        <f>C69+C70+C71+C72</f>
        <v>12733.186450000001</v>
      </c>
      <c r="D68" s="96">
        <f>D69+D70+D71</f>
        <v>2942.88645</v>
      </c>
      <c r="E68" s="246">
        <f t="shared" si="0"/>
        <v>23.1119402951961</v>
      </c>
    </row>
    <row r="69" spans="1:5" s="104" customFormat="1" ht="64.5" customHeight="1">
      <c r="A69" s="41" t="s">
        <v>493</v>
      </c>
      <c r="B69" s="98" t="s">
        <v>494</v>
      </c>
      <c r="C69" s="100">
        <v>10077.5</v>
      </c>
      <c r="D69" s="100">
        <v>2538.9</v>
      </c>
      <c r="E69" s="246">
        <f t="shared" si="0"/>
        <v>25.19374844951625</v>
      </c>
    </row>
    <row r="70" spans="1:5" s="104" customFormat="1" ht="48.75" customHeight="1">
      <c r="A70" s="41" t="s">
        <v>676</v>
      </c>
      <c r="B70" s="98" t="s">
        <v>677</v>
      </c>
      <c r="C70" s="100">
        <v>28.58645</v>
      </c>
      <c r="D70" s="100">
        <v>28.58645</v>
      </c>
      <c r="E70" s="246">
        <v>100</v>
      </c>
    </row>
    <row r="71" spans="1:5" s="131" customFormat="1" ht="64.5" customHeight="1">
      <c r="A71" s="41" t="s">
        <v>371</v>
      </c>
      <c r="B71" s="230" t="s">
        <v>394</v>
      </c>
      <c r="C71" s="200">
        <v>1227.1</v>
      </c>
      <c r="D71" s="200">
        <v>375.4</v>
      </c>
      <c r="E71" s="246">
        <f t="shared" si="0"/>
        <v>30.592453752750387</v>
      </c>
    </row>
    <row r="72" spans="1:5" s="97" customFormat="1" ht="14.25" customHeight="1">
      <c r="A72" s="41" t="s">
        <v>389</v>
      </c>
      <c r="B72" s="98" t="s">
        <v>283</v>
      </c>
      <c r="C72" s="100">
        <v>1400</v>
      </c>
      <c r="D72" s="100"/>
      <c r="E72" s="246">
        <f t="shared" si="0"/>
        <v>0</v>
      </c>
    </row>
    <row r="73" spans="1:5" s="13" customFormat="1" ht="17.25" customHeight="1">
      <c r="A73" s="120" t="s">
        <v>240</v>
      </c>
      <c r="B73" s="16" t="s">
        <v>241</v>
      </c>
      <c r="C73" s="28">
        <f>C74</f>
        <v>0</v>
      </c>
      <c r="D73" s="28">
        <f>D74</f>
        <v>0</v>
      </c>
      <c r="E73" s="246"/>
    </row>
    <row r="74" spans="1:5" s="104" customFormat="1" ht="17.25" customHeight="1">
      <c r="A74" s="41" t="s">
        <v>242</v>
      </c>
      <c r="B74" s="98" t="s">
        <v>241</v>
      </c>
      <c r="C74" s="100"/>
      <c r="D74" s="100">
        <v>0</v>
      </c>
      <c r="E74" s="246"/>
    </row>
    <row r="75" spans="1:5" s="97" customFormat="1" ht="51" customHeight="1">
      <c r="A75" s="244" t="s">
        <v>582</v>
      </c>
      <c r="B75" s="105" t="s">
        <v>581</v>
      </c>
      <c r="C75" s="96">
        <f>C76</f>
        <v>0</v>
      </c>
      <c r="D75" s="96">
        <f>D76</f>
        <v>51.028</v>
      </c>
      <c r="E75" s="246"/>
    </row>
    <row r="76" spans="1:5" s="104" customFormat="1" ht="30" customHeight="1">
      <c r="A76" s="243" t="s">
        <v>583</v>
      </c>
      <c r="B76" s="98" t="s">
        <v>580</v>
      </c>
      <c r="C76" s="100"/>
      <c r="D76" s="100">
        <v>51.028</v>
      </c>
      <c r="E76" s="246"/>
    </row>
    <row r="77" spans="1:5" s="97" customFormat="1" ht="42.75" customHeight="1">
      <c r="A77" s="244" t="s">
        <v>679</v>
      </c>
      <c r="B77" s="105" t="s">
        <v>680</v>
      </c>
      <c r="C77" s="96"/>
      <c r="D77" s="96">
        <f>D78</f>
        <v>-48.5981</v>
      </c>
      <c r="E77" s="246"/>
    </row>
    <row r="78" spans="1:5" s="104" customFormat="1" ht="30" customHeight="1">
      <c r="A78" s="243" t="s">
        <v>681</v>
      </c>
      <c r="B78" s="98" t="s">
        <v>580</v>
      </c>
      <c r="C78" s="100"/>
      <c r="D78" s="100">
        <v>-48.5981</v>
      </c>
      <c r="E78" s="246"/>
    </row>
    <row r="79" spans="1:5" s="13" customFormat="1" ht="12.75">
      <c r="A79" s="121"/>
      <c r="B79" s="17"/>
      <c r="C79" s="93"/>
      <c r="D79" s="93"/>
      <c r="E79" s="73"/>
    </row>
    <row r="80" spans="1:5" s="13" customFormat="1" ht="12.75">
      <c r="A80" s="121"/>
      <c r="B80" s="17"/>
      <c r="C80" s="93"/>
      <c r="D80" s="93"/>
      <c r="E80" s="73"/>
    </row>
    <row r="81" spans="1:5" s="13" customFormat="1" ht="12.75">
      <c r="A81" s="121"/>
      <c r="B81" s="17"/>
      <c r="C81" s="93"/>
      <c r="D81" s="93"/>
      <c r="E81" s="73"/>
    </row>
    <row r="82" spans="1:5" s="13" customFormat="1" ht="12.75">
      <c r="A82" s="122"/>
      <c r="B82" s="18"/>
      <c r="C82" s="94"/>
      <c r="D82" s="94"/>
      <c r="E82" s="74"/>
    </row>
    <row r="83" spans="1:5" s="13" customFormat="1" ht="12.75">
      <c r="A83" s="121"/>
      <c r="B83" s="17"/>
      <c r="C83" s="93"/>
      <c r="D83" s="93"/>
      <c r="E83" s="73"/>
    </row>
    <row r="84" spans="1:5" s="13" customFormat="1" ht="12.75">
      <c r="A84" s="121"/>
      <c r="B84" s="17"/>
      <c r="C84" s="93"/>
      <c r="D84" s="93"/>
      <c r="E84" s="73"/>
    </row>
    <row r="85" ht="12.75">
      <c r="A85" s="121"/>
    </row>
    <row r="86" ht="12.75">
      <c r="A86" s="121"/>
    </row>
    <row r="87" ht="12.75">
      <c r="A87" s="121"/>
    </row>
    <row r="88" ht="12.75">
      <c r="A88" s="121"/>
    </row>
    <row r="89" ht="12.75">
      <c r="A89" s="121"/>
    </row>
    <row r="90" ht="12.75">
      <c r="A90" s="121"/>
    </row>
    <row r="91" ht="12.75">
      <c r="A91" s="121"/>
    </row>
    <row r="92" ht="12.75">
      <c r="A92" s="121"/>
    </row>
    <row r="93" ht="12.75">
      <c r="A93" s="121"/>
    </row>
    <row r="94" ht="12.75">
      <c r="A94" s="121"/>
    </row>
    <row r="95" ht="12.75">
      <c r="A95" s="121"/>
    </row>
    <row r="96" ht="12.75">
      <c r="A96" s="121"/>
    </row>
    <row r="97" spans="1:2" ht="12.75">
      <c r="A97" s="121"/>
      <c r="B97" s="19"/>
    </row>
    <row r="98" spans="1:2" ht="12.75">
      <c r="A98" s="121"/>
      <c r="B98" s="19"/>
    </row>
    <row r="99" spans="1:2" ht="12.75">
      <c r="A99" s="121"/>
      <c r="B99" s="19"/>
    </row>
    <row r="100" spans="1:2" ht="12.75">
      <c r="A100" s="121"/>
      <c r="B100" s="19"/>
    </row>
    <row r="101" spans="1:2" ht="12.75">
      <c r="A101" s="121"/>
      <c r="B101" s="19"/>
    </row>
    <row r="102" spans="1:2" ht="12.75">
      <c r="A102" s="121"/>
      <c r="B102" s="19"/>
    </row>
    <row r="103" spans="1:2" ht="12.75">
      <c r="A103" s="121"/>
      <c r="B103" s="19"/>
    </row>
    <row r="104" spans="1:2" ht="12.75">
      <c r="A104" s="121"/>
      <c r="B104" s="19"/>
    </row>
    <row r="105" spans="1:2" ht="12.75">
      <c r="A105" s="121"/>
      <c r="B105" s="19"/>
    </row>
    <row r="106" spans="1:2" ht="12.75">
      <c r="A106" s="121"/>
      <c r="B106" s="19"/>
    </row>
    <row r="107" spans="1:2" ht="12.75">
      <c r="A107" s="121"/>
      <c r="B107" s="19"/>
    </row>
    <row r="108" spans="1:2" ht="12.75">
      <c r="A108" s="121"/>
      <c r="B108" s="19"/>
    </row>
    <row r="109" spans="1:2" ht="12.75">
      <c r="A109" s="121"/>
      <c r="B109" s="19"/>
    </row>
    <row r="110" spans="1:2" ht="12.75">
      <c r="A110" s="121"/>
      <c r="B110" s="19"/>
    </row>
    <row r="111" spans="1:2" ht="12.75">
      <c r="A111" s="121"/>
      <c r="B111" s="19"/>
    </row>
    <row r="112" spans="1:2" ht="12.75">
      <c r="A112" s="121"/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</sheetData>
  <sheetProtection/>
  <mergeCells count="14">
    <mergeCell ref="A1:E1"/>
    <mergeCell ref="A11:A12"/>
    <mergeCell ref="B11:B12"/>
    <mergeCell ref="B3:E3"/>
    <mergeCell ref="A2:E2"/>
    <mergeCell ref="A25:B25"/>
    <mergeCell ref="A18:B18"/>
    <mergeCell ref="A8:E9"/>
    <mergeCell ref="A5:E5"/>
    <mergeCell ref="B6:E6"/>
    <mergeCell ref="A7:C7"/>
    <mergeCell ref="C11:C12"/>
    <mergeCell ref="D11:D12"/>
    <mergeCell ref="E11:E12"/>
  </mergeCells>
  <printOptions/>
  <pageMargins left="0.5905511811023623" right="0.1968503937007874" top="0.3937007874015748" bottom="0.1968503937007874" header="0" footer="0"/>
  <pageSetup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SheetLayoutView="100" zoomScalePageLayoutView="0" workbookViewId="0" topLeftCell="A1">
      <selection activeCell="F6" sqref="F6:F7"/>
    </sheetView>
  </sheetViews>
  <sheetFormatPr defaultColWidth="9.140625" defaultRowHeight="15"/>
  <cols>
    <col min="1" max="1" width="2.140625" style="0" customWidth="1"/>
    <col min="2" max="2" width="7.7109375" style="0" customWidth="1"/>
    <col min="3" max="3" width="42.421875" style="0" customWidth="1"/>
    <col min="4" max="6" width="14.7109375" style="0" customWidth="1"/>
  </cols>
  <sheetData>
    <row r="1" spans="1:12" s="125" customFormat="1" ht="15">
      <c r="A1" s="312" t="s">
        <v>686</v>
      </c>
      <c r="B1" s="312"/>
      <c r="C1" s="312"/>
      <c r="D1" s="312"/>
      <c r="E1" s="312"/>
      <c r="F1" s="312"/>
      <c r="G1" s="312"/>
      <c r="H1" s="126"/>
      <c r="I1" s="126"/>
      <c r="J1" s="126"/>
      <c r="K1" s="126"/>
      <c r="L1" s="126"/>
    </row>
    <row r="2" spans="1:12" s="125" customFormat="1" ht="23.25" customHeight="1">
      <c r="A2" s="307" t="s">
        <v>663</v>
      </c>
      <c r="B2" s="307"/>
      <c r="C2" s="307"/>
      <c r="D2" s="307"/>
      <c r="E2" s="307"/>
      <c r="F2" s="307"/>
      <c r="G2" s="307"/>
      <c r="H2" s="114"/>
      <c r="I2" s="114"/>
      <c r="J2" s="114"/>
      <c r="K2" s="114"/>
      <c r="L2" s="114"/>
    </row>
    <row r="3" spans="1:3" ht="18" customHeight="1">
      <c r="A3" s="232"/>
      <c r="B3" s="232"/>
      <c r="C3" s="232"/>
    </row>
    <row r="4" spans="1:7" ht="54" customHeight="1">
      <c r="A4" s="357" t="s">
        <v>669</v>
      </c>
      <c r="B4" s="357"/>
      <c r="C4" s="357"/>
      <c r="D4" s="357"/>
      <c r="E4" s="357"/>
      <c r="F4" s="357"/>
      <c r="G4" s="357"/>
    </row>
    <row r="5" spans="1:3" ht="15">
      <c r="A5" s="237"/>
      <c r="B5" s="233"/>
      <c r="C5" s="233"/>
    </row>
    <row r="6" spans="1:6" ht="15" customHeight="1">
      <c r="A6" s="238"/>
      <c r="B6" s="358" t="s">
        <v>557</v>
      </c>
      <c r="C6" s="352" t="s">
        <v>558</v>
      </c>
      <c r="D6" s="309" t="s">
        <v>221</v>
      </c>
      <c r="E6" s="311" t="s">
        <v>591</v>
      </c>
      <c r="F6" s="311" t="s">
        <v>592</v>
      </c>
    </row>
    <row r="7" spans="2:6" ht="15">
      <c r="B7" s="358"/>
      <c r="C7" s="353"/>
      <c r="D7" s="310"/>
      <c r="E7" s="311"/>
      <c r="F7" s="311"/>
    </row>
    <row r="8" spans="2:6" ht="15.75">
      <c r="B8" s="234">
        <v>1</v>
      </c>
      <c r="C8" s="235" t="s">
        <v>559</v>
      </c>
      <c r="D8" s="236"/>
      <c r="E8" s="239"/>
      <c r="F8" s="240"/>
    </row>
    <row r="9" spans="2:6" ht="15.75">
      <c r="B9" s="234">
        <v>2</v>
      </c>
      <c r="C9" s="235" t="s">
        <v>560</v>
      </c>
      <c r="D9" s="236">
        <v>2458.2</v>
      </c>
      <c r="E9" s="239">
        <v>0</v>
      </c>
      <c r="F9" s="240">
        <f aca="true" t="shared" si="0" ref="F9:F19">E9/D9*100</f>
        <v>0</v>
      </c>
    </row>
    <row r="10" spans="2:6" ht="15.75">
      <c r="B10" s="234">
        <v>3</v>
      </c>
      <c r="C10" s="235" t="s">
        <v>561</v>
      </c>
      <c r="D10" s="236">
        <v>867.3</v>
      </c>
      <c r="E10" s="239">
        <v>0</v>
      </c>
      <c r="F10" s="240">
        <f t="shared" si="0"/>
        <v>0</v>
      </c>
    </row>
    <row r="11" spans="2:6" ht="15.75">
      <c r="B11" s="234">
        <v>4</v>
      </c>
      <c r="C11" s="235" t="s">
        <v>562</v>
      </c>
      <c r="D11" s="236">
        <v>980.9</v>
      </c>
      <c r="E11" s="239">
        <v>163.4</v>
      </c>
      <c r="F11" s="240">
        <f t="shared" si="0"/>
        <v>16.658171067387094</v>
      </c>
    </row>
    <row r="12" spans="2:6" ht="15.75">
      <c r="B12" s="234">
        <v>5</v>
      </c>
      <c r="C12" s="235" t="s">
        <v>563</v>
      </c>
      <c r="D12" s="236">
        <v>1041.5</v>
      </c>
      <c r="E12" s="239">
        <v>173.6</v>
      </c>
      <c r="F12" s="240">
        <f t="shared" si="0"/>
        <v>16.668266922707634</v>
      </c>
    </row>
    <row r="13" spans="2:6" ht="15.75">
      <c r="B13" s="234">
        <v>6</v>
      </c>
      <c r="C13" s="235" t="s">
        <v>564</v>
      </c>
      <c r="D13" s="236">
        <v>509.5</v>
      </c>
      <c r="E13" s="239">
        <v>85</v>
      </c>
      <c r="F13" s="240">
        <f t="shared" si="0"/>
        <v>16.683022571148186</v>
      </c>
    </row>
    <row r="14" spans="2:6" ht="15.75">
      <c r="B14" s="234">
        <v>7</v>
      </c>
      <c r="C14" s="235" t="s">
        <v>565</v>
      </c>
      <c r="D14" s="236">
        <v>2145.9</v>
      </c>
      <c r="E14" s="239">
        <v>0</v>
      </c>
      <c r="F14" s="240">
        <f t="shared" si="0"/>
        <v>0</v>
      </c>
    </row>
    <row r="15" spans="2:6" ht="15.75">
      <c r="B15" s="234">
        <v>8</v>
      </c>
      <c r="C15" s="235" t="s">
        <v>566</v>
      </c>
      <c r="D15" s="236">
        <v>722.9</v>
      </c>
      <c r="E15" s="239">
        <v>0</v>
      </c>
      <c r="F15" s="240">
        <f t="shared" si="0"/>
        <v>0</v>
      </c>
    </row>
    <row r="16" spans="2:6" ht="15.75">
      <c r="B16" s="234">
        <v>9</v>
      </c>
      <c r="C16" s="235" t="s">
        <v>567</v>
      </c>
      <c r="D16" s="236">
        <v>1676.2</v>
      </c>
      <c r="E16" s="239">
        <v>0</v>
      </c>
      <c r="F16" s="240">
        <f t="shared" si="0"/>
        <v>0</v>
      </c>
    </row>
    <row r="17" spans="2:6" ht="15.75">
      <c r="B17" s="234">
        <v>10</v>
      </c>
      <c r="C17" s="235" t="s">
        <v>568</v>
      </c>
      <c r="D17" s="236">
        <v>974</v>
      </c>
      <c r="E17" s="239">
        <v>162.4</v>
      </c>
      <c r="F17" s="240">
        <f t="shared" si="0"/>
        <v>16.673511293634498</v>
      </c>
    </row>
    <row r="18" spans="2:6" ht="15.75">
      <c r="B18" s="234">
        <v>11</v>
      </c>
      <c r="C18" s="235" t="s">
        <v>569</v>
      </c>
      <c r="D18" s="236"/>
      <c r="E18" s="239"/>
      <c r="F18" s="240"/>
    </row>
    <row r="19" spans="2:6" ht="15.75">
      <c r="B19" s="349" t="s">
        <v>396</v>
      </c>
      <c r="C19" s="350"/>
      <c r="D19" s="240">
        <f>D8+D9+D10+D11+D12+D13+D14+D15+D16+D17+D18</f>
        <v>11376.4</v>
      </c>
      <c r="E19" s="240">
        <f>SUM(E8:E18)</f>
        <v>584.4</v>
      </c>
      <c r="F19" s="240">
        <f t="shared" si="0"/>
        <v>5.136950177560564</v>
      </c>
    </row>
  </sheetData>
  <sheetProtection/>
  <mergeCells count="9">
    <mergeCell ref="F6:F7"/>
    <mergeCell ref="A2:G2"/>
    <mergeCell ref="A1:G1"/>
    <mergeCell ref="B19:C19"/>
    <mergeCell ref="A4:G4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scale="82" r:id="rId1"/>
  <colBreaks count="1" manualBreakCount="1">
    <brk id="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2.140625" style="0" customWidth="1"/>
    <col min="2" max="2" width="7.7109375" style="0" customWidth="1"/>
    <col min="3" max="3" width="42.421875" style="0" customWidth="1"/>
    <col min="4" max="6" width="14.7109375" style="0" customWidth="1"/>
  </cols>
  <sheetData>
    <row r="1" spans="1:12" s="125" customFormat="1" ht="16.5" customHeight="1">
      <c r="A1" s="312" t="s">
        <v>687</v>
      </c>
      <c r="B1" s="312"/>
      <c r="C1" s="312"/>
      <c r="D1" s="312"/>
      <c r="E1" s="312"/>
      <c r="F1" s="312"/>
      <c r="G1" s="126"/>
      <c r="H1" s="126"/>
      <c r="I1" s="126"/>
      <c r="J1" s="126"/>
      <c r="K1" s="126"/>
      <c r="L1" s="126"/>
    </row>
    <row r="2" spans="1:12" s="125" customFormat="1" ht="23.25" customHeight="1">
      <c r="A2" s="307" t="s">
        <v>663</v>
      </c>
      <c r="B2" s="307"/>
      <c r="C2" s="307"/>
      <c r="D2" s="307"/>
      <c r="E2" s="307"/>
      <c r="F2" s="307"/>
      <c r="G2" s="114"/>
      <c r="H2" s="114"/>
      <c r="I2" s="114"/>
      <c r="J2" s="114"/>
      <c r="K2" s="114"/>
      <c r="L2" s="114"/>
    </row>
    <row r="3" spans="1:3" ht="18" customHeight="1">
      <c r="A3" s="232"/>
      <c r="B3" s="232"/>
      <c r="C3" s="232"/>
    </row>
    <row r="4" spans="1:7" ht="54" customHeight="1">
      <c r="A4" s="357" t="s">
        <v>667</v>
      </c>
      <c r="B4" s="357"/>
      <c r="C4" s="357"/>
      <c r="D4" s="357"/>
      <c r="E4" s="357"/>
      <c r="F4" s="357"/>
      <c r="G4" s="282"/>
    </row>
    <row r="5" spans="1:3" ht="15">
      <c r="A5" s="237"/>
      <c r="B5" s="233"/>
      <c r="C5" s="233"/>
    </row>
    <row r="6" spans="1:6" ht="15" customHeight="1">
      <c r="A6" s="238"/>
      <c r="B6" s="358" t="s">
        <v>557</v>
      </c>
      <c r="C6" s="352" t="s">
        <v>558</v>
      </c>
      <c r="D6" s="309" t="s">
        <v>221</v>
      </c>
      <c r="E6" s="311" t="s">
        <v>591</v>
      </c>
      <c r="F6" s="311" t="s">
        <v>592</v>
      </c>
    </row>
    <row r="7" spans="2:6" ht="15">
      <c r="B7" s="358"/>
      <c r="C7" s="353"/>
      <c r="D7" s="310"/>
      <c r="E7" s="311"/>
      <c r="F7" s="311"/>
    </row>
    <row r="8" spans="2:6" ht="15.75">
      <c r="B8" s="234">
        <v>1</v>
      </c>
      <c r="C8" s="235" t="s">
        <v>559</v>
      </c>
      <c r="D8" s="236"/>
      <c r="E8" s="239"/>
      <c r="F8" s="240"/>
    </row>
    <row r="9" spans="2:6" ht="15.75">
      <c r="B9" s="234">
        <v>2</v>
      </c>
      <c r="C9" s="235" t="s">
        <v>560</v>
      </c>
      <c r="D9" s="276"/>
      <c r="E9" s="239"/>
      <c r="F9" s="240"/>
    </row>
    <row r="10" spans="2:6" ht="15.75">
      <c r="B10" s="234">
        <v>3</v>
      </c>
      <c r="C10" s="235" t="s">
        <v>561</v>
      </c>
      <c r="D10" s="276"/>
      <c r="E10" s="239"/>
      <c r="F10" s="240"/>
    </row>
    <row r="11" spans="2:6" ht="15.75">
      <c r="B11" s="234">
        <v>4</v>
      </c>
      <c r="C11" s="235" t="s">
        <v>562</v>
      </c>
      <c r="D11" s="276"/>
      <c r="E11" s="239"/>
      <c r="F11" s="240"/>
    </row>
    <row r="12" spans="2:6" ht="15.75">
      <c r="B12" s="234">
        <v>5</v>
      </c>
      <c r="C12" s="235" t="s">
        <v>563</v>
      </c>
      <c r="D12" s="276"/>
      <c r="E12" s="239"/>
      <c r="F12" s="240"/>
    </row>
    <row r="13" spans="2:6" ht="15.75">
      <c r="B13" s="234">
        <v>6</v>
      </c>
      <c r="C13" s="235" t="s">
        <v>564</v>
      </c>
      <c r="D13" s="276">
        <v>150</v>
      </c>
      <c r="E13" s="239">
        <v>0</v>
      </c>
      <c r="F13" s="240">
        <f>E13/D13*100</f>
        <v>0</v>
      </c>
    </row>
    <row r="14" spans="2:6" ht="15.75">
      <c r="B14" s="234">
        <v>7</v>
      </c>
      <c r="C14" s="235" t="s">
        <v>565</v>
      </c>
      <c r="D14" s="276">
        <v>491</v>
      </c>
      <c r="E14" s="239">
        <v>0</v>
      </c>
      <c r="F14" s="240">
        <f>E14/D14*100</f>
        <v>0</v>
      </c>
    </row>
    <row r="15" spans="2:6" ht="15.75">
      <c r="B15" s="234">
        <v>8</v>
      </c>
      <c r="C15" s="235" t="s">
        <v>566</v>
      </c>
      <c r="D15" s="276"/>
      <c r="E15" s="239"/>
      <c r="F15" s="240"/>
    </row>
    <row r="16" spans="2:6" ht="15.75">
      <c r="B16" s="234">
        <v>9</v>
      </c>
      <c r="C16" s="235" t="s">
        <v>567</v>
      </c>
      <c r="D16" s="276"/>
      <c r="E16" s="239"/>
      <c r="F16" s="240"/>
    </row>
    <row r="17" spans="2:6" ht="15.75">
      <c r="B17" s="234">
        <v>10</v>
      </c>
      <c r="C17" s="235" t="s">
        <v>568</v>
      </c>
      <c r="D17" s="276">
        <v>250</v>
      </c>
      <c r="E17" s="239">
        <v>0</v>
      </c>
      <c r="F17" s="240">
        <f>E17/D17*100</f>
        <v>0</v>
      </c>
    </row>
    <row r="18" spans="2:6" ht="15.75">
      <c r="B18" s="234">
        <v>11</v>
      </c>
      <c r="C18" s="235" t="s">
        <v>569</v>
      </c>
      <c r="D18" s="276"/>
      <c r="E18" s="239"/>
      <c r="F18" s="240"/>
    </row>
    <row r="19" spans="2:6" ht="15.75">
      <c r="B19" s="349" t="s">
        <v>396</v>
      </c>
      <c r="C19" s="350"/>
      <c r="D19" s="277">
        <f>SUM(D8:D18)</f>
        <v>891</v>
      </c>
      <c r="E19" s="240">
        <f>SUM(E8:E18)</f>
        <v>0</v>
      </c>
      <c r="F19" s="240">
        <f>SUM(F8:F18)</f>
        <v>0</v>
      </c>
    </row>
  </sheetData>
  <sheetProtection/>
  <mergeCells count="9">
    <mergeCell ref="B19:C19"/>
    <mergeCell ref="A2:F2"/>
    <mergeCell ref="A1:F1"/>
    <mergeCell ref="A4:F4"/>
    <mergeCell ref="D6:D7"/>
    <mergeCell ref="E6:E7"/>
    <mergeCell ref="F6:F7"/>
    <mergeCell ref="B6:B7"/>
    <mergeCell ref="C6:C7"/>
  </mergeCells>
  <printOptions/>
  <pageMargins left="0.7" right="0.7" top="0.75" bottom="0.75" header="0.3" footer="0.3"/>
  <pageSetup horizontalDpi="600" verticalDpi="600" orientation="portrait" paperSize="9" scale="90" r:id="rId1"/>
  <colBreaks count="1" manualBreakCount="1">
    <brk id="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56.421875" style="48" customWidth="1"/>
    <col min="2" max="4" width="13.7109375" style="48" customWidth="1"/>
    <col min="5" max="6" width="48.28125" style="48" customWidth="1"/>
    <col min="7" max="16384" width="9.140625" style="48" customWidth="1"/>
  </cols>
  <sheetData>
    <row r="1" spans="1:12" s="125" customFormat="1" ht="15.75" customHeight="1">
      <c r="A1" s="312" t="s">
        <v>682</v>
      </c>
      <c r="B1" s="312"/>
      <c r="C1" s="312"/>
      <c r="D1" s="312"/>
      <c r="E1" s="126"/>
      <c r="F1" s="126"/>
      <c r="G1" s="126"/>
      <c r="H1" s="126"/>
      <c r="I1" s="126"/>
      <c r="J1" s="126"/>
      <c r="K1" s="126"/>
      <c r="L1" s="126"/>
    </row>
    <row r="2" spans="1:12" s="125" customFormat="1" ht="23.25" customHeight="1">
      <c r="A2" s="307" t="s">
        <v>664</v>
      </c>
      <c r="B2" s="307"/>
      <c r="C2" s="307"/>
      <c r="D2" s="307"/>
      <c r="E2" s="114"/>
      <c r="F2" s="114"/>
      <c r="G2" s="114"/>
      <c r="H2" s="114"/>
      <c r="I2" s="114"/>
      <c r="J2" s="114"/>
      <c r="K2" s="114"/>
      <c r="L2" s="114"/>
    </row>
    <row r="4" spans="1:4" ht="35.25" customHeight="1">
      <c r="A4" s="347" t="s">
        <v>666</v>
      </c>
      <c r="B4" s="347"/>
      <c r="C4" s="347"/>
      <c r="D4" s="347"/>
    </row>
    <row r="5" spans="1:2" ht="25.5" customHeight="1">
      <c r="A5" s="278"/>
      <c r="B5" s="278"/>
    </row>
    <row r="6" spans="1:4" ht="20.25" customHeight="1">
      <c r="A6" s="359" t="s">
        <v>607</v>
      </c>
      <c r="B6" s="309" t="s">
        <v>221</v>
      </c>
      <c r="C6" s="311" t="s">
        <v>591</v>
      </c>
      <c r="D6" s="311" t="s">
        <v>592</v>
      </c>
    </row>
    <row r="7" spans="1:4" ht="15">
      <c r="A7" s="359"/>
      <c r="B7" s="310"/>
      <c r="C7" s="311"/>
      <c r="D7" s="311"/>
    </row>
    <row r="8" spans="1:4" ht="15">
      <c r="A8" s="272" t="s">
        <v>608</v>
      </c>
      <c r="B8" s="279">
        <f>B9+B12</f>
        <v>-5200</v>
      </c>
      <c r="C8" s="279">
        <f>C9+C12</f>
        <v>-1800</v>
      </c>
      <c r="D8" s="289">
        <f>C8/B8*100</f>
        <v>34.61538461538461</v>
      </c>
    </row>
    <row r="9" spans="1:4" ht="30">
      <c r="A9" s="272" t="s">
        <v>356</v>
      </c>
      <c r="B9" s="279">
        <f>B10+B11</f>
        <v>-5200</v>
      </c>
      <c r="C9" s="279">
        <f>C10+C11</f>
        <v>-1800</v>
      </c>
      <c r="D9" s="289">
        <f>C9/B9*100</f>
        <v>34.61538461538461</v>
      </c>
    </row>
    <row r="10" spans="1:4" ht="15">
      <c r="A10" s="272" t="s">
        <v>609</v>
      </c>
      <c r="B10" s="279"/>
      <c r="C10" s="279"/>
      <c r="D10" s="289"/>
    </row>
    <row r="11" spans="1:4" ht="15">
      <c r="A11" s="272" t="s">
        <v>610</v>
      </c>
      <c r="B11" s="279">
        <v>-5200</v>
      </c>
      <c r="C11" s="279">
        <v>-1800</v>
      </c>
      <c r="D11" s="289">
        <f>C11/B11*100</f>
        <v>34.61538461538461</v>
      </c>
    </row>
    <row r="12" spans="1:4" ht="30">
      <c r="A12" s="272" t="s">
        <v>611</v>
      </c>
      <c r="B12" s="279">
        <f>B14</f>
        <v>0</v>
      </c>
      <c r="C12" s="279">
        <v>0</v>
      </c>
      <c r="D12" s="289"/>
    </row>
    <row r="13" spans="1:4" ht="15">
      <c r="A13" s="272" t="s">
        <v>609</v>
      </c>
      <c r="B13" s="279"/>
      <c r="C13" s="279"/>
      <c r="D13" s="290"/>
    </row>
    <row r="14" spans="1:4" ht="15">
      <c r="A14" s="272" t="s">
        <v>610</v>
      </c>
      <c r="B14" s="279"/>
      <c r="C14" s="279"/>
      <c r="D14" s="290"/>
    </row>
    <row r="15" spans="1:2" ht="15" hidden="1">
      <c r="A15" s="280" t="s">
        <v>312</v>
      </c>
      <c r="B15" s="273"/>
    </row>
    <row r="16" spans="1:2" ht="15" hidden="1">
      <c r="A16" s="281" t="s">
        <v>602</v>
      </c>
      <c r="B16" s="354">
        <v>41495.8</v>
      </c>
    </row>
    <row r="17" spans="1:2" ht="15" hidden="1">
      <c r="A17" s="273" t="s">
        <v>612</v>
      </c>
      <c r="B17" s="355"/>
    </row>
    <row r="18" spans="1:2" ht="15" hidden="1">
      <c r="A18" s="270" t="s">
        <v>602</v>
      </c>
      <c r="B18" s="354">
        <v>7937</v>
      </c>
    </row>
    <row r="19" spans="1:2" ht="15" hidden="1">
      <c r="A19" s="271" t="s">
        <v>613</v>
      </c>
      <c r="B19" s="355"/>
    </row>
    <row r="20" spans="1:2" ht="15" hidden="1">
      <c r="A20" s="269" t="s">
        <v>602</v>
      </c>
      <c r="B20" s="354">
        <v>29282.3</v>
      </c>
    </row>
    <row r="21" spans="1:2" ht="15" hidden="1">
      <c r="A21" s="269" t="s">
        <v>603</v>
      </c>
      <c r="B21" s="355"/>
    </row>
    <row r="22" spans="1:2" ht="15" hidden="1">
      <c r="A22" s="270" t="s">
        <v>602</v>
      </c>
      <c r="B22" s="356">
        <v>28773.2</v>
      </c>
    </row>
    <row r="23" spans="1:2" ht="15" hidden="1">
      <c r="A23" s="271" t="s">
        <v>604</v>
      </c>
      <c r="B23" s="356"/>
    </row>
    <row r="24" spans="1:2" ht="30" hidden="1">
      <c r="A24" s="272" t="s">
        <v>605</v>
      </c>
      <c r="B24" s="272">
        <v>2000000</v>
      </c>
    </row>
    <row r="25" spans="1:2" ht="30" hidden="1">
      <c r="A25" s="272" t="s">
        <v>606</v>
      </c>
      <c r="B25" s="273">
        <v>2000000</v>
      </c>
    </row>
  </sheetData>
  <sheetProtection/>
  <mergeCells count="11">
    <mergeCell ref="B20:B21"/>
    <mergeCell ref="B22:B23"/>
    <mergeCell ref="A2:D2"/>
    <mergeCell ref="B6:B7"/>
    <mergeCell ref="C6:C7"/>
    <mergeCell ref="D6:D7"/>
    <mergeCell ref="A1:D1"/>
    <mergeCell ref="A4:D4"/>
    <mergeCell ref="A6:A7"/>
    <mergeCell ref="B16:B17"/>
    <mergeCell ref="B18:B19"/>
  </mergeCells>
  <printOptions/>
  <pageMargins left="0.7" right="0.7" top="0.75" bottom="0.75" header="0.3" footer="0.3"/>
  <pageSetup horizontalDpi="600" verticalDpi="600" orientation="portrait" paperSize="9" scale="89" r:id="rId1"/>
  <colBreaks count="1" manualBreakCount="1">
    <brk id="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89"/>
  <sheetViews>
    <sheetView view="pageBreakPreview" zoomScaleSheetLayoutView="100" workbookViewId="0" topLeftCell="A6">
      <selection activeCell="A6" sqref="A6:E6"/>
    </sheetView>
  </sheetViews>
  <sheetFormatPr defaultColWidth="9.140625" defaultRowHeight="15"/>
  <cols>
    <col min="1" max="1" width="23.57421875" style="193" customWidth="1"/>
    <col min="2" max="2" width="58.140625" style="125" customWidth="1"/>
    <col min="3" max="5" width="12.7109375" style="190" customWidth="1"/>
    <col min="6" max="6" width="12.8515625" style="125" customWidth="1"/>
    <col min="7" max="16384" width="9.140625" style="125" customWidth="1"/>
  </cols>
  <sheetData>
    <row r="1" spans="1:12" ht="15.75" customHeight="1" hidden="1">
      <c r="A1" s="126" t="s">
        <v>237</v>
      </c>
      <c r="B1" s="126"/>
      <c r="C1" s="209"/>
      <c r="D1" s="209"/>
      <c r="E1" s="209"/>
      <c r="F1" s="126"/>
      <c r="G1" s="126"/>
      <c r="H1" s="126"/>
      <c r="I1" s="126"/>
      <c r="J1" s="126"/>
      <c r="K1" s="126"/>
      <c r="L1" s="126"/>
    </row>
    <row r="2" spans="1:12" ht="24.75" customHeight="1" hidden="1">
      <c r="A2" s="114" t="s">
        <v>395</v>
      </c>
      <c r="B2" s="114"/>
      <c r="C2" s="205"/>
      <c r="D2" s="205"/>
      <c r="E2" s="205"/>
      <c r="F2" s="114"/>
      <c r="G2" s="114"/>
      <c r="H2" s="114"/>
      <c r="I2" s="114"/>
      <c r="J2" s="114"/>
      <c r="K2" s="114"/>
      <c r="L2" s="114"/>
    </row>
    <row r="3" spans="1:11" ht="43.5" customHeight="1" hidden="1">
      <c r="A3" s="114"/>
      <c r="B3" s="114" t="s">
        <v>340</v>
      </c>
      <c r="C3" s="205"/>
      <c r="D3" s="205"/>
      <c r="E3" s="205"/>
      <c r="F3" s="114"/>
      <c r="G3" s="114"/>
      <c r="H3" s="114"/>
      <c r="I3" s="114"/>
      <c r="J3" s="114"/>
      <c r="K3" s="114"/>
    </row>
    <row r="4" spans="1:11" ht="15" customHeight="1" hidden="1">
      <c r="A4" s="126" t="s">
        <v>338</v>
      </c>
      <c r="B4" s="126"/>
      <c r="C4" s="209"/>
      <c r="D4" s="209"/>
      <c r="E4" s="209"/>
      <c r="F4" s="126"/>
      <c r="G4" s="126"/>
      <c r="H4" s="126"/>
      <c r="I4" s="126"/>
      <c r="J4" s="126"/>
      <c r="K4" s="126"/>
    </row>
    <row r="5" spans="1:11" ht="39.75" customHeight="1" hidden="1">
      <c r="A5" s="114"/>
      <c r="B5" s="114" t="s">
        <v>339</v>
      </c>
      <c r="C5" s="205"/>
      <c r="D5" s="205"/>
      <c r="E5" s="205"/>
      <c r="F5" s="114"/>
      <c r="G5" s="114"/>
      <c r="H5" s="114"/>
      <c r="I5" s="114"/>
      <c r="J5" s="114"/>
      <c r="K5" s="114"/>
    </row>
    <row r="6" spans="1:12" ht="15">
      <c r="A6" s="312" t="s">
        <v>683</v>
      </c>
      <c r="B6" s="312"/>
      <c r="C6" s="312"/>
      <c r="D6" s="312"/>
      <c r="E6" s="312"/>
      <c r="F6" s="126"/>
      <c r="G6" s="126"/>
      <c r="H6" s="126"/>
      <c r="I6" s="126"/>
      <c r="J6" s="126"/>
      <c r="K6" s="126"/>
      <c r="L6" s="126"/>
    </row>
    <row r="7" spans="1:12" ht="23.25" customHeight="1">
      <c r="A7" s="307" t="s">
        <v>663</v>
      </c>
      <c r="B7" s="307"/>
      <c r="C7" s="307"/>
      <c r="D7" s="307"/>
      <c r="E7" s="307"/>
      <c r="F7" s="114"/>
      <c r="G7" s="114"/>
      <c r="H7" s="114"/>
      <c r="I7" s="114"/>
      <c r="J7" s="114"/>
      <c r="K7" s="114"/>
      <c r="L7" s="114"/>
    </row>
    <row r="8" spans="1:5" ht="13.5" customHeight="1">
      <c r="A8" s="164"/>
      <c r="B8" s="164"/>
      <c r="C8" s="165"/>
      <c r="D8" s="165"/>
      <c r="E8" s="165"/>
    </row>
    <row r="9" spans="1:5" ht="12.75" customHeight="1">
      <c r="A9" s="363" t="s">
        <v>665</v>
      </c>
      <c r="B9" s="363"/>
      <c r="C9" s="363"/>
      <c r="D9" s="363"/>
      <c r="E9" s="363"/>
    </row>
    <row r="10" spans="1:5" ht="23.25" customHeight="1">
      <c r="A10" s="363"/>
      <c r="B10" s="363"/>
      <c r="C10" s="363"/>
      <c r="D10" s="363"/>
      <c r="E10" s="363"/>
    </row>
    <row r="11" spans="1:5" ht="16.5">
      <c r="A11" s="166"/>
      <c r="B11" s="166"/>
      <c r="C11" s="167"/>
      <c r="D11" s="167"/>
      <c r="E11" s="167"/>
    </row>
    <row r="12" spans="1:5" s="168" customFormat="1" ht="17.25" customHeight="1">
      <c r="A12" s="360" t="s">
        <v>576</v>
      </c>
      <c r="B12" s="361" t="s">
        <v>133</v>
      </c>
      <c r="C12" s="322" t="s">
        <v>221</v>
      </c>
      <c r="D12" s="324" t="s">
        <v>591</v>
      </c>
      <c r="E12" s="324" t="s">
        <v>592</v>
      </c>
    </row>
    <row r="13" spans="1:5" s="169" customFormat="1" ht="22.5" customHeight="1">
      <c r="A13" s="360"/>
      <c r="B13" s="362"/>
      <c r="C13" s="323"/>
      <c r="D13" s="324"/>
      <c r="E13" s="324"/>
    </row>
    <row r="14" spans="1:5" s="57" customFormat="1" ht="12.75">
      <c r="A14" s="170"/>
      <c r="B14" s="171" t="s">
        <v>246</v>
      </c>
      <c r="C14" s="210">
        <f>C15</f>
        <v>7300</v>
      </c>
      <c r="D14" s="210">
        <f>D15</f>
        <v>-357.8515699999989</v>
      </c>
      <c r="E14" s="288">
        <f>D14/C14*100</f>
        <v>-4.902076301369848</v>
      </c>
    </row>
    <row r="15" spans="1:5" s="173" customFormat="1" ht="15.75" customHeight="1">
      <c r="A15" s="172" t="s">
        <v>247</v>
      </c>
      <c r="B15" s="171" t="s">
        <v>248</v>
      </c>
      <c r="C15" s="210">
        <f>C16+C20+C26</f>
        <v>7300</v>
      </c>
      <c r="D15" s="210">
        <f>D16+D20+D26</f>
        <v>-357.8515699999989</v>
      </c>
      <c r="E15" s="288">
        <f aca="true" t="shared" si="0" ref="E15:E35">D15/C15*100</f>
        <v>-4.902076301369848</v>
      </c>
    </row>
    <row r="16" spans="1:5" s="173" customFormat="1" ht="20.25" customHeight="1">
      <c r="A16" s="174" t="s">
        <v>386</v>
      </c>
      <c r="B16" s="175" t="s">
        <v>356</v>
      </c>
      <c r="C16" s="210">
        <f>C18+C19</f>
        <v>-5200</v>
      </c>
      <c r="D16" s="210">
        <f>D18+D19</f>
        <v>-1800</v>
      </c>
      <c r="E16" s="288">
        <f t="shared" si="0"/>
        <v>34.61538461538461</v>
      </c>
    </row>
    <row r="17" spans="1:5" s="173" customFormat="1" ht="28.5" customHeight="1" hidden="1">
      <c r="A17" s="174" t="s">
        <v>251</v>
      </c>
      <c r="B17" s="175" t="s">
        <v>252</v>
      </c>
      <c r="C17" s="210">
        <f>C18-C19</f>
        <v>5200</v>
      </c>
      <c r="D17" s="210">
        <f>D18-D19</f>
        <v>1800</v>
      </c>
      <c r="E17" s="288">
        <f t="shared" si="0"/>
        <v>34.61538461538461</v>
      </c>
    </row>
    <row r="18" spans="1:5" s="173" customFormat="1" ht="29.25" customHeight="1">
      <c r="A18" s="176" t="s">
        <v>376</v>
      </c>
      <c r="B18" s="177" t="s">
        <v>374</v>
      </c>
      <c r="C18" s="210"/>
      <c r="D18" s="210"/>
      <c r="E18" s="288"/>
    </row>
    <row r="19" spans="1:5" s="173" customFormat="1" ht="29.25" customHeight="1">
      <c r="A19" s="178" t="s">
        <v>377</v>
      </c>
      <c r="B19" s="177" t="s">
        <v>375</v>
      </c>
      <c r="C19" s="211">
        <v>-5200</v>
      </c>
      <c r="D19" s="211">
        <v>-1800</v>
      </c>
      <c r="E19" s="288">
        <f t="shared" si="0"/>
        <v>34.61538461538461</v>
      </c>
    </row>
    <row r="20" spans="1:5" s="173" customFormat="1" ht="26.25" customHeight="1" hidden="1">
      <c r="A20" s="174" t="s">
        <v>249</v>
      </c>
      <c r="B20" s="175" t="s">
        <v>250</v>
      </c>
      <c r="C20" s="210">
        <f>C22+C25</f>
        <v>0</v>
      </c>
      <c r="D20" s="210">
        <f>D22+D25</f>
        <v>0</v>
      </c>
      <c r="E20" s="288" t="e">
        <f t="shared" si="0"/>
        <v>#DIV/0!</v>
      </c>
    </row>
    <row r="21" spans="1:5" s="173" customFormat="1" ht="28.5" customHeight="1" hidden="1">
      <c r="A21" s="174" t="s">
        <v>251</v>
      </c>
      <c r="B21" s="175" t="s">
        <v>252</v>
      </c>
      <c r="C21" s="210"/>
      <c r="D21" s="210"/>
      <c r="E21" s="288" t="e">
        <f t="shared" si="0"/>
        <v>#DIV/0!</v>
      </c>
    </row>
    <row r="22" spans="1:5" s="173" customFormat="1" ht="39" customHeight="1" hidden="1">
      <c r="A22" s="176" t="s">
        <v>329</v>
      </c>
      <c r="B22" s="175" t="s">
        <v>328</v>
      </c>
      <c r="C22" s="210"/>
      <c r="D22" s="210"/>
      <c r="E22" s="288" t="e">
        <f t="shared" si="0"/>
        <v>#DIV/0!</v>
      </c>
    </row>
    <row r="23" spans="1:5" s="173" customFormat="1" ht="26.25" customHeight="1" hidden="1">
      <c r="A23" s="176" t="s">
        <v>253</v>
      </c>
      <c r="B23" s="175" t="s">
        <v>254</v>
      </c>
      <c r="C23" s="210"/>
      <c r="D23" s="210"/>
      <c r="E23" s="288" t="e">
        <f t="shared" si="0"/>
        <v>#DIV/0!</v>
      </c>
    </row>
    <row r="24" spans="1:5" s="173" customFormat="1" ht="28.5" customHeight="1" hidden="1">
      <c r="A24" s="176" t="s">
        <v>255</v>
      </c>
      <c r="B24" s="175" t="s">
        <v>254</v>
      </c>
      <c r="C24" s="210"/>
      <c r="D24" s="210"/>
      <c r="E24" s="288" t="e">
        <f t="shared" si="0"/>
        <v>#DIV/0!</v>
      </c>
    </row>
    <row r="25" spans="1:5" s="173" customFormat="1" ht="36.75" customHeight="1" hidden="1">
      <c r="A25" s="178" t="s">
        <v>325</v>
      </c>
      <c r="B25" s="179" t="s">
        <v>324</v>
      </c>
      <c r="C25" s="211"/>
      <c r="D25" s="211"/>
      <c r="E25" s="288" t="e">
        <f t="shared" si="0"/>
        <v>#DIV/0!</v>
      </c>
    </row>
    <row r="26" spans="1:5" s="173" customFormat="1" ht="18" customHeight="1">
      <c r="A26" s="176" t="s">
        <v>256</v>
      </c>
      <c r="B26" s="175" t="s">
        <v>257</v>
      </c>
      <c r="C26" s="210">
        <v>12500</v>
      </c>
      <c r="D26" s="210">
        <f>D27+D28</f>
        <v>1442.148430000001</v>
      </c>
      <c r="E26" s="288">
        <f t="shared" si="0"/>
        <v>11.53718744000001</v>
      </c>
    </row>
    <row r="27" spans="1:5" s="173" customFormat="1" ht="15.75" customHeight="1">
      <c r="A27" s="174" t="s">
        <v>258</v>
      </c>
      <c r="B27" s="171" t="s">
        <v>259</v>
      </c>
      <c r="C27" s="210">
        <v>-369329.70516</v>
      </c>
      <c r="D27" s="210">
        <v>-113549.24326</v>
      </c>
      <c r="E27" s="288">
        <f t="shared" si="0"/>
        <v>30.744681966701947</v>
      </c>
    </row>
    <row r="28" spans="1:5" s="173" customFormat="1" ht="12.75">
      <c r="A28" s="174" t="s">
        <v>260</v>
      </c>
      <c r="B28" s="171" t="s">
        <v>261</v>
      </c>
      <c r="C28" s="210">
        <v>381829.70516</v>
      </c>
      <c r="D28" s="210">
        <v>114991.39169</v>
      </c>
      <c r="E28" s="288">
        <f t="shared" si="0"/>
        <v>30.11588415883321</v>
      </c>
    </row>
    <row r="29" spans="1:5" s="57" customFormat="1" ht="12.75">
      <c r="A29" s="174" t="s">
        <v>262</v>
      </c>
      <c r="B29" s="171" t="s">
        <v>263</v>
      </c>
      <c r="C29" s="210">
        <v>-369329.70516</v>
      </c>
      <c r="D29" s="210">
        <v>-113549.24326</v>
      </c>
      <c r="E29" s="288">
        <f t="shared" si="0"/>
        <v>30.744681966701947</v>
      </c>
    </row>
    <row r="30" spans="1:5" s="57" customFormat="1" ht="12.75">
      <c r="A30" s="174" t="s">
        <v>264</v>
      </c>
      <c r="B30" s="171" t="s">
        <v>265</v>
      </c>
      <c r="C30" s="210">
        <v>-369329.70516</v>
      </c>
      <c r="D30" s="210">
        <v>-113549.24326</v>
      </c>
      <c r="E30" s="288">
        <f t="shared" si="0"/>
        <v>30.744681966701947</v>
      </c>
    </row>
    <row r="31" spans="1:5" s="57" customFormat="1" ht="25.5">
      <c r="A31" s="174" t="s">
        <v>266</v>
      </c>
      <c r="B31" s="175" t="s">
        <v>326</v>
      </c>
      <c r="C31" s="210">
        <v>-369329.70516</v>
      </c>
      <c r="D31" s="210">
        <v>-113549.24326</v>
      </c>
      <c r="E31" s="288">
        <f t="shared" si="0"/>
        <v>30.744681966701947</v>
      </c>
    </row>
    <row r="32" spans="1:5" s="57" customFormat="1" ht="12.75">
      <c r="A32" s="174" t="s">
        <v>267</v>
      </c>
      <c r="B32" s="171" t="s">
        <v>268</v>
      </c>
      <c r="C32" s="210">
        <v>381829.70516</v>
      </c>
      <c r="D32" s="210">
        <v>114991.39169</v>
      </c>
      <c r="E32" s="288">
        <f t="shared" si="0"/>
        <v>30.11588415883321</v>
      </c>
    </row>
    <row r="33" spans="1:5" s="173" customFormat="1" ht="18" customHeight="1">
      <c r="A33" s="174" t="s">
        <v>269</v>
      </c>
      <c r="B33" s="171" t="s">
        <v>270</v>
      </c>
      <c r="C33" s="210">
        <v>381829.70516</v>
      </c>
      <c r="D33" s="210">
        <v>114991.39169</v>
      </c>
      <c r="E33" s="288">
        <f t="shared" si="0"/>
        <v>30.11588415883321</v>
      </c>
    </row>
    <row r="34" spans="1:5" s="57" customFormat="1" ht="25.5" customHeight="1">
      <c r="A34" s="174" t="s">
        <v>271</v>
      </c>
      <c r="B34" s="175" t="s">
        <v>327</v>
      </c>
      <c r="C34" s="210">
        <v>381829.70516</v>
      </c>
      <c r="D34" s="210">
        <v>114991.39169</v>
      </c>
      <c r="E34" s="288">
        <f t="shared" si="0"/>
        <v>30.11588415883321</v>
      </c>
    </row>
    <row r="35" spans="1:5" s="183" customFormat="1" ht="20.25" customHeight="1" hidden="1">
      <c r="A35" s="180" t="s">
        <v>272</v>
      </c>
      <c r="B35" s="181" t="s">
        <v>273</v>
      </c>
      <c r="C35" s="182"/>
      <c r="D35" s="182"/>
      <c r="E35" s="210" t="e">
        <f t="shared" si="0"/>
        <v>#DIV/0!</v>
      </c>
    </row>
    <row r="36" spans="1:5" s="183" customFormat="1" ht="12.75">
      <c r="A36" s="184"/>
      <c r="B36" s="185"/>
      <c r="C36" s="186"/>
      <c r="D36" s="186"/>
      <c r="E36" s="186"/>
    </row>
    <row r="37" spans="1:5" s="183" customFormat="1" ht="12.75">
      <c r="A37" s="184"/>
      <c r="B37" s="185"/>
      <c r="C37" s="186"/>
      <c r="D37" s="186"/>
      <c r="E37" s="186"/>
    </row>
    <row r="38" spans="1:5" s="183" customFormat="1" ht="12.75">
      <c r="A38" s="184"/>
      <c r="B38" s="185"/>
      <c r="C38" s="186"/>
      <c r="D38" s="186"/>
      <c r="E38" s="186"/>
    </row>
    <row r="39" spans="1:5" s="183" customFormat="1" ht="12.75">
      <c r="A39" s="187"/>
      <c r="C39" s="188"/>
      <c r="D39" s="188"/>
      <c r="E39" s="188"/>
    </row>
    <row r="40" spans="1:5" s="183" customFormat="1" ht="12.75">
      <c r="A40" s="184"/>
      <c r="B40" s="185"/>
      <c r="C40" s="186"/>
      <c r="D40" s="186"/>
      <c r="E40" s="186"/>
    </row>
    <row r="41" spans="1:5" s="183" customFormat="1" ht="12.75">
      <c r="A41" s="184"/>
      <c r="B41" s="185"/>
      <c r="C41" s="186"/>
      <c r="D41" s="186"/>
      <c r="E41" s="186"/>
    </row>
    <row r="42" spans="1:5" ht="15">
      <c r="A42" s="184"/>
      <c r="B42" s="185"/>
      <c r="C42" s="186"/>
      <c r="D42" s="186"/>
      <c r="E42" s="186"/>
    </row>
    <row r="43" ht="15">
      <c r="A43" s="189"/>
    </row>
    <row r="44" ht="15">
      <c r="A44" s="189"/>
    </row>
    <row r="45" ht="15">
      <c r="A45" s="189"/>
    </row>
    <row r="46" ht="15">
      <c r="A46" s="189"/>
    </row>
    <row r="47" ht="15">
      <c r="A47" s="189"/>
    </row>
    <row r="48" ht="15">
      <c r="A48" s="189"/>
    </row>
    <row r="49" ht="15">
      <c r="A49" s="189"/>
    </row>
    <row r="50" ht="15">
      <c r="A50" s="189"/>
    </row>
    <row r="51" ht="15">
      <c r="A51" s="189"/>
    </row>
    <row r="52" ht="15">
      <c r="A52" s="189"/>
    </row>
    <row r="53" ht="15">
      <c r="A53" s="189"/>
    </row>
    <row r="54" spans="1:2" ht="15">
      <c r="A54" s="189"/>
      <c r="B54" s="191"/>
    </row>
    <row r="55" spans="1:2" ht="15">
      <c r="A55" s="189"/>
      <c r="B55" s="192"/>
    </row>
    <row r="56" spans="1:2" ht="15">
      <c r="A56" s="189"/>
      <c r="B56" s="191"/>
    </row>
    <row r="57" spans="1:2" ht="15">
      <c r="A57" s="189"/>
      <c r="B57" s="191"/>
    </row>
    <row r="58" spans="1:2" ht="15">
      <c r="A58" s="189"/>
      <c r="B58" s="191"/>
    </row>
    <row r="59" spans="1:2" ht="15">
      <c r="A59" s="189"/>
      <c r="B59" s="191"/>
    </row>
    <row r="60" spans="1:2" ht="15">
      <c r="A60" s="189"/>
      <c r="B60" s="191"/>
    </row>
    <row r="61" spans="1:2" ht="15">
      <c r="A61" s="189"/>
      <c r="B61" s="191"/>
    </row>
    <row r="62" spans="1:2" ht="15">
      <c r="A62" s="189"/>
      <c r="B62" s="192"/>
    </row>
    <row r="63" spans="1:2" ht="15">
      <c r="A63" s="189"/>
      <c r="B63" s="192"/>
    </row>
    <row r="64" spans="1:2" ht="15">
      <c r="A64" s="189"/>
      <c r="B64" s="192"/>
    </row>
    <row r="65" spans="1:2" ht="15">
      <c r="A65" s="189"/>
      <c r="B65" s="192"/>
    </row>
    <row r="66" spans="1:2" ht="15">
      <c r="A66" s="189"/>
      <c r="B66" s="192"/>
    </row>
    <row r="67" spans="1:2" ht="15">
      <c r="A67" s="189"/>
      <c r="B67" s="192"/>
    </row>
    <row r="68" spans="1:2" ht="15">
      <c r="A68" s="189"/>
      <c r="B68" s="192"/>
    </row>
    <row r="69" spans="1:2" ht="15">
      <c r="A69" s="189"/>
      <c r="B69" s="192"/>
    </row>
    <row r="70" ht="15">
      <c r="B70" s="192"/>
    </row>
    <row r="71" ht="15">
      <c r="B71" s="192"/>
    </row>
    <row r="72" ht="15">
      <c r="B72" s="192"/>
    </row>
    <row r="73" ht="15">
      <c r="B73" s="192"/>
    </row>
    <row r="74" ht="15">
      <c r="B74" s="192"/>
    </row>
    <row r="75" ht="15">
      <c r="B75" s="192"/>
    </row>
    <row r="76" ht="15">
      <c r="B76" s="192"/>
    </row>
    <row r="77" ht="15">
      <c r="B77" s="192"/>
    </row>
    <row r="78" ht="15">
      <c r="B78" s="192"/>
    </row>
    <row r="79" ht="15">
      <c r="B79" s="192"/>
    </row>
    <row r="80" ht="15">
      <c r="B80" s="192"/>
    </row>
    <row r="81" ht="15">
      <c r="B81" s="192"/>
    </row>
    <row r="82" ht="15">
      <c r="B82" s="192"/>
    </row>
    <row r="83" ht="15">
      <c r="B83" s="192"/>
    </row>
    <row r="84" ht="15">
      <c r="B84" s="192"/>
    </row>
    <row r="85" ht="15">
      <c r="B85" s="192"/>
    </row>
    <row r="86" ht="15">
      <c r="B86" s="192"/>
    </row>
    <row r="87" ht="15">
      <c r="B87" s="192"/>
    </row>
    <row r="88" ht="15">
      <c r="B88" s="192"/>
    </row>
    <row r="89" ht="15">
      <c r="B89" s="192"/>
    </row>
  </sheetData>
  <sheetProtection/>
  <mergeCells count="8">
    <mergeCell ref="A7:E7"/>
    <mergeCell ref="E12:E13"/>
    <mergeCell ref="A6:E6"/>
    <mergeCell ref="A12:A13"/>
    <mergeCell ref="B12:B13"/>
    <mergeCell ref="A9:E10"/>
    <mergeCell ref="C12:C13"/>
    <mergeCell ref="D12:D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SheetLayoutView="100" zoomScalePageLayoutView="0" workbookViewId="0" topLeftCell="A1">
      <selection activeCell="D17" sqref="D17"/>
    </sheetView>
  </sheetViews>
  <sheetFormatPr defaultColWidth="8.28125" defaultRowHeight="15"/>
  <cols>
    <col min="1" max="1" width="75.57421875" style="0" customWidth="1"/>
    <col min="2" max="3" width="8.28125" style="10" customWidth="1"/>
    <col min="4" max="4" width="16.421875" style="1" customWidth="1"/>
    <col min="5" max="5" width="16.28125" style="1" customWidth="1"/>
    <col min="6" max="6" width="15.7109375" style="1" customWidth="1"/>
    <col min="7" max="7" width="14.00390625" style="0" customWidth="1"/>
    <col min="8" max="252" width="9.140625" style="0" customWidth="1"/>
    <col min="253" max="253" width="54.57421875" style="0" customWidth="1"/>
  </cols>
  <sheetData>
    <row r="1" spans="1:12" s="125" customFormat="1" ht="15">
      <c r="A1" s="312" t="s">
        <v>588</v>
      </c>
      <c r="B1" s="312"/>
      <c r="C1" s="312"/>
      <c r="D1" s="312"/>
      <c r="E1" s="312"/>
      <c r="F1" s="312"/>
      <c r="G1" s="126"/>
      <c r="H1" s="126"/>
      <c r="I1" s="126"/>
      <c r="J1" s="126"/>
      <c r="K1" s="126"/>
      <c r="L1" s="126"/>
    </row>
    <row r="2" spans="1:12" s="125" customFormat="1" ht="23.25" customHeight="1">
      <c r="A2" s="307" t="s">
        <v>663</v>
      </c>
      <c r="B2" s="307"/>
      <c r="C2" s="307"/>
      <c r="D2" s="307"/>
      <c r="E2" s="307"/>
      <c r="F2" s="307"/>
      <c r="G2" s="114"/>
      <c r="H2" s="114"/>
      <c r="I2" s="114"/>
      <c r="J2" s="114"/>
      <c r="K2" s="114"/>
      <c r="L2" s="114"/>
    </row>
    <row r="3" spans="1:11" ht="55.5" customHeight="1" hidden="1">
      <c r="A3" s="114"/>
      <c r="B3" s="315" t="s">
        <v>585</v>
      </c>
      <c r="C3" s="315"/>
      <c r="D3" s="315"/>
      <c r="E3" s="315"/>
      <c r="F3" s="315"/>
      <c r="G3" s="77"/>
      <c r="H3" s="77"/>
      <c r="I3" s="77"/>
      <c r="J3" s="77"/>
      <c r="K3" s="77"/>
    </row>
    <row r="4" spans="1:11" ht="12" customHeight="1" hidden="1">
      <c r="A4" s="114"/>
      <c r="B4" s="245"/>
      <c r="C4" s="245"/>
      <c r="D4" s="245"/>
      <c r="E4" s="245"/>
      <c r="F4" s="77"/>
      <c r="G4" s="77"/>
      <c r="H4" s="77"/>
      <c r="I4" s="77"/>
      <c r="J4" s="77"/>
      <c r="K4" s="77"/>
    </row>
    <row r="5" spans="1:11" ht="15" hidden="1">
      <c r="A5" s="306"/>
      <c r="B5" s="306"/>
      <c r="C5" s="306"/>
      <c r="D5" s="306"/>
      <c r="E5" s="306"/>
      <c r="F5" s="77" t="s">
        <v>586</v>
      </c>
      <c r="G5" s="8"/>
      <c r="H5" s="8"/>
      <c r="I5" s="8"/>
      <c r="J5" s="8"/>
      <c r="K5" s="8"/>
    </row>
    <row r="6" spans="1:11" s="125" customFormat="1" ht="41.25" customHeight="1" hidden="1">
      <c r="A6" s="114"/>
      <c r="B6" s="307" t="s">
        <v>570</v>
      </c>
      <c r="C6" s="307"/>
      <c r="D6" s="307"/>
      <c r="E6" s="307"/>
      <c r="F6" s="307"/>
      <c r="G6" s="114"/>
      <c r="H6" s="114"/>
      <c r="I6" s="114"/>
      <c r="J6" s="114"/>
      <c r="K6" s="114"/>
    </row>
    <row r="7" spans="1:12" ht="15.75" customHeight="1" hidden="1">
      <c r="A7" s="306" t="s">
        <v>278</v>
      </c>
      <c r="B7" s="306"/>
      <c r="C7" s="306"/>
      <c r="D7" s="306"/>
      <c r="E7" s="306"/>
      <c r="F7" s="306"/>
      <c r="G7" s="8"/>
      <c r="H7" s="8"/>
      <c r="I7" s="8"/>
      <c r="J7" s="8"/>
      <c r="K7" s="8"/>
      <c r="L7" s="8"/>
    </row>
    <row r="8" spans="1:12" ht="24.75" customHeight="1" hidden="1">
      <c r="A8" s="315" t="s">
        <v>395</v>
      </c>
      <c r="B8" s="315"/>
      <c r="C8" s="315"/>
      <c r="D8" s="315"/>
      <c r="E8" s="315"/>
      <c r="F8" s="315"/>
      <c r="G8" s="77"/>
      <c r="H8" s="77"/>
      <c r="I8" s="77"/>
      <c r="J8" s="77"/>
      <c r="K8" s="77"/>
      <c r="L8" s="77"/>
    </row>
    <row r="9" spans="1:11" ht="39.75" customHeight="1" hidden="1">
      <c r="A9" s="315" t="s">
        <v>339</v>
      </c>
      <c r="B9" s="315"/>
      <c r="C9" s="315"/>
      <c r="D9" s="315"/>
      <c r="E9" s="315"/>
      <c r="F9" s="315"/>
      <c r="G9" s="77"/>
      <c r="H9" s="77"/>
      <c r="I9" s="77"/>
      <c r="J9" s="77"/>
      <c r="K9" s="77"/>
    </row>
    <row r="10" spans="1:10" s="48" customFormat="1" ht="14.25" customHeight="1">
      <c r="A10" s="308"/>
      <c r="B10" s="308"/>
      <c r="C10" s="308"/>
      <c r="D10" s="308"/>
      <c r="E10" s="91"/>
      <c r="F10" s="91"/>
      <c r="G10" s="75"/>
      <c r="H10" s="75"/>
      <c r="I10" s="75"/>
      <c r="J10" s="75"/>
    </row>
    <row r="11" spans="1:6" ht="42.75" customHeight="1">
      <c r="A11" s="316" t="s">
        <v>684</v>
      </c>
      <c r="B11" s="316"/>
      <c r="C11" s="316"/>
      <c r="D11" s="316"/>
      <c r="E11" s="316"/>
      <c r="F11" s="316"/>
    </row>
    <row r="12" spans="1:6" ht="16.5" customHeight="1">
      <c r="A12" s="317" t="s">
        <v>0</v>
      </c>
      <c r="B12" s="318" t="s">
        <v>2</v>
      </c>
      <c r="C12" s="318" t="s">
        <v>118</v>
      </c>
      <c r="D12" s="309" t="s">
        <v>221</v>
      </c>
      <c r="E12" s="311" t="s">
        <v>591</v>
      </c>
      <c r="F12" s="311" t="s">
        <v>592</v>
      </c>
    </row>
    <row r="13" spans="1:6" s="30" customFormat="1" ht="15">
      <c r="A13" s="317"/>
      <c r="B13" s="318"/>
      <c r="C13" s="318"/>
      <c r="D13" s="310"/>
      <c r="E13" s="311"/>
      <c r="F13" s="311"/>
    </row>
    <row r="14" spans="1:6" ht="14.25" customHeight="1">
      <c r="A14" s="11" t="s">
        <v>7</v>
      </c>
      <c r="B14" s="4"/>
      <c r="C14" s="4"/>
      <c r="D14" s="203">
        <f>D15+D24+D30+D35+D39+D45+D48+D56+D26+D54</f>
        <v>376629.70516000007</v>
      </c>
      <c r="E14" s="203">
        <f>E15+E24+E30+E35+E39+E45+E48+E56+E26+E54+E60</f>
        <v>94868.22839</v>
      </c>
      <c r="F14" s="247">
        <f>E14/D14*100</f>
        <v>25.188727041510976</v>
      </c>
    </row>
    <row r="15" spans="1:6" ht="15">
      <c r="A15" s="11" t="s">
        <v>12</v>
      </c>
      <c r="B15" s="2" t="s">
        <v>13</v>
      </c>
      <c r="C15" s="2"/>
      <c r="D15" s="203">
        <f>D17+D18+D20+D22+D23+D16+D19</f>
        <v>31425.88645</v>
      </c>
      <c r="E15" s="203">
        <f>E17+E18+E20+E22+E23+E16+E19</f>
        <v>8661.839649999998</v>
      </c>
      <c r="F15" s="247">
        <f aca="true" t="shared" si="0" ref="F15:F59">E15/D15*100</f>
        <v>27.562753603725305</v>
      </c>
    </row>
    <row r="16" spans="1:7" ht="30">
      <c r="A16" s="79" t="s">
        <v>243</v>
      </c>
      <c r="B16" s="21" t="s">
        <v>13</v>
      </c>
      <c r="C16" s="21" t="s">
        <v>245</v>
      </c>
      <c r="D16" s="204">
        <v>1400</v>
      </c>
      <c r="E16" s="253">
        <v>476.98657</v>
      </c>
      <c r="F16" s="247">
        <f t="shared" si="0"/>
        <v>34.07046928571428</v>
      </c>
      <c r="G16" s="1"/>
    </row>
    <row r="17" spans="1:6" ht="27.75" customHeight="1">
      <c r="A17" s="9" t="s">
        <v>107</v>
      </c>
      <c r="B17" s="4" t="s">
        <v>13</v>
      </c>
      <c r="C17" s="4" t="s">
        <v>108</v>
      </c>
      <c r="D17" s="204">
        <v>750</v>
      </c>
      <c r="E17" s="253">
        <v>143.51952</v>
      </c>
      <c r="F17" s="247">
        <f t="shared" si="0"/>
        <v>19.135936</v>
      </c>
    </row>
    <row r="18" spans="1:6" ht="45">
      <c r="A18" s="9" t="s">
        <v>70</v>
      </c>
      <c r="B18" s="4" t="s">
        <v>13</v>
      </c>
      <c r="C18" s="4" t="s">
        <v>71</v>
      </c>
      <c r="D18" s="204">
        <v>14770</v>
      </c>
      <c r="E18" s="253">
        <v>4188.59897</v>
      </c>
      <c r="F18" s="247">
        <f t="shared" si="0"/>
        <v>28.358828503723764</v>
      </c>
    </row>
    <row r="19" spans="1:6" ht="15">
      <c r="A19" s="9" t="s">
        <v>119</v>
      </c>
      <c r="B19" s="4" t="s">
        <v>13</v>
      </c>
      <c r="C19" s="4" t="s">
        <v>120</v>
      </c>
      <c r="D19" s="204">
        <v>1.4</v>
      </c>
      <c r="E19" s="253">
        <v>1.4</v>
      </c>
      <c r="F19" s="247">
        <f t="shared" si="0"/>
        <v>100</v>
      </c>
    </row>
    <row r="20" spans="1:6" ht="30">
      <c r="A20" s="9" t="s">
        <v>14</v>
      </c>
      <c r="B20" s="4" t="s">
        <v>13</v>
      </c>
      <c r="C20" s="4" t="s">
        <v>15</v>
      </c>
      <c r="D20" s="204">
        <v>4680</v>
      </c>
      <c r="E20" s="253">
        <v>1274.55192</v>
      </c>
      <c r="F20" s="247">
        <f t="shared" si="0"/>
        <v>27.234015384615383</v>
      </c>
    </row>
    <row r="21" spans="1:6" ht="15" hidden="1">
      <c r="A21" s="9" t="s">
        <v>121</v>
      </c>
      <c r="B21" s="4" t="s">
        <v>13</v>
      </c>
      <c r="C21" s="4" t="s">
        <v>122</v>
      </c>
      <c r="D21" s="204"/>
      <c r="E21" s="253"/>
      <c r="F21" s="247" t="e">
        <f t="shared" si="0"/>
        <v>#DIV/0!</v>
      </c>
    </row>
    <row r="22" spans="1:6" ht="15">
      <c r="A22" s="9" t="s">
        <v>72</v>
      </c>
      <c r="B22" s="4" t="s">
        <v>13</v>
      </c>
      <c r="C22" s="4" t="s">
        <v>73</v>
      </c>
      <c r="D22" s="204">
        <v>350</v>
      </c>
      <c r="E22" s="253">
        <v>50</v>
      </c>
      <c r="F22" s="247">
        <f t="shared" si="0"/>
        <v>14.285714285714285</v>
      </c>
    </row>
    <row r="23" spans="1:6" ht="15">
      <c r="A23" s="9" t="s">
        <v>40</v>
      </c>
      <c r="B23" s="4" t="s">
        <v>13</v>
      </c>
      <c r="C23" s="4" t="s">
        <v>41</v>
      </c>
      <c r="D23" s="204">
        <v>9474.48645</v>
      </c>
      <c r="E23" s="253">
        <v>2526.78267</v>
      </c>
      <c r="F23" s="247">
        <f t="shared" si="0"/>
        <v>26.669336468363415</v>
      </c>
    </row>
    <row r="24" spans="1:6" ht="15">
      <c r="A24" s="11" t="s">
        <v>23</v>
      </c>
      <c r="B24" s="2" t="s">
        <v>24</v>
      </c>
      <c r="C24" s="2"/>
      <c r="D24" s="203">
        <f>D25</f>
        <v>1283.9</v>
      </c>
      <c r="E24" s="254">
        <f>E25</f>
        <v>320.975</v>
      </c>
      <c r="F24" s="247">
        <f t="shared" si="0"/>
        <v>25</v>
      </c>
    </row>
    <row r="25" spans="1:6" ht="15">
      <c r="A25" s="9" t="s">
        <v>25</v>
      </c>
      <c r="B25" s="4" t="s">
        <v>24</v>
      </c>
      <c r="C25" s="4" t="s">
        <v>26</v>
      </c>
      <c r="D25" s="204">
        <v>1283.9</v>
      </c>
      <c r="E25" s="253">
        <v>320.975</v>
      </c>
      <c r="F25" s="247">
        <f t="shared" si="0"/>
        <v>25</v>
      </c>
    </row>
    <row r="26" spans="1:6" ht="28.5">
      <c r="A26" s="11" t="s">
        <v>123</v>
      </c>
      <c r="B26" s="2" t="s">
        <v>124</v>
      </c>
      <c r="C26" s="2"/>
      <c r="D26" s="203">
        <f>D28</f>
        <v>147</v>
      </c>
      <c r="E26" s="254">
        <f>E28</f>
        <v>0</v>
      </c>
      <c r="F26" s="247">
        <f t="shared" si="0"/>
        <v>0</v>
      </c>
    </row>
    <row r="27" spans="1:6" ht="15" hidden="1">
      <c r="A27" s="9" t="s">
        <v>125</v>
      </c>
      <c r="B27" s="4" t="s">
        <v>124</v>
      </c>
      <c r="C27" s="4" t="s">
        <v>126</v>
      </c>
      <c r="D27" s="204"/>
      <c r="E27" s="253"/>
      <c r="F27" s="247" t="e">
        <f t="shared" si="0"/>
        <v>#DIV/0!</v>
      </c>
    </row>
    <row r="28" spans="1:6" ht="30">
      <c r="A28" s="9" t="s">
        <v>127</v>
      </c>
      <c r="B28" s="4" t="s">
        <v>124</v>
      </c>
      <c r="C28" s="4" t="s">
        <v>128</v>
      </c>
      <c r="D28" s="204">
        <v>147</v>
      </c>
      <c r="E28" s="253"/>
      <c r="F28" s="247">
        <f t="shared" si="0"/>
        <v>0</v>
      </c>
    </row>
    <row r="29" spans="1:6" ht="15" hidden="1">
      <c r="A29" s="9" t="s">
        <v>129</v>
      </c>
      <c r="B29" s="4" t="s">
        <v>124</v>
      </c>
      <c r="C29" s="4" t="s">
        <v>130</v>
      </c>
      <c r="D29" s="204"/>
      <c r="E29" s="253"/>
      <c r="F29" s="247" t="e">
        <f t="shared" si="0"/>
        <v>#DIV/0!</v>
      </c>
    </row>
    <row r="30" spans="1:6" ht="15">
      <c r="A30" s="11" t="s">
        <v>77</v>
      </c>
      <c r="B30" s="2" t="s">
        <v>78</v>
      </c>
      <c r="C30" s="2"/>
      <c r="D30" s="203">
        <f>D31+D32+D33+D34</f>
        <v>16352.78053</v>
      </c>
      <c r="E30" s="254">
        <f>E31+E32+E33+E34</f>
        <v>764.8476499999999</v>
      </c>
      <c r="F30" s="247">
        <f t="shared" si="0"/>
        <v>4.677171864422985</v>
      </c>
    </row>
    <row r="31" spans="1:6" ht="15">
      <c r="A31" s="9" t="s">
        <v>79</v>
      </c>
      <c r="B31" s="4" t="s">
        <v>78</v>
      </c>
      <c r="C31" s="4" t="s">
        <v>80</v>
      </c>
      <c r="D31" s="204">
        <v>406.18053</v>
      </c>
      <c r="E31" s="253">
        <v>0</v>
      </c>
      <c r="F31" s="247">
        <f t="shared" si="0"/>
        <v>0</v>
      </c>
    </row>
    <row r="32" spans="1:6" ht="15">
      <c r="A32" s="9" t="s">
        <v>82</v>
      </c>
      <c r="B32" s="4" t="s">
        <v>78</v>
      </c>
      <c r="C32" s="4" t="s">
        <v>83</v>
      </c>
      <c r="D32" s="204">
        <v>3600</v>
      </c>
      <c r="E32" s="253">
        <v>676.29504</v>
      </c>
      <c r="F32" s="247">
        <f t="shared" si="0"/>
        <v>18.785973333333335</v>
      </c>
    </row>
    <row r="33" spans="1:6" ht="15">
      <c r="A33" s="9" t="s">
        <v>84</v>
      </c>
      <c r="B33" s="4" t="s">
        <v>78</v>
      </c>
      <c r="C33" s="4" t="s">
        <v>85</v>
      </c>
      <c r="D33" s="204">
        <v>12341.6</v>
      </c>
      <c r="E33" s="253">
        <v>88.55261</v>
      </c>
      <c r="F33" s="247">
        <f t="shared" si="0"/>
        <v>0.7175132073637129</v>
      </c>
    </row>
    <row r="34" spans="1:6" ht="15">
      <c r="A34" s="9" t="s">
        <v>90</v>
      </c>
      <c r="B34" s="4" t="s">
        <v>78</v>
      </c>
      <c r="C34" s="4" t="s">
        <v>91</v>
      </c>
      <c r="D34" s="204">
        <v>5</v>
      </c>
      <c r="E34" s="253"/>
      <c r="F34" s="247">
        <f t="shared" si="0"/>
        <v>0</v>
      </c>
    </row>
    <row r="35" spans="1:6" ht="15">
      <c r="A35" s="11" t="s">
        <v>92</v>
      </c>
      <c r="B35" s="2" t="s">
        <v>93</v>
      </c>
      <c r="C35" s="2"/>
      <c r="D35" s="203">
        <f>D36+D37+D38</f>
        <v>12067.8</v>
      </c>
      <c r="E35" s="254">
        <f>E36+E37+E38</f>
        <v>1529.1753899999999</v>
      </c>
      <c r="F35" s="247">
        <f t="shared" si="0"/>
        <v>12.671534082434247</v>
      </c>
    </row>
    <row r="36" spans="1:6" ht="15">
      <c r="A36" s="9" t="s">
        <v>94</v>
      </c>
      <c r="B36" s="4" t="s">
        <v>93</v>
      </c>
      <c r="C36" s="4" t="s">
        <v>95</v>
      </c>
      <c r="D36" s="204">
        <v>300</v>
      </c>
      <c r="E36" s="253">
        <v>38.53291</v>
      </c>
      <c r="F36" s="247">
        <f t="shared" si="0"/>
        <v>12.844303333333334</v>
      </c>
    </row>
    <row r="37" spans="1:6" ht="15">
      <c r="A37" s="9" t="s">
        <v>98</v>
      </c>
      <c r="B37" s="4" t="s">
        <v>93</v>
      </c>
      <c r="C37" s="4" t="s">
        <v>99</v>
      </c>
      <c r="D37" s="204">
        <v>5000</v>
      </c>
      <c r="E37" s="253">
        <v>1490.64248</v>
      </c>
      <c r="F37" s="247">
        <f t="shared" si="0"/>
        <v>29.812849600000003</v>
      </c>
    </row>
    <row r="38" spans="1:6" ht="15">
      <c r="A38" s="9" t="s">
        <v>100</v>
      </c>
      <c r="B38" s="4" t="s">
        <v>93</v>
      </c>
      <c r="C38" s="4" t="s">
        <v>131</v>
      </c>
      <c r="D38" s="46">
        <v>6767.8</v>
      </c>
      <c r="E38" s="46"/>
      <c r="F38" s="247">
        <f t="shared" si="0"/>
        <v>0</v>
      </c>
    </row>
    <row r="39" spans="1:6" ht="15">
      <c r="A39" s="11" t="s">
        <v>42</v>
      </c>
      <c r="B39" s="2" t="s">
        <v>43</v>
      </c>
      <c r="C39" s="2"/>
      <c r="D39" s="203">
        <f>D40+D41+D43+D44+D42</f>
        <v>262681.73542000004</v>
      </c>
      <c r="E39" s="254">
        <f>E40+E41+E43+E44+E42</f>
        <v>75503.0033</v>
      </c>
      <c r="F39" s="247">
        <f t="shared" si="0"/>
        <v>28.743149263605538</v>
      </c>
    </row>
    <row r="40" spans="1:6" ht="15">
      <c r="A40" s="9" t="s">
        <v>44</v>
      </c>
      <c r="B40" s="4" t="s">
        <v>43</v>
      </c>
      <c r="C40" s="4" t="s">
        <v>45</v>
      </c>
      <c r="D40" s="204">
        <v>54700</v>
      </c>
      <c r="E40" s="253">
        <v>14608.8621</v>
      </c>
      <c r="F40" s="247">
        <f t="shared" si="0"/>
        <v>26.70724332723949</v>
      </c>
    </row>
    <row r="41" spans="1:6" ht="15">
      <c r="A41" s="9" t="s">
        <v>57</v>
      </c>
      <c r="B41" s="4" t="s">
        <v>43</v>
      </c>
      <c r="C41" s="4" t="s">
        <v>48</v>
      </c>
      <c r="D41" s="204">
        <v>189106.73542</v>
      </c>
      <c r="E41" s="253">
        <v>55070.27216</v>
      </c>
      <c r="F41" s="247">
        <f t="shared" si="0"/>
        <v>29.12126426258202</v>
      </c>
    </row>
    <row r="42" spans="1:6" ht="15">
      <c r="A42" s="9" t="s">
        <v>286</v>
      </c>
      <c r="B42" s="21" t="s">
        <v>43</v>
      </c>
      <c r="C42" s="21" t="s">
        <v>287</v>
      </c>
      <c r="D42" s="204">
        <v>9300</v>
      </c>
      <c r="E42" s="253">
        <v>3344.65611</v>
      </c>
      <c r="F42" s="247">
        <f t="shared" si="0"/>
        <v>35.96404419354838</v>
      </c>
    </row>
    <row r="43" spans="1:6" ht="15">
      <c r="A43" s="9" t="s">
        <v>58</v>
      </c>
      <c r="B43" s="4" t="s">
        <v>43</v>
      </c>
      <c r="C43" s="4" t="s">
        <v>59</v>
      </c>
      <c r="D43" s="204">
        <v>725</v>
      </c>
      <c r="E43" s="253"/>
      <c r="F43" s="247">
        <f t="shared" si="0"/>
        <v>0</v>
      </c>
    </row>
    <row r="44" spans="1:6" ht="15">
      <c r="A44" s="9" t="s">
        <v>60</v>
      </c>
      <c r="B44" s="4" t="s">
        <v>43</v>
      </c>
      <c r="C44" s="4" t="s">
        <v>61</v>
      </c>
      <c r="D44" s="204">
        <v>8850</v>
      </c>
      <c r="E44" s="253">
        <v>2479.21293</v>
      </c>
      <c r="F44" s="247">
        <f t="shared" si="0"/>
        <v>28.013705423728812</v>
      </c>
    </row>
    <row r="45" spans="1:6" ht="15">
      <c r="A45" s="11" t="s">
        <v>109</v>
      </c>
      <c r="B45" s="2" t="s">
        <v>110</v>
      </c>
      <c r="C45" s="2"/>
      <c r="D45" s="203">
        <f>D46+D47</f>
        <v>10515.56276</v>
      </c>
      <c r="E45" s="254">
        <f>E46+E47</f>
        <v>2195.8</v>
      </c>
      <c r="F45" s="247">
        <f t="shared" si="0"/>
        <v>20.88143117125954</v>
      </c>
    </row>
    <row r="46" spans="1:6" ht="15">
      <c r="A46" s="9" t="s">
        <v>111</v>
      </c>
      <c r="B46" s="4" t="s">
        <v>110</v>
      </c>
      <c r="C46" s="4" t="s">
        <v>112</v>
      </c>
      <c r="D46" s="204">
        <v>10515.56276</v>
      </c>
      <c r="E46" s="253">
        <v>2195.8</v>
      </c>
      <c r="F46" s="247">
        <f t="shared" si="0"/>
        <v>20.88143117125954</v>
      </c>
    </row>
    <row r="47" spans="1:6" ht="15" hidden="1">
      <c r="A47" s="9" t="s">
        <v>113</v>
      </c>
      <c r="B47" s="4" t="s">
        <v>110</v>
      </c>
      <c r="C47" s="4" t="s">
        <v>114</v>
      </c>
      <c r="D47" s="204"/>
      <c r="E47" s="253"/>
      <c r="F47" s="247" t="e">
        <f t="shared" si="0"/>
        <v>#DIV/0!</v>
      </c>
    </row>
    <row r="48" spans="1:6" ht="15">
      <c r="A48" s="11" t="s">
        <v>62</v>
      </c>
      <c r="B48" s="2">
        <v>1000</v>
      </c>
      <c r="C48" s="2"/>
      <c r="D48" s="203">
        <f>D49+D51+D52+D53</f>
        <v>20838.14</v>
      </c>
      <c r="E48" s="254">
        <f>E49+E51+E52+E53</f>
        <v>1662.316</v>
      </c>
      <c r="F48" s="247">
        <f t="shared" si="0"/>
        <v>7.977276282816029</v>
      </c>
    </row>
    <row r="49" spans="1:6" ht="15">
      <c r="A49" s="9" t="s">
        <v>103</v>
      </c>
      <c r="B49" s="4">
        <v>1000</v>
      </c>
      <c r="C49" s="4">
        <v>1001</v>
      </c>
      <c r="D49" s="204">
        <v>1000</v>
      </c>
      <c r="E49" s="253">
        <v>0</v>
      </c>
      <c r="F49" s="247">
        <f t="shared" si="0"/>
        <v>0</v>
      </c>
    </row>
    <row r="50" spans="1:6" ht="15" hidden="1">
      <c r="A50" s="9" t="s">
        <v>132</v>
      </c>
      <c r="B50" s="4">
        <v>1000</v>
      </c>
      <c r="C50" s="4">
        <v>1002</v>
      </c>
      <c r="D50" s="204"/>
      <c r="E50" s="253"/>
      <c r="F50" s="247" t="e">
        <f t="shared" si="0"/>
        <v>#DIV/0!</v>
      </c>
    </row>
    <row r="51" spans="1:6" ht="15">
      <c r="A51" s="9" t="s">
        <v>102</v>
      </c>
      <c r="B51" s="4">
        <v>1000</v>
      </c>
      <c r="C51" s="4">
        <v>1003</v>
      </c>
      <c r="D51" s="204">
        <v>742.5</v>
      </c>
      <c r="E51" s="253"/>
      <c r="F51" s="247">
        <f t="shared" si="0"/>
        <v>0</v>
      </c>
    </row>
    <row r="52" spans="1:6" ht="15">
      <c r="A52" s="9" t="s">
        <v>63</v>
      </c>
      <c r="B52" s="4">
        <v>1000</v>
      </c>
      <c r="C52" s="4">
        <v>1004</v>
      </c>
      <c r="D52" s="204">
        <v>17720.04</v>
      </c>
      <c r="E52" s="253">
        <v>1397.67372</v>
      </c>
      <c r="F52" s="247">
        <f t="shared" si="0"/>
        <v>7.887531405120981</v>
      </c>
    </row>
    <row r="53" spans="1:6" ht="15">
      <c r="A53" s="9" t="s">
        <v>67</v>
      </c>
      <c r="B53" s="4">
        <v>1000</v>
      </c>
      <c r="C53" s="4">
        <v>1006</v>
      </c>
      <c r="D53" s="204">
        <v>1375.6</v>
      </c>
      <c r="E53" s="253">
        <v>264.64228</v>
      </c>
      <c r="F53" s="247">
        <f t="shared" si="0"/>
        <v>19.238316371038096</v>
      </c>
    </row>
    <row r="54" spans="1:6" ht="28.5">
      <c r="A54" s="11" t="s">
        <v>29</v>
      </c>
      <c r="B54" s="2">
        <v>1300</v>
      </c>
      <c r="C54" s="2"/>
      <c r="D54" s="203">
        <f>D55</f>
        <v>800</v>
      </c>
      <c r="E54" s="254">
        <f>E55</f>
        <v>129.5714</v>
      </c>
      <c r="F54" s="247">
        <f t="shared" si="0"/>
        <v>16.196425</v>
      </c>
    </row>
    <row r="55" spans="1:6" ht="15">
      <c r="A55" s="9" t="s">
        <v>292</v>
      </c>
      <c r="B55" s="4">
        <v>1300</v>
      </c>
      <c r="C55" s="4">
        <v>1301</v>
      </c>
      <c r="D55" s="204">
        <v>800</v>
      </c>
      <c r="E55" s="253">
        <v>129.5714</v>
      </c>
      <c r="F55" s="247">
        <f t="shared" si="0"/>
        <v>16.196425</v>
      </c>
    </row>
    <row r="56" spans="1:6" ht="42.75">
      <c r="A56" s="12" t="s">
        <v>30</v>
      </c>
      <c r="B56" s="2">
        <v>1400</v>
      </c>
      <c r="C56" s="2"/>
      <c r="D56" s="203">
        <f>D58+D57+D59</f>
        <v>20516.9</v>
      </c>
      <c r="E56" s="254">
        <f>E58+E57+E59</f>
        <v>4100.7</v>
      </c>
      <c r="F56" s="247">
        <f t="shared" si="0"/>
        <v>19.986937597785236</v>
      </c>
    </row>
    <row r="57" spans="1:6" ht="30">
      <c r="A57" s="9" t="s">
        <v>31</v>
      </c>
      <c r="B57" s="4">
        <v>1400</v>
      </c>
      <c r="C57" s="4" t="s">
        <v>159</v>
      </c>
      <c r="D57" s="204">
        <v>6249.5</v>
      </c>
      <c r="E57" s="253">
        <v>3083.1</v>
      </c>
      <c r="F57" s="247">
        <f t="shared" si="0"/>
        <v>49.333546683734696</v>
      </c>
    </row>
    <row r="58" spans="1:6" ht="15">
      <c r="A58" s="9" t="s">
        <v>33</v>
      </c>
      <c r="B58" s="4">
        <v>1400</v>
      </c>
      <c r="C58" s="4">
        <v>1402</v>
      </c>
      <c r="D58" s="204">
        <v>2000</v>
      </c>
      <c r="E58" s="253">
        <v>433.2</v>
      </c>
      <c r="F58" s="247">
        <f t="shared" si="0"/>
        <v>21.66</v>
      </c>
    </row>
    <row r="59" spans="1:6" ht="15">
      <c r="A59" s="9" t="s">
        <v>34</v>
      </c>
      <c r="B59" s="21" t="s">
        <v>36</v>
      </c>
      <c r="C59" s="21" t="s">
        <v>37</v>
      </c>
      <c r="D59" s="204">
        <v>12267.4</v>
      </c>
      <c r="E59" s="253">
        <v>584.4</v>
      </c>
      <c r="F59" s="247">
        <f t="shared" si="0"/>
        <v>4.763845639662846</v>
      </c>
    </row>
    <row r="60" spans="1:6" ht="15" hidden="1">
      <c r="A60" s="80" t="s">
        <v>275</v>
      </c>
      <c r="B60" s="111">
        <v>9900</v>
      </c>
      <c r="C60" s="111"/>
      <c r="D60" s="203"/>
      <c r="E60" s="203">
        <f>E61</f>
        <v>0</v>
      </c>
      <c r="F60" s="247"/>
    </row>
    <row r="61" spans="1:6" ht="15" hidden="1">
      <c r="A61" s="3" t="s">
        <v>275</v>
      </c>
      <c r="B61" s="81">
        <v>9900</v>
      </c>
      <c r="C61" s="81">
        <v>9999</v>
      </c>
      <c r="D61" s="204"/>
      <c r="E61" s="204"/>
      <c r="F61" s="247"/>
    </row>
  </sheetData>
  <sheetProtection/>
  <mergeCells count="16">
    <mergeCell ref="A11:F11"/>
    <mergeCell ref="A12:A13"/>
    <mergeCell ref="B12:B13"/>
    <mergeCell ref="C12:C13"/>
    <mergeCell ref="A9:F9"/>
    <mergeCell ref="A10:D10"/>
    <mergeCell ref="D12:D13"/>
    <mergeCell ref="E12:E13"/>
    <mergeCell ref="F12:F13"/>
    <mergeCell ref="A5:E5"/>
    <mergeCell ref="B3:F3"/>
    <mergeCell ref="B6:F6"/>
    <mergeCell ref="A1:F1"/>
    <mergeCell ref="A7:F7"/>
    <mergeCell ref="A8:F8"/>
    <mergeCell ref="A2:F2"/>
  </mergeCells>
  <printOptions/>
  <pageMargins left="0.5905511811023623" right="0.1968503937007874" top="0.1968503937007874" bottom="0.1968503937007874" header="0" footer="0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1642"/>
  <sheetViews>
    <sheetView view="pageBreakPreview" zoomScaleSheetLayoutView="100" zoomScalePageLayoutView="0" workbookViewId="0" topLeftCell="A5">
      <selection activeCell="A20" sqref="A20"/>
    </sheetView>
  </sheetViews>
  <sheetFormatPr defaultColWidth="16.140625" defaultRowHeight="15"/>
  <cols>
    <col min="1" max="1" width="61.8515625" style="50" customWidth="1"/>
    <col min="2" max="2" width="7.57421875" style="67" bestFit="1" customWidth="1"/>
    <col min="3" max="3" width="8.7109375" style="67" customWidth="1"/>
    <col min="4" max="4" width="13.28125" style="66" customWidth="1"/>
    <col min="5" max="5" width="6.28125" style="66" customWidth="1"/>
    <col min="6" max="6" width="5.421875" style="66" customWidth="1"/>
    <col min="7" max="7" width="17.28125" style="69" hidden="1" customWidth="1"/>
    <col min="8" max="8" width="14.7109375" style="69" hidden="1" customWidth="1"/>
    <col min="9" max="11" width="17.28125" style="69" customWidth="1"/>
    <col min="12" max="14" width="17.00390625" style="50" customWidth="1"/>
    <col min="15" max="15" width="9.140625" style="50" customWidth="1"/>
    <col min="16" max="16" width="12.57421875" style="50" customWidth="1"/>
    <col min="17" max="238" width="9.140625" style="50" customWidth="1"/>
    <col min="239" max="239" width="61.8515625" style="50" customWidth="1"/>
    <col min="240" max="241" width="7.00390625" style="50" customWidth="1"/>
    <col min="242" max="242" width="8.7109375" style="50" customWidth="1"/>
    <col min="243" max="243" width="10.28125" style="50" customWidth="1"/>
    <col min="244" max="244" width="6.28125" style="50" customWidth="1"/>
    <col min="245" max="245" width="5.421875" style="50" customWidth="1"/>
    <col min="246" max="246" width="15.421875" style="50" customWidth="1"/>
    <col min="247" max="247" width="14.7109375" style="50" customWidth="1"/>
    <col min="248" max="248" width="10.8515625" style="50" customWidth="1"/>
    <col min="249" max="249" width="13.28125" style="50" customWidth="1"/>
    <col min="250" max="250" width="13.7109375" style="50" customWidth="1"/>
    <col min="251" max="16384" width="16.140625" style="50" customWidth="1"/>
  </cols>
  <sheetData>
    <row r="1" spans="1:11" s="125" customFormat="1" ht="15.75" customHeight="1" hidden="1">
      <c r="A1" s="312" t="s">
        <v>574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1" s="125" customFormat="1" ht="24.75" customHeight="1" hidden="1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s="125" customFormat="1" ht="39.75" customHeight="1" hidden="1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</row>
    <row r="4" spans="1:12" s="125" customFormat="1" ht="15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126"/>
    </row>
    <row r="5" spans="1:12" s="125" customFormat="1" ht="23.25" customHeight="1">
      <c r="A5" s="307" t="s">
        <v>663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114"/>
    </row>
    <row r="6" spans="1:11" ht="55.5" customHeight="1" hidden="1">
      <c r="A6" s="114"/>
      <c r="B6" s="315" t="s">
        <v>585</v>
      </c>
      <c r="C6" s="315"/>
      <c r="D6" s="315"/>
      <c r="E6" s="315"/>
      <c r="F6" s="315"/>
      <c r="G6" s="315"/>
      <c r="H6" s="315"/>
      <c r="I6" s="315"/>
      <c r="J6" s="315"/>
      <c r="K6" s="315"/>
    </row>
    <row r="7" spans="1:11" ht="12" customHeight="1" hidden="1">
      <c r="A7" s="114"/>
      <c r="B7" s="245"/>
      <c r="C7" s="245"/>
      <c r="D7" s="245"/>
      <c r="E7" s="245"/>
      <c r="F7" s="77"/>
      <c r="G7" s="77"/>
      <c r="H7" s="77"/>
      <c r="I7" s="77"/>
      <c r="J7" s="77"/>
      <c r="K7" s="77"/>
    </row>
    <row r="8" spans="1:11" ht="15" customHeight="1" hidden="1">
      <c r="A8" s="315" t="s">
        <v>587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</row>
    <row r="9" spans="1:11" s="125" customFormat="1" ht="41.25" customHeight="1" hidden="1">
      <c r="A9" s="114"/>
      <c r="B9" s="307" t="s">
        <v>570</v>
      </c>
      <c r="C9" s="307"/>
      <c r="D9" s="307"/>
      <c r="E9" s="307"/>
      <c r="F9" s="307"/>
      <c r="G9" s="307"/>
      <c r="H9" s="307"/>
      <c r="I9" s="307"/>
      <c r="J9" s="307"/>
      <c r="K9" s="307"/>
    </row>
    <row r="10" spans="1:11" ht="14.25" customHeight="1">
      <c r="A10" s="329"/>
      <c r="B10" s="329"/>
      <c r="C10" s="329"/>
      <c r="D10" s="329"/>
      <c r="E10" s="329"/>
      <c r="F10" s="329"/>
      <c r="G10" s="329"/>
      <c r="H10" s="329"/>
      <c r="I10" s="329"/>
      <c r="J10" s="202"/>
      <c r="K10" s="202"/>
    </row>
    <row r="11" spans="1:11" ht="48" customHeight="1">
      <c r="A11" s="319" t="s">
        <v>685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</row>
    <row r="12" spans="1:11" s="52" customFormat="1" ht="14.25" customHeight="1">
      <c r="A12" s="320" t="s">
        <v>0</v>
      </c>
      <c r="B12" s="325" t="s">
        <v>2</v>
      </c>
      <c r="C12" s="325" t="s">
        <v>3</v>
      </c>
      <c r="D12" s="327" t="s">
        <v>4</v>
      </c>
      <c r="E12" s="327" t="s">
        <v>5</v>
      </c>
      <c r="F12" s="327" t="s">
        <v>6</v>
      </c>
      <c r="G12" s="330" t="s">
        <v>174</v>
      </c>
      <c r="H12" s="332" t="s">
        <v>176</v>
      </c>
      <c r="I12" s="322" t="s">
        <v>221</v>
      </c>
      <c r="J12" s="324" t="s">
        <v>591</v>
      </c>
      <c r="K12" s="324" t="s">
        <v>592</v>
      </c>
    </row>
    <row r="13" spans="1:11" s="52" customFormat="1" ht="14.25">
      <c r="A13" s="321"/>
      <c r="B13" s="326"/>
      <c r="C13" s="326"/>
      <c r="D13" s="328"/>
      <c r="E13" s="328"/>
      <c r="F13" s="328"/>
      <c r="G13" s="331"/>
      <c r="H13" s="333"/>
      <c r="I13" s="323"/>
      <c r="J13" s="324"/>
      <c r="K13" s="324"/>
    </row>
    <row r="14" spans="1:11" ht="15">
      <c r="A14" s="5" t="s">
        <v>7</v>
      </c>
      <c r="B14" s="41"/>
      <c r="C14" s="41"/>
      <c r="D14" s="36"/>
      <c r="E14" s="36"/>
      <c r="F14" s="36"/>
      <c r="G14" s="221" t="e">
        <f>G17+G232+G241+G272+G354+G481+G659+G751+G873</f>
        <v>#REF!</v>
      </c>
      <c r="H14" s="221" t="e">
        <f>#REF!+#REF!+#REF!+#REF!+#REF!</f>
        <v>#REF!</v>
      </c>
      <c r="I14" s="221">
        <f>I17+I232+I241+I272+I354+I481+I659+I751+I873+I865</f>
        <v>376629.70516000007</v>
      </c>
      <c r="J14" s="221">
        <f>J17+J232+J241+J272+J354+J481+J659+J751+J873+J865+J909</f>
        <v>94868.22839000002</v>
      </c>
      <c r="K14" s="248">
        <f>J14/I14*100</f>
        <v>25.188727041510983</v>
      </c>
    </row>
    <row r="15" spans="1:14" ht="15">
      <c r="A15" s="5" t="s">
        <v>8</v>
      </c>
      <c r="B15" s="43" t="s">
        <v>115</v>
      </c>
      <c r="C15" s="41"/>
      <c r="D15" s="36"/>
      <c r="E15" s="36"/>
      <c r="F15" s="36"/>
      <c r="G15" s="221" t="e">
        <f>G18+G279+G233+G242+G355+G482+G660+G752+G874</f>
        <v>#REF!</v>
      </c>
      <c r="H15" s="221" t="e">
        <f>H18+H482+H752+#REF!+#REF!</f>
        <v>#REF!</v>
      </c>
      <c r="I15" s="221">
        <f>I18+I279+I242+I355+I482+I660+I752+I874+I866</f>
        <v>170802.09999999998</v>
      </c>
      <c r="J15" s="250">
        <f>J18+J279+J242+J355+J482+J660+J752+J874+J866</f>
        <v>43843.06997</v>
      </c>
      <c r="K15" s="248">
        <f aca="true" t="shared" si="0" ref="K15:K78">J15/I15*100</f>
        <v>25.668929111527316</v>
      </c>
      <c r="L15" s="49"/>
      <c r="M15" s="49"/>
      <c r="N15" s="49"/>
    </row>
    <row r="16" spans="1:11" ht="15">
      <c r="A16" s="5" t="s">
        <v>9</v>
      </c>
      <c r="B16" s="43" t="s">
        <v>116</v>
      </c>
      <c r="C16" s="41"/>
      <c r="D16" s="36"/>
      <c r="E16" s="36"/>
      <c r="F16" s="36"/>
      <c r="G16" s="221" t="e">
        <f>G19+G243+G234+G280+G356+G483+G661+G753+G875</f>
        <v>#REF!</v>
      </c>
      <c r="H16" s="221" t="e">
        <f>H19+H483+H753+#REF!+#REF!</f>
        <v>#REF!</v>
      </c>
      <c r="I16" s="221">
        <f>I19+I243+I234+I280+I356+I483+I661+I753+I875</f>
        <v>205827.60516000004</v>
      </c>
      <c r="J16" s="250">
        <f>J19+J243+J234+J280+J356+J483+J661+J753+J875</f>
        <v>51025.15842</v>
      </c>
      <c r="K16" s="248">
        <f t="shared" si="0"/>
        <v>24.790240541513178</v>
      </c>
    </row>
    <row r="17" spans="1:11" ht="15">
      <c r="A17" s="5" t="s">
        <v>12</v>
      </c>
      <c r="B17" s="112" t="s">
        <v>13</v>
      </c>
      <c r="C17" s="41"/>
      <c r="D17" s="36"/>
      <c r="E17" s="36"/>
      <c r="F17" s="36"/>
      <c r="G17" s="221">
        <f>G29+G46+G74+G86+G95+G20</f>
        <v>26907.100000000002</v>
      </c>
      <c r="H17" s="221">
        <f>H74</f>
        <v>2364.1240799999996</v>
      </c>
      <c r="I17" s="221">
        <f>I20+I29+I46+I68+I74+I86+I95</f>
        <v>31425.88645</v>
      </c>
      <c r="J17" s="221">
        <f>J29+J46+J74+J86+J95+J20+J68</f>
        <v>8661.839649999998</v>
      </c>
      <c r="K17" s="248">
        <f t="shared" si="0"/>
        <v>27.562753603725305</v>
      </c>
    </row>
    <row r="18" spans="1:14" ht="15">
      <c r="A18" s="5" t="s">
        <v>8</v>
      </c>
      <c r="B18" s="112" t="s">
        <v>115</v>
      </c>
      <c r="C18" s="41"/>
      <c r="D18" s="36"/>
      <c r="E18" s="36"/>
      <c r="F18" s="36"/>
      <c r="G18" s="221">
        <f>G34+G40+G53+G56+G67+G79+G82+G85+G94+G148+G141+G168+G173+G177+G183+G187+G65+G62+G129+G135+G137+G193+G51+G152+G157+G162+G25</f>
        <v>26119</v>
      </c>
      <c r="H18" s="221" t="e">
        <f>H79+H82+H85+#REF!</f>
        <v>#REF!</v>
      </c>
      <c r="I18" s="221">
        <f>I34+I40+I53+I56+I67+I79+I82+I85+I94+I148+I141+I168+I173+I177+I183+I187+I65+I62+I129+I135+I137+I193+I51+I152+I157+I162+I25+I132+I28+I144+I198+I202+I211+I217+I222+I37+I227+I231+I206+I160+I91</f>
        <v>30311</v>
      </c>
      <c r="J18" s="250">
        <f>J34+J40+J53+J56+J67+J79+J82+J85+J94+J148+J141+J168+J173+J177+J183+J187+J65+J62+J129+J135+J137+J193+J51+J152+J157+J162+J25+J132+J28+J144+J198+J202+J211+J217+J222+J37+J227+J231+J206+J160+J91</f>
        <v>8454.66728</v>
      </c>
      <c r="K18" s="248">
        <f t="shared" si="0"/>
        <v>27.89306614760318</v>
      </c>
      <c r="N18" s="49"/>
    </row>
    <row r="19" spans="1:11" ht="15">
      <c r="A19" s="5" t="s">
        <v>9</v>
      </c>
      <c r="B19" s="112" t="s">
        <v>116</v>
      </c>
      <c r="C19" s="41"/>
      <c r="D19" s="36"/>
      <c r="E19" s="36"/>
      <c r="F19" s="36"/>
      <c r="G19" s="221">
        <f>G122+G125+G108+G111+G115+G118+G100+G104</f>
        <v>788.1</v>
      </c>
      <c r="H19" s="221" t="e">
        <f>H240+H881+#REF!+#REF!</f>
        <v>#REF!</v>
      </c>
      <c r="I19" s="221">
        <f>I122+I125+I108+I111+I115+I118+I100+I104+I73</f>
        <v>1114.8864500000002</v>
      </c>
      <c r="J19" s="221">
        <f>J122+J125+J108+J111+J115+J118+J100+J104+J73</f>
        <v>207.17237000000003</v>
      </c>
      <c r="K19" s="248">
        <f t="shared" si="0"/>
        <v>18.58237401665434</v>
      </c>
    </row>
    <row r="20" spans="1:12" ht="28.5">
      <c r="A20" s="107" t="s">
        <v>243</v>
      </c>
      <c r="B20" s="112" t="s">
        <v>13</v>
      </c>
      <c r="C20" s="112" t="s">
        <v>245</v>
      </c>
      <c r="D20" s="37"/>
      <c r="E20" s="37"/>
      <c r="F20" s="37"/>
      <c r="G20" s="221">
        <f aca="true" t="shared" si="1" ref="G20:J21">G21</f>
        <v>1300</v>
      </c>
      <c r="H20" s="221">
        <f t="shared" si="1"/>
        <v>22940.58448</v>
      </c>
      <c r="I20" s="221">
        <f t="shared" si="1"/>
        <v>1400</v>
      </c>
      <c r="J20" s="221">
        <f t="shared" si="1"/>
        <v>476.98657</v>
      </c>
      <c r="K20" s="248">
        <f t="shared" si="0"/>
        <v>34.07046928571428</v>
      </c>
      <c r="L20" s="49"/>
    </row>
    <row r="21" spans="1:12" ht="15">
      <c r="A21" s="108" t="s">
        <v>244</v>
      </c>
      <c r="B21" s="42" t="s">
        <v>13</v>
      </c>
      <c r="C21" s="42" t="s">
        <v>245</v>
      </c>
      <c r="D21" s="38">
        <v>9000000000</v>
      </c>
      <c r="E21" s="36"/>
      <c r="F21" s="36"/>
      <c r="G21" s="46">
        <f t="shared" si="1"/>
        <v>1300</v>
      </c>
      <c r="H21" s="46">
        <f t="shared" si="1"/>
        <v>22940.58448</v>
      </c>
      <c r="I21" s="46">
        <f t="shared" si="1"/>
        <v>1400</v>
      </c>
      <c r="J21" s="46">
        <f t="shared" si="1"/>
        <v>476.98657</v>
      </c>
      <c r="K21" s="248">
        <f t="shared" si="0"/>
        <v>34.07046928571428</v>
      </c>
      <c r="L21" s="49"/>
    </row>
    <row r="22" spans="1:12" ht="15">
      <c r="A22" s="108" t="s">
        <v>417</v>
      </c>
      <c r="B22" s="42" t="s">
        <v>13</v>
      </c>
      <c r="C22" s="42" t="s">
        <v>245</v>
      </c>
      <c r="D22" s="38">
        <v>9000090100</v>
      </c>
      <c r="E22" s="36"/>
      <c r="F22" s="36"/>
      <c r="G22" s="46">
        <f>G23</f>
        <v>1300</v>
      </c>
      <c r="H22" s="46">
        <f>H23+I48+I59+I51</f>
        <v>22940.58448</v>
      </c>
      <c r="I22" s="46">
        <f>I23+I26</f>
        <v>1400</v>
      </c>
      <c r="J22" s="46">
        <f>J23+J26</f>
        <v>476.98657</v>
      </c>
      <c r="K22" s="248">
        <f t="shared" si="0"/>
        <v>34.07046928571428</v>
      </c>
      <c r="L22" s="49"/>
    </row>
    <row r="23" spans="1:12" ht="60">
      <c r="A23" s="6" t="s">
        <v>17</v>
      </c>
      <c r="B23" s="42" t="s">
        <v>13</v>
      </c>
      <c r="C23" s="42" t="s">
        <v>245</v>
      </c>
      <c r="D23" s="38">
        <v>9000090100</v>
      </c>
      <c r="E23" s="38">
        <v>100</v>
      </c>
      <c r="F23" s="36"/>
      <c r="G23" s="46">
        <f>G24</f>
        <v>1300</v>
      </c>
      <c r="H23" s="46">
        <f>H24</f>
        <v>8170.58448</v>
      </c>
      <c r="I23" s="46">
        <f aca="true" t="shared" si="2" ref="I23:J27">I24</f>
        <v>1300</v>
      </c>
      <c r="J23" s="46">
        <f t="shared" si="2"/>
        <v>476.98657</v>
      </c>
      <c r="K23" s="248">
        <f t="shared" si="0"/>
        <v>36.691274615384614</v>
      </c>
      <c r="L23" s="49"/>
    </row>
    <row r="24" spans="1:12" ht="30">
      <c r="A24" s="6" t="s">
        <v>18</v>
      </c>
      <c r="B24" s="42" t="s">
        <v>13</v>
      </c>
      <c r="C24" s="42" t="s">
        <v>245</v>
      </c>
      <c r="D24" s="38">
        <v>9000090100</v>
      </c>
      <c r="E24" s="38">
        <v>120</v>
      </c>
      <c r="F24" s="36"/>
      <c r="G24" s="46">
        <f>G25</f>
        <v>1300</v>
      </c>
      <c r="H24" s="46">
        <f>H25</f>
        <v>8170.58448</v>
      </c>
      <c r="I24" s="46">
        <f t="shared" si="2"/>
        <v>1300</v>
      </c>
      <c r="J24" s="46">
        <f t="shared" si="2"/>
        <v>476.98657</v>
      </c>
      <c r="K24" s="248">
        <f t="shared" si="0"/>
        <v>36.691274615384614</v>
      </c>
      <c r="L24" s="49"/>
    </row>
    <row r="25" spans="1:12" ht="15">
      <c r="A25" s="7" t="s">
        <v>8</v>
      </c>
      <c r="B25" s="42" t="s">
        <v>13</v>
      </c>
      <c r="C25" s="42" t="s">
        <v>245</v>
      </c>
      <c r="D25" s="38">
        <v>9000090100</v>
      </c>
      <c r="E25" s="38">
        <v>120</v>
      </c>
      <c r="F25" s="38">
        <v>1</v>
      </c>
      <c r="G25" s="46">
        <v>1300</v>
      </c>
      <c r="H25" s="46">
        <v>8170.58448</v>
      </c>
      <c r="I25" s="46">
        <v>1300</v>
      </c>
      <c r="J25" s="46">
        <v>476.98657</v>
      </c>
      <c r="K25" s="248">
        <f t="shared" si="0"/>
        <v>36.691274615384614</v>
      </c>
      <c r="L25" s="49"/>
    </row>
    <row r="26" spans="1:12" ht="15">
      <c r="A26" s="6" t="s">
        <v>49</v>
      </c>
      <c r="B26" s="42" t="s">
        <v>13</v>
      </c>
      <c r="C26" s="42" t="s">
        <v>245</v>
      </c>
      <c r="D26" s="38">
        <v>9000090100</v>
      </c>
      <c r="E26" s="38">
        <v>300</v>
      </c>
      <c r="F26" s="36"/>
      <c r="G26" s="46">
        <f>G27</f>
        <v>3863.4</v>
      </c>
      <c r="H26" s="221">
        <f>J26-K26</f>
        <v>0</v>
      </c>
      <c r="I26" s="46">
        <f t="shared" si="2"/>
        <v>100</v>
      </c>
      <c r="J26" s="46">
        <f t="shared" si="2"/>
        <v>0</v>
      </c>
      <c r="K26" s="248">
        <f t="shared" si="0"/>
        <v>0</v>
      </c>
      <c r="L26" s="49"/>
    </row>
    <row r="27" spans="1:12" ht="30">
      <c r="A27" s="6" t="s">
        <v>50</v>
      </c>
      <c r="B27" s="42" t="s">
        <v>13</v>
      </c>
      <c r="C27" s="42" t="s">
        <v>245</v>
      </c>
      <c r="D27" s="38">
        <v>9000090100</v>
      </c>
      <c r="E27" s="38">
        <v>320</v>
      </c>
      <c r="F27" s="36"/>
      <c r="G27" s="46">
        <f>G28</f>
        <v>3863.4</v>
      </c>
      <c r="H27" s="221">
        <f>J27-K27</f>
        <v>0</v>
      </c>
      <c r="I27" s="46">
        <f t="shared" si="2"/>
        <v>100</v>
      </c>
      <c r="J27" s="46">
        <f t="shared" si="2"/>
        <v>0</v>
      </c>
      <c r="K27" s="248">
        <f t="shared" si="0"/>
        <v>0</v>
      </c>
      <c r="L27" s="49"/>
    </row>
    <row r="28" spans="1:12" ht="15">
      <c r="A28" s="7" t="s">
        <v>8</v>
      </c>
      <c r="B28" s="42" t="s">
        <v>13</v>
      </c>
      <c r="C28" s="42" t="s">
        <v>245</v>
      </c>
      <c r="D28" s="38">
        <v>9000090100</v>
      </c>
      <c r="E28" s="38">
        <v>320</v>
      </c>
      <c r="F28" s="38">
        <v>1</v>
      </c>
      <c r="G28" s="46">
        <v>3863.4</v>
      </c>
      <c r="H28" s="221">
        <f>J28-K28</f>
        <v>0</v>
      </c>
      <c r="I28" s="46">
        <v>100</v>
      </c>
      <c r="J28" s="46"/>
      <c r="K28" s="248">
        <f t="shared" si="0"/>
        <v>0</v>
      </c>
      <c r="L28" s="49"/>
    </row>
    <row r="29" spans="1:11" ht="42.75">
      <c r="A29" s="5" t="s">
        <v>107</v>
      </c>
      <c r="B29" s="112" t="s">
        <v>13</v>
      </c>
      <c r="C29" s="112" t="s">
        <v>108</v>
      </c>
      <c r="D29" s="37"/>
      <c r="E29" s="37"/>
      <c r="F29" s="37"/>
      <c r="G29" s="221">
        <f aca="true" t="shared" si="3" ref="G29:J30">G30</f>
        <v>480.2</v>
      </c>
      <c r="H29" s="221">
        <f t="shared" si="3"/>
        <v>1142.32304</v>
      </c>
      <c r="I29" s="221">
        <f t="shared" si="3"/>
        <v>750</v>
      </c>
      <c r="J29" s="221">
        <f t="shared" si="3"/>
        <v>143.51952</v>
      </c>
      <c r="K29" s="248">
        <f t="shared" si="0"/>
        <v>19.135936</v>
      </c>
    </row>
    <row r="30" spans="1:11" ht="15">
      <c r="A30" s="6" t="s">
        <v>16</v>
      </c>
      <c r="B30" s="42" t="s">
        <v>13</v>
      </c>
      <c r="C30" s="42" t="s">
        <v>108</v>
      </c>
      <c r="D30" s="38">
        <v>9000000000</v>
      </c>
      <c r="E30" s="36"/>
      <c r="F30" s="36"/>
      <c r="G30" s="46">
        <f t="shared" si="3"/>
        <v>480.2</v>
      </c>
      <c r="H30" s="46">
        <f t="shared" si="3"/>
        <v>1142.32304</v>
      </c>
      <c r="I30" s="46">
        <f t="shared" si="3"/>
        <v>750</v>
      </c>
      <c r="J30" s="46">
        <f t="shared" si="3"/>
        <v>143.51952</v>
      </c>
      <c r="K30" s="248">
        <f t="shared" si="0"/>
        <v>19.135936</v>
      </c>
    </row>
    <row r="31" spans="1:11" ht="30">
      <c r="A31" s="31" t="s">
        <v>424</v>
      </c>
      <c r="B31" s="42" t="s">
        <v>13</v>
      </c>
      <c r="C31" s="42" t="s">
        <v>108</v>
      </c>
      <c r="D31" s="38">
        <v>9000090010</v>
      </c>
      <c r="E31" s="36"/>
      <c r="F31" s="36"/>
      <c r="G31" s="46">
        <f>G32+G35+G38</f>
        <v>480.2</v>
      </c>
      <c r="H31" s="46">
        <f>H32+H35+H38</f>
        <v>1142.32304</v>
      </c>
      <c r="I31" s="46">
        <f>I32+I35+I38</f>
        <v>750</v>
      </c>
      <c r="J31" s="46">
        <f>J32+J35+J38</f>
        <v>143.51952</v>
      </c>
      <c r="K31" s="248">
        <f t="shared" si="0"/>
        <v>19.135936</v>
      </c>
    </row>
    <row r="32" spans="1:11" ht="60">
      <c r="A32" s="6" t="s">
        <v>17</v>
      </c>
      <c r="B32" s="42" t="s">
        <v>13</v>
      </c>
      <c r="C32" s="42" t="s">
        <v>108</v>
      </c>
      <c r="D32" s="38">
        <v>9000090010</v>
      </c>
      <c r="E32" s="38">
        <v>100</v>
      </c>
      <c r="F32" s="36"/>
      <c r="G32" s="46">
        <f aca="true" t="shared" si="4" ref="G32:J33">G33</f>
        <v>360</v>
      </c>
      <c r="H32" s="46">
        <f t="shared" si="4"/>
        <v>1142.32304</v>
      </c>
      <c r="I32" s="46">
        <f t="shared" si="4"/>
        <v>450</v>
      </c>
      <c r="J32" s="46">
        <f t="shared" si="4"/>
        <v>131.31752</v>
      </c>
      <c r="K32" s="248">
        <f t="shared" si="0"/>
        <v>29.18167111111111</v>
      </c>
    </row>
    <row r="33" spans="1:11" ht="30">
      <c r="A33" s="6" t="s">
        <v>18</v>
      </c>
      <c r="B33" s="42" t="s">
        <v>13</v>
      </c>
      <c r="C33" s="42" t="s">
        <v>108</v>
      </c>
      <c r="D33" s="38">
        <v>9000090010</v>
      </c>
      <c r="E33" s="38">
        <v>120</v>
      </c>
      <c r="F33" s="36"/>
      <c r="G33" s="46">
        <f t="shared" si="4"/>
        <v>360</v>
      </c>
      <c r="H33" s="46">
        <f t="shared" si="4"/>
        <v>1142.32304</v>
      </c>
      <c r="I33" s="46">
        <f t="shared" si="4"/>
        <v>450</v>
      </c>
      <c r="J33" s="46">
        <f t="shared" si="4"/>
        <v>131.31752</v>
      </c>
      <c r="K33" s="248">
        <f t="shared" si="0"/>
        <v>29.18167111111111</v>
      </c>
    </row>
    <row r="34" spans="1:11" ht="15">
      <c r="A34" s="7" t="s">
        <v>8</v>
      </c>
      <c r="B34" s="42" t="s">
        <v>13</v>
      </c>
      <c r="C34" s="42" t="s">
        <v>108</v>
      </c>
      <c r="D34" s="38">
        <v>9000090010</v>
      </c>
      <c r="E34" s="38">
        <v>120</v>
      </c>
      <c r="F34" s="38">
        <v>1</v>
      </c>
      <c r="G34" s="46">
        <v>360</v>
      </c>
      <c r="H34" s="46">
        <v>1142.32304</v>
      </c>
      <c r="I34" s="46">
        <v>450</v>
      </c>
      <c r="J34" s="46">
        <v>131.31752</v>
      </c>
      <c r="K34" s="248">
        <f t="shared" si="0"/>
        <v>29.18167111111111</v>
      </c>
    </row>
    <row r="35" spans="1:11" ht="30" customHeight="1">
      <c r="A35" s="6" t="s">
        <v>19</v>
      </c>
      <c r="B35" s="42" t="s">
        <v>13</v>
      </c>
      <c r="C35" s="42" t="s">
        <v>108</v>
      </c>
      <c r="D35" s="38">
        <v>9000090010</v>
      </c>
      <c r="E35" s="38">
        <v>200</v>
      </c>
      <c r="F35" s="36"/>
      <c r="G35" s="46">
        <f aca="true" t="shared" si="5" ref="G35:J36">G36</f>
        <v>0</v>
      </c>
      <c r="H35" s="46">
        <f t="shared" si="5"/>
        <v>0</v>
      </c>
      <c r="I35" s="46">
        <f t="shared" si="5"/>
        <v>295</v>
      </c>
      <c r="J35" s="46">
        <f t="shared" si="5"/>
        <v>12.202</v>
      </c>
      <c r="K35" s="248">
        <f t="shared" si="0"/>
        <v>4.136271186440678</v>
      </c>
    </row>
    <row r="36" spans="1:11" ht="30" customHeight="1">
      <c r="A36" s="6" t="s">
        <v>20</v>
      </c>
      <c r="B36" s="42" t="s">
        <v>13</v>
      </c>
      <c r="C36" s="42" t="s">
        <v>108</v>
      </c>
      <c r="D36" s="38">
        <v>9000090010</v>
      </c>
      <c r="E36" s="38">
        <v>240</v>
      </c>
      <c r="F36" s="36"/>
      <c r="G36" s="46">
        <f t="shared" si="5"/>
        <v>0</v>
      </c>
      <c r="H36" s="46">
        <f t="shared" si="5"/>
        <v>0</v>
      </c>
      <c r="I36" s="46">
        <f t="shared" si="5"/>
        <v>295</v>
      </c>
      <c r="J36" s="46">
        <f t="shared" si="5"/>
        <v>12.202</v>
      </c>
      <c r="K36" s="248">
        <f t="shared" si="0"/>
        <v>4.136271186440678</v>
      </c>
    </row>
    <row r="37" spans="1:11" ht="15" customHeight="1">
      <c r="A37" s="7" t="s">
        <v>8</v>
      </c>
      <c r="B37" s="42" t="s">
        <v>13</v>
      </c>
      <c r="C37" s="42" t="s">
        <v>108</v>
      </c>
      <c r="D37" s="38">
        <v>9000090010</v>
      </c>
      <c r="E37" s="38">
        <v>240</v>
      </c>
      <c r="F37" s="38">
        <v>1</v>
      </c>
      <c r="G37" s="46"/>
      <c r="H37" s="46"/>
      <c r="I37" s="46">
        <v>295</v>
      </c>
      <c r="J37" s="46">
        <v>12.202</v>
      </c>
      <c r="K37" s="248">
        <f t="shared" si="0"/>
        <v>4.136271186440678</v>
      </c>
    </row>
    <row r="38" spans="1:11" ht="15" customHeight="1">
      <c r="A38" s="6" t="s">
        <v>21</v>
      </c>
      <c r="B38" s="42" t="s">
        <v>13</v>
      </c>
      <c r="C38" s="42" t="s">
        <v>108</v>
      </c>
      <c r="D38" s="38">
        <v>9000090010</v>
      </c>
      <c r="E38" s="38">
        <v>800</v>
      </c>
      <c r="F38" s="36"/>
      <c r="G38" s="46">
        <f aca="true" t="shared" si="6" ref="G38:J39">G39</f>
        <v>120.2</v>
      </c>
      <c r="H38" s="46">
        <f t="shared" si="6"/>
        <v>0</v>
      </c>
      <c r="I38" s="46">
        <f t="shared" si="6"/>
        <v>5</v>
      </c>
      <c r="J38" s="46">
        <f t="shared" si="6"/>
        <v>0</v>
      </c>
      <c r="K38" s="248">
        <f t="shared" si="0"/>
        <v>0</v>
      </c>
    </row>
    <row r="39" spans="1:11" ht="15" customHeight="1">
      <c r="A39" s="6" t="s">
        <v>22</v>
      </c>
      <c r="B39" s="42" t="s">
        <v>13</v>
      </c>
      <c r="C39" s="42" t="s">
        <v>108</v>
      </c>
      <c r="D39" s="38">
        <v>9000090010</v>
      </c>
      <c r="E39" s="38">
        <v>850</v>
      </c>
      <c r="F39" s="36"/>
      <c r="G39" s="46">
        <f t="shared" si="6"/>
        <v>120.2</v>
      </c>
      <c r="H39" s="46">
        <f t="shared" si="6"/>
        <v>0</v>
      </c>
      <c r="I39" s="46">
        <f t="shared" si="6"/>
        <v>5</v>
      </c>
      <c r="J39" s="46">
        <f t="shared" si="6"/>
        <v>0</v>
      </c>
      <c r="K39" s="248">
        <f t="shared" si="0"/>
        <v>0</v>
      </c>
    </row>
    <row r="40" spans="1:11" ht="15" customHeight="1">
      <c r="A40" s="7" t="s">
        <v>8</v>
      </c>
      <c r="B40" s="42" t="s">
        <v>13</v>
      </c>
      <c r="C40" s="42" t="s">
        <v>108</v>
      </c>
      <c r="D40" s="38">
        <v>9000090010</v>
      </c>
      <c r="E40" s="38">
        <v>850</v>
      </c>
      <c r="F40" s="38">
        <v>1</v>
      </c>
      <c r="G40" s="46">
        <v>120.2</v>
      </c>
      <c r="H40" s="46"/>
      <c r="I40" s="46">
        <v>5</v>
      </c>
      <c r="J40" s="46">
        <v>0</v>
      </c>
      <c r="K40" s="248">
        <f t="shared" si="0"/>
        <v>0</v>
      </c>
    </row>
    <row r="41" spans="1:11" ht="15" customHeight="1" hidden="1">
      <c r="A41" s="22" t="s">
        <v>40</v>
      </c>
      <c r="B41" s="112" t="s">
        <v>13</v>
      </c>
      <c r="C41" s="39" t="s">
        <v>41</v>
      </c>
      <c r="D41" s="39"/>
      <c r="E41" s="39"/>
      <c r="F41" s="39"/>
      <c r="G41" s="46">
        <f>G42</f>
        <v>0</v>
      </c>
      <c r="H41" s="221"/>
      <c r="I41" s="46">
        <f aca="true" t="shared" si="7" ref="I41:J44">I42</f>
        <v>0</v>
      </c>
      <c r="J41" s="46">
        <f t="shared" si="7"/>
        <v>0</v>
      </c>
      <c r="K41" s="248" t="e">
        <f t="shared" si="0"/>
        <v>#DIV/0!</v>
      </c>
    </row>
    <row r="42" spans="1:11" ht="60" customHeight="1" hidden="1">
      <c r="A42" s="23" t="s">
        <v>157</v>
      </c>
      <c r="B42" s="42" t="s">
        <v>13</v>
      </c>
      <c r="C42" s="40" t="s">
        <v>41</v>
      </c>
      <c r="D42" s="40">
        <v>9005224</v>
      </c>
      <c r="E42" s="40"/>
      <c r="F42" s="40"/>
      <c r="G42" s="46">
        <f>G43</f>
        <v>0</v>
      </c>
      <c r="H42" s="46"/>
      <c r="I42" s="46">
        <f t="shared" si="7"/>
        <v>0</v>
      </c>
      <c r="J42" s="46">
        <f t="shared" si="7"/>
        <v>0</v>
      </c>
      <c r="K42" s="248" t="e">
        <f t="shared" si="0"/>
        <v>#DIV/0!</v>
      </c>
    </row>
    <row r="43" spans="1:11" ht="15" customHeight="1" hidden="1">
      <c r="A43" s="6" t="s">
        <v>27</v>
      </c>
      <c r="B43" s="42" t="s">
        <v>13</v>
      </c>
      <c r="C43" s="40" t="s">
        <v>41</v>
      </c>
      <c r="D43" s="40">
        <v>9005224</v>
      </c>
      <c r="E43" s="40" t="s">
        <v>69</v>
      </c>
      <c r="F43" s="40"/>
      <c r="G43" s="46">
        <f>G44</f>
        <v>0</v>
      </c>
      <c r="H43" s="46"/>
      <c r="I43" s="46">
        <f t="shared" si="7"/>
        <v>0</v>
      </c>
      <c r="J43" s="46">
        <f t="shared" si="7"/>
        <v>0</v>
      </c>
      <c r="K43" s="248" t="e">
        <f t="shared" si="0"/>
        <v>#DIV/0!</v>
      </c>
    </row>
    <row r="44" spans="1:11" ht="15" customHeight="1" hidden="1">
      <c r="A44" s="23" t="s">
        <v>35</v>
      </c>
      <c r="B44" s="42" t="s">
        <v>13</v>
      </c>
      <c r="C44" s="40" t="s">
        <v>41</v>
      </c>
      <c r="D44" s="40">
        <v>9005224</v>
      </c>
      <c r="E44" s="40" t="s">
        <v>158</v>
      </c>
      <c r="F44" s="40"/>
      <c r="G44" s="46">
        <f>G45</f>
        <v>0</v>
      </c>
      <c r="H44" s="46"/>
      <c r="I44" s="46">
        <f t="shared" si="7"/>
        <v>0</v>
      </c>
      <c r="J44" s="46">
        <f t="shared" si="7"/>
        <v>0</v>
      </c>
      <c r="K44" s="248" t="e">
        <f t="shared" si="0"/>
        <v>#DIV/0!</v>
      </c>
    </row>
    <row r="45" spans="1:11" ht="15" customHeight="1" hidden="1">
      <c r="A45" s="7" t="s">
        <v>9</v>
      </c>
      <c r="B45" s="42" t="s">
        <v>13</v>
      </c>
      <c r="C45" s="40" t="s">
        <v>41</v>
      </c>
      <c r="D45" s="40">
        <v>9005224</v>
      </c>
      <c r="E45" s="40" t="s">
        <v>158</v>
      </c>
      <c r="F45" s="40" t="s">
        <v>116</v>
      </c>
      <c r="G45" s="46"/>
      <c r="H45" s="46"/>
      <c r="I45" s="46"/>
      <c r="J45" s="46"/>
      <c r="K45" s="248" t="e">
        <f t="shared" si="0"/>
        <v>#DIV/0!</v>
      </c>
    </row>
    <row r="46" spans="1:11" ht="52.5" customHeight="1">
      <c r="A46" s="5" t="s">
        <v>70</v>
      </c>
      <c r="B46" s="112" t="s">
        <v>13</v>
      </c>
      <c r="C46" s="112" t="s">
        <v>71</v>
      </c>
      <c r="D46" s="37"/>
      <c r="E46" s="37"/>
      <c r="F46" s="37"/>
      <c r="G46" s="221">
        <f aca="true" t="shared" si="8" ref="G46:J47">G47</f>
        <v>13351.5</v>
      </c>
      <c r="H46" s="221">
        <f t="shared" si="8"/>
        <v>10963.918800000001</v>
      </c>
      <c r="I46" s="221">
        <f t="shared" si="8"/>
        <v>14770</v>
      </c>
      <c r="J46" s="221">
        <f t="shared" si="8"/>
        <v>4188.59897</v>
      </c>
      <c r="K46" s="248">
        <f t="shared" si="0"/>
        <v>28.358828503723764</v>
      </c>
    </row>
    <row r="47" spans="1:11" ht="15">
      <c r="A47" s="6" t="s">
        <v>16</v>
      </c>
      <c r="B47" s="42" t="s">
        <v>13</v>
      </c>
      <c r="C47" s="42" t="s">
        <v>71</v>
      </c>
      <c r="D47" s="38">
        <v>9000000000</v>
      </c>
      <c r="E47" s="36"/>
      <c r="F47" s="36"/>
      <c r="G47" s="46">
        <f t="shared" si="8"/>
        <v>13351.5</v>
      </c>
      <c r="H47" s="46">
        <f t="shared" si="8"/>
        <v>10963.918800000001</v>
      </c>
      <c r="I47" s="46">
        <f t="shared" si="8"/>
        <v>14770</v>
      </c>
      <c r="J47" s="46">
        <f t="shared" si="8"/>
        <v>4188.59897</v>
      </c>
      <c r="K47" s="248">
        <f t="shared" si="0"/>
        <v>28.358828503723764</v>
      </c>
    </row>
    <row r="48" spans="1:11" ht="26.25" customHeight="1">
      <c r="A48" s="6" t="s">
        <v>406</v>
      </c>
      <c r="B48" s="42" t="s">
        <v>13</v>
      </c>
      <c r="C48" s="42" t="s">
        <v>71</v>
      </c>
      <c r="D48" s="38">
        <v>9000090020</v>
      </c>
      <c r="E48" s="36"/>
      <c r="F48" s="36"/>
      <c r="G48" s="46">
        <f>G49+G54+G63+G57+G60</f>
        <v>13351.5</v>
      </c>
      <c r="H48" s="46">
        <f>H49+H54+H63+H57</f>
        <v>10963.918800000001</v>
      </c>
      <c r="I48" s="46">
        <f>I49+I54+I63+I57+I60</f>
        <v>14770</v>
      </c>
      <c r="J48" s="46">
        <f>J49+J54+J63+J57+J60</f>
        <v>4188.59897</v>
      </c>
      <c r="K48" s="248">
        <f t="shared" si="0"/>
        <v>28.358828503723764</v>
      </c>
    </row>
    <row r="49" spans="1:11" ht="60">
      <c r="A49" s="6" t="s">
        <v>17</v>
      </c>
      <c r="B49" s="42" t="s">
        <v>13</v>
      </c>
      <c r="C49" s="42" t="s">
        <v>71</v>
      </c>
      <c r="D49" s="38">
        <v>9000090020</v>
      </c>
      <c r="E49" s="38">
        <v>100</v>
      </c>
      <c r="F49" s="36"/>
      <c r="G49" s="46">
        <f>G50+G52</f>
        <v>9860</v>
      </c>
      <c r="H49" s="46">
        <f>H52</f>
        <v>8170.58448</v>
      </c>
      <c r="I49" s="46">
        <f>I50+I52</f>
        <v>12500</v>
      </c>
      <c r="J49" s="46">
        <f>J50+J52</f>
        <v>3869.84476</v>
      </c>
      <c r="K49" s="248">
        <f t="shared" si="0"/>
        <v>30.95875808</v>
      </c>
    </row>
    <row r="50" spans="1:12" ht="15" customHeight="1" hidden="1">
      <c r="A50" s="6" t="s">
        <v>238</v>
      </c>
      <c r="B50" s="42" t="s">
        <v>13</v>
      </c>
      <c r="C50" s="42" t="s">
        <v>71</v>
      </c>
      <c r="D50" s="38">
        <v>9000090020</v>
      </c>
      <c r="E50" s="38">
        <v>110</v>
      </c>
      <c r="F50" s="36"/>
      <c r="G50" s="46">
        <f>G51</f>
        <v>460</v>
      </c>
      <c r="H50" s="46">
        <f>H51</f>
        <v>8170.58448</v>
      </c>
      <c r="I50" s="46">
        <f>I51</f>
        <v>0</v>
      </c>
      <c r="J50" s="46">
        <f>J51</f>
        <v>0</v>
      </c>
      <c r="K50" s="248" t="e">
        <f t="shared" si="0"/>
        <v>#DIV/0!</v>
      </c>
      <c r="L50" s="49"/>
    </row>
    <row r="51" spans="1:12" ht="15" customHeight="1" hidden="1">
      <c r="A51" s="7" t="s">
        <v>8</v>
      </c>
      <c r="B51" s="42" t="s">
        <v>13</v>
      </c>
      <c r="C51" s="42" t="s">
        <v>71</v>
      </c>
      <c r="D51" s="38">
        <v>9000090020</v>
      </c>
      <c r="E51" s="38">
        <v>110</v>
      </c>
      <c r="F51" s="38">
        <v>1</v>
      </c>
      <c r="G51" s="46">
        <v>460</v>
      </c>
      <c r="H51" s="46">
        <v>8170.58448</v>
      </c>
      <c r="I51" s="46"/>
      <c r="J51" s="46"/>
      <c r="K51" s="248" t="e">
        <f t="shared" si="0"/>
        <v>#DIV/0!</v>
      </c>
      <c r="L51" s="49"/>
    </row>
    <row r="52" spans="1:11" ht="30">
      <c r="A52" s="6" t="s">
        <v>18</v>
      </c>
      <c r="B52" s="42" t="s">
        <v>13</v>
      </c>
      <c r="C52" s="42" t="s">
        <v>71</v>
      </c>
      <c r="D52" s="38">
        <v>9000090020</v>
      </c>
      <c r="E52" s="38">
        <v>120</v>
      </c>
      <c r="F52" s="36"/>
      <c r="G52" s="46">
        <f>G53</f>
        <v>9400</v>
      </c>
      <c r="H52" s="46">
        <f>H53</f>
        <v>8170.58448</v>
      </c>
      <c r="I52" s="46">
        <f>I53</f>
        <v>12500</v>
      </c>
      <c r="J52" s="46">
        <f>J53</f>
        <v>3869.84476</v>
      </c>
      <c r="K52" s="248">
        <f t="shared" si="0"/>
        <v>30.95875808</v>
      </c>
    </row>
    <row r="53" spans="1:11" ht="15">
      <c r="A53" s="7" t="s">
        <v>8</v>
      </c>
      <c r="B53" s="42" t="s">
        <v>13</v>
      </c>
      <c r="C53" s="42" t="s">
        <v>71</v>
      </c>
      <c r="D53" s="38">
        <v>9000090020</v>
      </c>
      <c r="E53" s="38">
        <v>120</v>
      </c>
      <c r="F53" s="38">
        <v>1</v>
      </c>
      <c r="G53" s="46">
        <v>9400</v>
      </c>
      <c r="H53" s="46">
        <v>8170.58448</v>
      </c>
      <c r="I53" s="46">
        <v>12500</v>
      </c>
      <c r="J53" s="46">
        <v>3869.84476</v>
      </c>
      <c r="K53" s="248">
        <f t="shared" si="0"/>
        <v>30.95875808</v>
      </c>
    </row>
    <row r="54" spans="1:11" ht="30">
      <c r="A54" s="31" t="s">
        <v>210</v>
      </c>
      <c r="B54" s="42" t="s">
        <v>13</v>
      </c>
      <c r="C54" s="42" t="s">
        <v>71</v>
      </c>
      <c r="D54" s="38">
        <v>9000090020</v>
      </c>
      <c r="E54" s="38">
        <v>200</v>
      </c>
      <c r="F54" s="36"/>
      <c r="G54" s="46">
        <f aca="true" t="shared" si="9" ref="G54:J55">G55</f>
        <v>2700</v>
      </c>
      <c r="H54" s="46">
        <f t="shared" si="9"/>
        <v>2693.99755</v>
      </c>
      <c r="I54" s="46">
        <f t="shared" si="9"/>
        <v>2000</v>
      </c>
      <c r="J54" s="46">
        <f t="shared" si="9"/>
        <v>300.95821</v>
      </c>
      <c r="K54" s="248">
        <f t="shared" si="0"/>
        <v>15.0479105</v>
      </c>
    </row>
    <row r="55" spans="1:11" ht="30">
      <c r="A55" s="6" t="s">
        <v>20</v>
      </c>
      <c r="B55" s="42" t="s">
        <v>13</v>
      </c>
      <c r="C55" s="42" t="s">
        <v>71</v>
      </c>
      <c r="D55" s="38">
        <v>9000090020</v>
      </c>
      <c r="E55" s="38">
        <v>240</v>
      </c>
      <c r="F55" s="36"/>
      <c r="G55" s="46">
        <f t="shared" si="9"/>
        <v>2700</v>
      </c>
      <c r="H55" s="46">
        <f t="shared" si="9"/>
        <v>2693.99755</v>
      </c>
      <c r="I55" s="46">
        <f t="shared" si="9"/>
        <v>2000</v>
      </c>
      <c r="J55" s="46">
        <f t="shared" si="9"/>
        <v>300.95821</v>
      </c>
      <c r="K55" s="248">
        <f t="shared" si="0"/>
        <v>15.0479105</v>
      </c>
    </row>
    <row r="56" spans="1:11" ht="15">
      <c r="A56" s="7" t="s">
        <v>8</v>
      </c>
      <c r="B56" s="42" t="s">
        <v>13</v>
      </c>
      <c r="C56" s="42" t="s">
        <v>71</v>
      </c>
      <c r="D56" s="38">
        <v>9000090020</v>
      </c>
      <c r="E56" s="38">
        <v>240</v>
      </c>
      <c r="F56" s="38">
        <v>1</v>
      </c>
      <c r="G56" s="46">
        <v>2700</v>
      </c>
      <c r="H56" s="46">
        <v>2693.99755</v>
      </c>
      <c r="I56" s="46">
        <v>2000</v>
      </c>
      <c r="J56" s="46">
        <v>300.95821</v>
      </c>
      <c r="K56" s="248">
        <f t="shared" si="0"/>
        <v>15.0479105</v>
      </c>
    </row>
    <row r="57" spans="1:11" ht="15" customHeight="1" hidden="1">
      <c r="A57" s="6" t="s">
        <v>49</v>
      </c>
      <c r="B57" s="42" t="s">
        <v>13</v>
      </c>
      <c r="C57" s="42" t="s">
        <v>71</v>
      </c>
      <c r="D57" s="38">
        <v>9009002</v>
      </c>
      <c r="E57" s="38">
        <v>300</v>
      </c>
      <c r="F57" s="36"/>
      <c r="G57" s="46">
        <f aca="true" t="shared" si="10" ref="G57:J58">G58</f>
        <v>0</v>
      </c>
      <c r="H57" s="46">
        <f t="shared" si="10"/>
        <v>79.8</v>
      </c>
      <c r="I57" s="46">
        <f t="shared" si="10"/>
        <v>0</v>
      </c>
      <c r="J57" s="46">
        <f t="shared" si="10"/>
        <v>0</v>
      </c>
      <c r="K57" s="248" t="e">
        <f t="shared" si="0"/>
        <v>#DIV/0!</v>
      </c>
    </row>
    <row r="58" spans="1:11" ht="30" customHeight="1" hidden="1">
      <c r="A58" s="6" t="s">
        <v>50</v>
      </c>
      <c r="B58" s="42" t="s">
        <v>13</v>
      </c>
      <c r="C58" s="42" t="s">
        <v>71</v>
      </c>
      <c r="D58" s="38">
        <v>9009002</v>
      </c>
      <c r="E58" s="38">
        <v>320</v>
      </c>
      <c r="F58" s="36"/>
      <c r="G58" s="46">
        <f t="shared" si="10"/>
        <v>0</v>
      </c>
      <c r="H58" s="46">
        <f t="shared" si="10"/>
        <v>79.8</v>
      </c>
      <c r="I58" s="46">
        <f t="shared" si="10"/>
        <v>0</v>
      </c>
      <c r="J58" s="46">
        <f t="shared" si="10"/>
        <v>0</v>
      </c>
      <c r="K58" s="248" t="e">
        <f t="shared" si="0"/>
        <v>#DIV/0!</v>
      </c>
    </row>
    <row r="59" spans="1:11" ht="15" customHeight="1" hidden="1">
      <c r="A59" s="7" t="s">
        <v>8</v>
      </c>
      <c r="B59" s="42" t="s">
        <v>13</v>
      </c>
      <c r="C59" s="42" t="s">
        <v>71</v>
      </c>
      <c r="D59" s="38">
        <v>9009002</v>
      </c>
      <c r="E59" s="38">
        <v>320</v>
      </c>
      <c r="F59" s="38">
        <v>1</v>
      </c>
      <c r="G59" s="46"/>
      <c r="H59" s="46">
        <v>79.8</v>
      </c>
      <c r="I59" s="46"/>
      <c r="J59" s="46"/>
      <c r="K59" s="248" t="e">
        <f t="shared" si="0"/>
        <v>#DIV/0!</v>
      </c>
    </row>
    <row r="60" spans="1:11" ht="15" customHeight="1" hidden="1">
      <c r="A60" s="6" t="s">
        <v>49</v>
      </c>
      <c r="B60" s="42" t="s">
        <v>13</v>
      </c>
      <c r="C60" s="42" t="s">
        <v>71</v>
      </c>
      <c r="D60" s="38">
        <v>9000090020</v>
      </c>
      <c r="E60" s="38">
        <v>300</v>
      </c>
      <c r="F60" s="36"/>
      <c r="G60" s="46">
        <f aca="true" t="shared" si="11" ref="G60:J61">G61</f>
        <v>100</v>
      </c>
      <c r="H60" s="46">
        <f t="shared" si="11"/>
        <v>3196.82868</v>
      </c>
      <c r="I60" s="46">
        <f t="shared" si="11"/>
        <v>0</v>
      </c>
      <c r="J60" s="46">
        <f t="shared" si="11"/>
        <v>0</v>
      </c>
      <c r="K60" s="248" t="e">
        <f t="shared" si="0"/>
        <v>#DIV/0!</v>
      </c>
    </row>
    <row r="61" spans="1:11" ht="30" customHeight="1" hidden="1">
      <c r="A61" s="6" t="s">
        <v>50</v>
      </c>
      <c r="B61" s="42" t="s">
        <v>13</v>
      </c>
      <c r="C61" s="42" t="s">
        <v>71</v>
      </c>
      <c r="D61" s="38">
        <v>9000090020</v>
      </c>
      <c r="E61" s="38">
        <v>320</v>
      </c>
      <c r="F61" s="36"/>
      <c r="G61" s="46">
        <f t="shared" si="11"/>
        <v>100</v>
      </c>
      <c r="H61" s="46">
        <f t="shared" si="11"/>
        <v>3196.82868</v>
      </c>
      <c r="I61" s="46">
        <f t="shared" si="11"/>
        <v>0</v>
      </c>
      <c r="J61" s="46">
        <f t="shared" si="11"/>
        <v>0</v>
      </c>
      <c r="K61" s="248" t="e">
        <f t="shared" si="0"/>
        <v>#DIV/0!</v>
      </c>
    </row>
    <row r="62" spans="1:11" ht="15" customHeight="1" hidden="1">
      <c r="A62" s="7" t="s">
        <v>8</v>
      </c>
      <c r="B62" s="42" t="s">
        <v>13</v>
      </c>
      <c r="C62" s="42" t="s">
        <v>71</v>
      </c>
      <c r="D62" s="38">
        <v>9000090020</v>
      </c>
      <c r="E62" s="38">
        <v>320</v>
      </c>
      <c r="F62" s="38">
        <v>1</v>
      </c>
      <c r="G62" s="46">
        <v>100</v>
      </c>
      <c r="H62" s="46">
        <v>3196.82868</v>
      </c>
      <c r="I62" s="46"/>
      <c r="J62" s="46"/>
      <c r="K62" s="248" t="e">
        <f t="shared" si="0"/>
        <v>#DIV/0!</v>
      </c>
    </row>
    <row r="63" spans="1:11" ht="15">
      <c r="A63" s="6" t="s">
        <v>21</v>
      </c>
      <c r="B63" s="42" t="s">
        <v>13</v>
      </c>
      <c r="C63" s="42" t="s">
        <v>71</v>
      </c>
      <c r="D63" s="38">
        <v>9000090020</v>
      </c>
      <c r="E63" s="38">
        <v>800</v>
      </c>
      <c r="F63" s="36"/>
      <c r="G63" s="46">
        <f>G64+G66</f>
        <v>691.5</v>
      </c>
      <c r="H63" s="46">
        <f>H66</f>
        <v>19.53677</v>
      </c>
      <c r="I63" s="46">
        <f>I64+I66</f>
        <v>270</v>
      </c>
      <c r="J63" s="46">
        <f>J64+J66</f>
        <v>17.796</v>
      </c>
      <c r="K63" s="248">
        <f t="shared" si="0"/>
        <v>6.591111111111111</v>
      </c>
    </row>
    <row r="64" spans="1:11" ht="15">
      <c r="A64" s="6" t="s">
        <v>211</v>
      </c>
      <c r="B64" s="42" t="s">
        <v>13</v>
      </c>
      <c r="C64" s="42" t="s">
        <v>71</v>
      </c>
      <c r="D64" s="38">
        <v>9000090020</v>
      </c>
      <c r="E64" s="38">
        <v>830</v>
      </c>
      <c r="F64" s="38"/>
      <c r="G64" s="46">
        <f>G65</f>
        <v>41.5</v>
      </c>
      <c r="H64" s="46">
        <f>H65</f>
        <v>1736.23365</v>
      </c>
      <c r="I64" s="46">
        <f>I65</f>
        <v>20</v>
      </c>
      <c r="J64" s="46">
        <f>J65</f>
        <v>0</v>
      </c>
      <c r="K64" s="248">
        <f t="shared" si="0"/>
        <v>0</v>
      </c>
    </row>
    <row r="65" spans="1:11" ht="15">
      <c r="A65" s="7" t="s">
        <v>8</v>
      </c>
      <c r="B65" s="42" t="s">
        <v>13</v>
      </c>
      <c r="C65" s="42" t="s">
        <v>71</v>
      </c>
      <c r="D65" s="38">
        <v>9000090020</v>
      </c>
      <c r="E65" s="38">
        <v>830</v>
      </c>
      <c r="F65" s="38">
        <v>1</v>
      </c>
      <c r="G65" s="46">
        <v>41.5</v>
      </c>
      <c r="H65" s="46">
        <v>1736.23365</v>
      </c>
      <c r="I65" s="46">
        <v>20</v>
      </c>
      <c r="J65" s="46"/>
      <c r="K65" s="248">
        <f t="shared" si="0"/>
        <v>0</v>
      </c>
    </row>
    <row r="66" spans="1:11" ht="15">
      <c r="A66" s="6" t="s">
        <v>22</v>
      </c>
      <c r="B66" s="42" t="s">
        <v>13</v>
      </c>
      <c r="C66" s="42" t="s">
        <v>71</v>
      </c>
      <c r="D66" s="38">
        <v>9000090020</v>
      </c>
      <c r="E66" s="38">
        <v>850</v>
      </c>
      <c r="F66" s="36"/>
      <c r="G66" s="46">
        <f>G67</f>
        <v>650</v>
      </c>
      <c r="H66" s="46">
        <f>H67</f>
        <v>19.53677</v>
      </c>
      <c r="I66" s="46">
        <f>I67</f>
        <v>250</v>
      </c>
      <c r="J66" s="46">
        <f>J67</f>
        <v>17.796</v>
      </c>
      <c r="K66" s="248">
        <f t="shared" si="0"/>
        <v>7.118399999999999</v>
      </c>
    </row>
    <row r="67" spans="1:11" ht="15">
      <c r="A67" s="7" t="s">
        <v>8</v>
      </c>
      <c r="B67" s="42" t="s">
        <v>13</v>
      </c>
      <c r="C67" s="42" t="s">
        <v>71</v>
      </c>
      <c r="D67" s="38">
        <v>9000090020</v>
      </c>
      <c r="E67" s="38">
        <v>850</v>
      </c>
      <c r="F67" s="38">
        <v>1</v>
      </c>
      <c r="G67" s="46">
        <v>650</v>
      </c>
      <c r="H67" s="46">
        <v>19.53677</v>
      </c>
      <c r="I67" s="46">
        <v>250</v>
      </c>
      <c r="J67" s="46">
        <v>17.796</v>
      </c>
      <c r="K67" s="248">
        <f t="shared" si="0"/>
        <v>7.118399999999999</v>
      </c>
    </row>
    <row r="68" spans="1:13" ht="15">
      <c r="A68" s="5" t="s">
        <v>119</v>
      </c>
      <c r="B68" s="112" t="s">
        <v>13</v>
      </c>
      <c r="C68" s="112" t="s">
        <v>120</v>
      </c>
      <c r="D68" s="37"/>
      <c r="E68" s="37"/>
      <c r="F68" s="37"/>
      <c r="G68" s="221">
        <f>G69</f>
        <v>2364.1240799999996</v>
      </c>
      <c r="H68" s="221">
        <f aca="true" t="shared" si="12" ref="H68:H73">I68-J68</f>
        <v>0</v>
      </c>
      <c r="I68" s="221">
        <f aca="true" t="shared" si="13" ref="I68:J70">I69</f>
        <v>1.4</v>
      </c>
      <c r="J68" s="221">
        <f t="shared" si="13"/>
        <v>1.4</v>
      </c>
      <c r="K68" s="248">
        <f t="shared" si="0"/>
        <v>100</v>
      </c>
      <c r="M68" s="49"/>
    </row>
    <row r="69" spans="1:13" ht="15">
      <c r="A69" s="6" t="s">
        <v>16</v>
      </c>
      <c r="B69" s="42" t="s">
        <v>13</v>
      </c>
      <c r="C69" s="42" t="s">
        <v>120</v>
      </c>
      <c r="D69" s="38">
        <v>9000000000</v>
      </c>
      <c r="E69" s="36"/>
      <c r="F69" s="36"/>
      <c r="G69" s="46">
        <f>H74</f>
        <v>2364.1240799999996</v>
      </c>
      <c r="H69" s="221">
        <f t="shared" si="12"/>
        <v>0</v>
      </c>
      <c r="I69" s="46">
        <f t="shared" si="13"/>
        <v>1.4</v>
      </c>
      <c r="J69" s="46">
        <f t="shared" si="13"/>
        <v>1.4</v>
      </c>
      <c r="K69" s="248">
        <f t="shared" si="0"/>
        <v>100</v>
      </c>
      <c r="M69" s="49"/>
    </row>
    <row r="70" spans="1:13" ht="45">
      <c r="A70" s="109" t="s">
        <v>322</v>
      </c>
      <c r="B70" s="42" t="s">
        <v>13</v>
      </c>
      <c r="C70" s="42" t="s">
        <v>120</v>
      </c>
      <c r="D70" s="38">
        <v>9000051200</v>
      </c>
      <c r="E70" s="36"/>
      <c r="F70" s="36"/>
      <c r="G70" s="46">
        <f>H74</f>
        <v>2364.1240799999996</v>
      </c>
      <c r="H70" s="221">
        <f t="shared" si="12"/>
        <v>0</v>
      </c>
      <c r="I70" s="46">
        <f t="shared" si="13"/>
        <v>1.4</v>
      </c>
      <c r="J70" s="46">
        <f t="shared" si="13"/>
        <v>1.4</v>
      </c>
      <c r="K70" s="248">
        <f t="shared" si="0"/>
        <v>100</v>
      </c>
      <c r="M70" s="49"/>
    </row>
    <row r="71" spans="1:13" ht="30">
      <c r="A71" s="31" t="s">
        <v>210</v>
      </c>
      <c r="B71" s="42" t="s">
        <v>13</v>
      </c>
      <c r="C71" s="42" t="s">
        <v>120</v>
      </c>
      <c r="D71" s="38">
        <v>9000051200</v>
      </c>
      <c r="E71" s="38">
        <v>200</v>
      </c>
      <c r="F71" s="36"/>
      <c r="G71" s="46">
        <f aca="true" t="shared" si="14" ref="G71:J72">G72</f>
        <v>4860</v>
      </c>
      <c r="H71" s="221">
        <f t="shared" si="12"/>
        <v>0</v>
      </c>
      <c r="I71" s="46">
        <f t="shared" si="14"/>
        <v>1.4</v>
      </c>
      <c r="J71" s="46">
        <f t="shared" si="14"/>
        <v>1.4</v>
      </c>
      <c r="K71" s="248">
        <f t="shared" si="0"/>
        <v>100</v>
      </c>
      <c r="M71" s="49"/>
    </row>
    <row r="72" spans="1:13" ht="30">
      <c r="A72" s="6" t="s">
        <v>20</v>
      </c>
      <c r="B72" s="42" t="s">
        <v>13</v>
      </c>
      <c r="C72" s="42" t="s">
        <v>120</v>
      </c>
      <c r="D72" s="38">
        <v>9000051200</v>
      </c>
      <c r="E72" s="38">
        <v>240</v>
      </c>
      <c r="F72" s="36"/>
      <c r="G72" s="46">
        <f t="shared" si="14"/>
        <v>4860</v>
      </c>
      <c r="H72" s="221">
        <f t="shared" si="12"/>
        <v>0</v>
      </c>
      <c r="I72" s="46">
        <f t="shared" si="14"/>
        <v>1.4</v>
      </c>
      <c r="J72" s="46">
        <f t="shared" si="14"/>
        <v>1.4</v>
      </c>
      <c r="K72" s="248">
        <f t="shared" si="0"/>
        <v>100</v>
      </c>
      <c r="M72" s="49"/>
    </row>
    <row r="73" spans="1:13" ht="15">
      <c r="A73" s="7" t="s">
        <v>9</v>
      </c>
      <c r="B73" s="42" t="s">
        <v>13</v>
      </c>
      <c r="C73" s="42" t="s">
        <v>120</v>
      </c>
      <c r="D73" s="38">
        <v>9000051200</v>
      </c>
      <c r="E73" s="38">
        <v>240</v>
      </c>
      <c r="F73" s="38">
        <v>2</v>
      </c>
      <c r="G73" s="46">
        <v>4860</v>
      </c>
      <c r="H73" s="221">
        <f t="shared" si="12"/>
        <v>0</v>
      </c>
      <c r="I73" s="46">
        <v>1.4</v>
      </c>
      <c r="J73" s="46">
        <v>1.4</v>
      </c>
      <c r="K73" s="248">
        <f t="shared" si="0"/>
        <v>100</v>
      </c>
      <c r="M73" s="49"/>
    </row>
    <row r="74" spans="1:11" ht="42.75">
      <c r="A74" s="5" t="s">
        <v>14</v>
      </c>
      <c r="B74" s="112" t="s">
        <v>13</v>
      </c>
      <c r="C74" s="112" t="s">
        <v>15</v>
      </c>
      <c r="D74" s="37"/>
      <c r="E74" s="37"/>
      <c r="F74" s="37"/>
      <c r="G74" s="221">
        <f aca="true" t="shared" si="15" ref="G74:J75">G75</f>
        <v>4060</v>
      </c>
      <c r="H74" s="221">
        <f t="shared" si="15"/>
        <v>2364.1240799999996</v>
      </c>
      <c r="I74" s="221">
        <f t="shared" si="15"/>
        <v>4680</v>
      </c>
      <c r="J74" s="221">
        <f t="shared" si="15"/>
        <v>1274.5519199999999</v>
      </c>
      <c r="K74" s="248">
        <f t="shared" si="0"/>
        <v>27.234015384615383</v>
      </c>
    </row>
    <row r="75" spans="1:11" ht="15">
      <c r="A75" s="6" t="s">
        <v>16</v>
      </c>
      <c r="B75" s="42" t="s">
        <v>13</v>
      </c>
      <c r="C75" s="42" t="s">
        <v>15</v>
      </c>
      <c r="D75" s="38">
        <v>9000000000</v>
      </c>
      <c r="E75" s="36"/>
      <c r="F75" s="36"/>
      <c r="G75" s="46">
        <f t="shared" si="15"/>
        <v>4060</v>
      </c>
      <c r="H75" s="46">
        <f t="shared" si="15"/>
        <v>2364.1240799999996</v>
      </c>
      <c r="I75" s="46">
        <f t="shared" si="15"/>
        <v>4680</v>
      </c>
      <c r="J75" s="46">
        <f t="shared" si="15"/>
        <v>1274.5519199999999</v>
      </c>
      <c r="K75" s="248">
        <f t="shared" si="0"/>
        <v>27.234015384615383</v>
      </c>
    </row>
    <row r="76" spans="1:11" ht="17.25" customHeight="1">
      <c r="A76" s="6" t="s">
        <v>406</v>
      </c>
      <c r="B76" s="42" t="s">
        <v>13</v>
      </c>
      <c r="C76" s="42" t="s">
        <v>15</v>
      </c>
      <c r="D76" s="38">
        <v>9000090020</v>
      </c>
      <c r="E76" s="36"/>
      <c r="F76" s="36"/>
      <c r="G76" s="46">
        <f>G77+G80+G83</f>
        <v>4060</v>
      </c>
      <c r="H76" s="46">
        <f>H77+H80+H83</f>
        <v>2364.1240799999996</v>
      </c>
      <c r="I76" s="46">
        <f>I77+I80+I83</f>
        <v>4680</v>
      </c>
      <c r="J76" s="46">
        <f>J77+J80+J83</f>
        <v>1274.5519199999999</v>
      </c>
      <c r="K76" s="248">
        <f t="shared" si="0"/>
        <v>27.234015384615383</v>
      </c>
    </row>
    <row r="77" spans="1:11" ht="60">
      <c r="A77" s="6" t="s">
        <v>17</v>
      </c>
      <c r="B77" s="42" t="s">
        <v>13</v>
      </c>
      <c r="C77" s="42" t="s">
        <v>15</v>
      </c>
      <c r="D77" s="38">
        <v>9000090020</v>
      </c>
      <c r="E77" s="38">
        <v>100</v>
      </c>
      <c r="F77" s="36"/>
      <c r="G77" s="46">
        <f aca="true" t="shared" si="16" ref="G77:J78">G78</f>
        <v>3390</v>
      </c>
      <c r="H77" s="46">
        <f t="shared" si="16"/>
        <v>2129.98159</v>
      </c>
      <c r="I77" s="46">
        <f t="shared" si="16"/>
        <v>3700</v>
      </c>
      <c r="J77" s="46">
        <f t="shared" si="16"/>
        <v>897.13968</v>
      </c>
      <c r="K77" s="248">
        <f t="shared" si="0"/>
        <v>24.247018378378378</v>
      </c>
    </row>
    <row r="78" spans="1:11" ht="30">
      <c r="A78" s="6" t="s">
        <v>18</v>
      </c>
      <c r="B78" s="42" t="s">
        <v>13</v>
      </c>
      <c r="C78" s="42" t="s">
        <v>15</v>
      </c>
      <c r="D78" s="38">
        <v>9000090020</v>
      </c>
      <c r="E78" s="38">
        <v>120</v>
      </c>
      <c r="F78" s="36"/>
      <c r="G78" s="46">
        <f t="shared" si="16"/>
        <v>3390</v>
      </c>
      <c r="H78" s="46">
        <f t="shared" si="16"/>
        <v>2129.98159</v>
      </c>
      <c r="I78" s="46">
        <f t="shared" si="16"/>
        <v>3700</v>
      </c>
      <c r="J78" s="46">
        <f t="shared" si="16"/>
        <v>897.13968</v>
      </c>
      <c r="K78" s="248">
        <f t="shared" si="0"/>
        <v>24.247018378378378</v>
      </c>
    </row>
    <row r="79" spans="1:11" ht="15">
      <c r="A79" s="7" t="s">
        <v>8</v>
      </c>
      <c r="B79" s="42" t="s">
        <v>13</v>
      </c>
      <c r="C79" s="42" t="s">
        <v>15</v>
      </c>
      <c r="D79" s="38">
        <v>9000090020</v>
      </c>
      <c r="E79" s="38">
        <v>120</v>
      </c>
      <c r="F79" s="38">
        <v>1</v>
      </c>
      <c r="G79" s="46">
        <v>3390</v>
      </c>
      <c r="H79" s="46">
        <v>2129.98159</v>
      </c>
      <c r="I79" s="46">
        <v>3700</v>
      </c>
      <c r="J79" s="46">
        <v>897.13968</v>
      </c>
      <c r="K79" s="248">
        <f aca="true" t="shared" si="17" ref="K79:K145">J79/I79*100</f>
        <v>24.247018378378378</v>
      </c>
    </row>
    <row r="80" spans="1:11" ht="30">
      <c r="A80" s="31" t="s">
        <v>210</v>
      </c>
      <c r="B80" s="42" t="s">
        <v>13</v>
      </c>
      <c r="C80" s="42" t="s">
        <v>15</v>
      </c>
      <c r="D80" s="38">
        <v>9000090020</v>
      </c>
      <c r="E80" s="38">
        <v>200</v>
      </c>
      <c r="F80" s="36"/>
      <c r="G80" s="46">
        <f aca="true" t="shared" si="18" ref="G80:J81">G81</f>
        <v>565</v>
      </c>
      <c r="H80" s="46">
        <f t="shared" si="18"/>
        <v>223.42721</v>
      </c>
      <c r="I80" s="46">
        <f t="shared" si="18"/>
        <v>875</v>
      </c>
      <c r="J80" s="46">
        <f t="shared" si="18"/>
        <v>377.41224</v>
      </c>
      <c r="K80" s="248">
        <f t="shared" si="17"/>
        <v>43.13282742857143</v>
      </c>
    </row>
    <row r="81" spans="1:11" ht="30">
      <c r="A81" s="6" t="s">
        <v>20</v>
      </c>
      <c r="B81" s="42" t="s">
        <v>13</v>
      </c>
      <c r="C81" s="42" t="s">
        <v>15</v>
      </c>
      <c r="D81" s="38">
        <v>9000090020</v>
      </c>
      <c r="E81" s="38">
        <v>240</v>
      </c>
      <c r="F81" s="36"/>
      <c r="G81" s="46">
        <f t="shared" si="18"/>
        <v>565</v>
      </c>
      <c r="H81" s="46">
        <f t="shared" si="18"/>
        <v>223.42721</v>
      </c>
      <c r="I81" s="46">
        <f t="shared" si="18"/>
        <v>875</v>
      </c>
      <c r="J81" s="46">
        <f t="shared" si="18"/>
        <v>377.41224</v>
      </c>
      <c r="K81" s="248">
        <f t="shared" si="17"/>
        <v>43.13282742857143</v>
      </c>
    </row>
    <row r="82" spans="1:11" ht="15">
      <c r="A82" s="7" t="s">
        <v>8</v>
      </c>
      <c r="B82" s="42" t="s">
        <v>13</v>
      </c>
      <c r="C82" s="42" t="s">
        <v>15</v>
      </c>
      <c r="D82" s="38">
        <v>9000090020</v>
      </c>
      <c r="E82" s="38">
        <v>240</v>
      </c>
      <c r="F82" s="38">
        <v>1</v>
      </c>
      <c r="G82" s="46">
        <v>565</v>
      </c>
      <c r="H82" s="46">
        <v>223.42721</v>
      </c>
      <c r="I82" s="46">
        <v>875</v>
      </c>
      <c r="J82" s="46">
        <v>377.41224</v>
      </c>
      <c r="K82" s="248">
        <f t="shared" si="17"/>
        <v>43.13282742857143</v>
      </c>
    </row>
    <row r="83" spans="1:11" ht="15">
      <c r="A83" s="6" t="s">
        <v>21</v>
      </c>
      <c r="B83" s="42" t="s">
        <v>13</v>
      </c>
      <c r="C83" s="42" t="s">
        <v>15</v>
      </c>
      <c r="D83" s="38">
        <v>9000090020</v>
      </c>
      <c r="E83" s="38">
        <v>800</v>
      </c>
      <c r="F83" s="36"/>
      <c r="G83" s="46">
        <f aca="true" t="shared" si="19" ref="G83:J84">G84</f>
        <v>105</v>
      </c>
      <c r="H83" s="46">
        <f t="shared" si="19"/>
        <v>10.71528</v>
      </c>
      <c r="I83" s="46">
        <f t="shared" si="19"/>
        <v>105</v>
      </c>
      <c r="J83" s="46">
        <f t="shared" si="19"/>
        <v>0</v>
      </c>
      <c r="K83" s="248">
        <f t="shared" si="17"/>
        <v>0</v>
      </c>
    </row>
    <row r="84" spans="1:11" ht="15">
      <c r="A84" s="6" t="s">
        <v>22</v>
      </c>
      <c r="B84" s="42" t="s">
        <v>13</v>
      </c>
      <c r="C84" s="42" t="s">
        <v>15</v>
      </c>
      <c r="D84" s="38">
        <v>9000090020</v>
      </c>
      <c r="E84" s="38">
        <v>850</v>
      </c>
      <c r="F84" s="36"/>
      <c r="G84" s="46">
        <f t="shared" si="19"/>
        <v>105</v>
      </c>
      <c r="H84" s="46">
        <f t="shared" si="19"/>
        <v>10.71528</v>
      </c>
      <c r="I84" s="46">
        <f t="shared" si="19"/>
        <v>105</v>
      </c>
      <c r="J84" s="46">
        <f t="shared" si="19"/>
        <v>0</v>
      </c>
      <c r="K84" s="248">
        <f t="shared" si="17"/>
        <v>0</v>
      </c>
    </row>
    <row r="85" spans="1:11" ht="15">
      <c r="A85" s="7" t="s">
        <v>8</v>
      </c>
      <c r="B85" s="42" t="s">
        <v>13</v>
      </c>
      <c r="C85" s="42" t="s">
        <v>15</v>
      </c>
      <c r="D85" s="38">
        <v>9000090020</v>
      </c>
      <c r="E85" s="38">
        <v>850</v>
      </c>
      <c r="F85" s="38">
        <v>1</v>
      </c>
      <c r="G85" s="46">
        <v>105</v>
      </c>
      <c r="H85" s="46">
        <v>10.71528</v>
      </c>
      <c r="I85" s="46">
        <v>105</v>
      </c>
      <c r="J85" s="46">
        <v>0</v>
      </c>
      <c r="K85" s="248">
        <f t="shared" si="17"/>
        <v>0</v>
      </c>
    </row>
    <row r="86" spans="1:11" ht="15">
      <c r="A86" s="5" t="s">
        <v>72</v>
      </c>
      <c r="B86" s="112" t="s">
        <v>13</v>
      </c>
      <c r="C86" s="112" t="s">
        <v>73</v>
      </c>
      <c r="D86" s="37"/>
      <c r="E86" s="37"/>
      <c r="F86" s="37"/>
      <c r="G86" s="221">
        <f aca="true" t="shared" si="20" ref="G86:J87">G87</f>
        <v>100</v>
      </c>
      <c r="H86" s="221">
        <f t="shared" si="20"/>
        <v>0</v>
      </c>
      <c r="I86" s="221">
        <f t="shared" si="20"/>
        <v>350</v>
      </c>
      <c r="J86" s="221">
        <f t="shared" si="20"/>
        <v>50</v>
      </c>
      <c r="K86" s="248">
        <f t="shared" si="17"/>
        <v>14.285714285714285</v>
      </c>
    </row>
    <row r="87" spans="1:11" ht="15">
      <c r="A87" s="6" t="s">
        <v>16</v>
      </c>
      <c r="B87" s="42" t="s">
        <v>13</v>
      </c>
      <c r="C87" s="42" t="s">
        <v>73</v>
      </c>
      <c r="D87" s="38">
        <v>9000000000</v>
      </c>
      <c r="E87" s="36"/>
      <c r="F87" s="36"/>
      <c r="G87" s="46">
        <f t="shared" si="20"/>
        <v>100</v>
      </c>
      <c r="H87" s="46">
        <f t="shared" si="20"/>
        <v>0</v>
      </c>
      <c r="I87" s="46">
        <f t="shared" si="20"/>
        <v>350</v>
      </c>
      <c r="J87" s="46">
        <f t="shared" si="20"/>
        <v>50</v>
      </c>
      <c r="K87" s="248">
        <f t="shared" si="17"/>
        <v>14.285714285714285</v>
      </c>
    </row>
    <row r="88" spans="1:11" ht="30">
      <c r="A88" s="6" t="s">
        <v>408</v>
      </c>
      <c r="B88" s="42" t="s">
        <v>13</v>
      </c>
      <c r="C88" s="42" t="s">
        <v>73</v>
      </c>
      <c r="D88" s="38">
        <v>9000090030</v>
      </c>
      <c r="E88" s="36"/>
      <c r="F88" s="36"/>
      <c r="G88" s="46">
        <f>G92</f>
        <v>100</v>
      </c>
      <c r="H88" s="46">
        <f>H92</f>
        <v>0</v>
      </c>
      <c r="I88" s="46">
        <f>I92+I89</f>
        <v>350</v>
      </c>
      <c r="J88" s="46">
        <f>J89+J92</f>
        <v>50</v>
      </c>
      <c r="K88" s="248">
        <f t="shared" si="17"/>
        <v>14.285714285714285</v>
      </c>
    </row>
    <row r="89" spans="1:11" ht="15">
      <c r="A89" s="6" t="s">
        <v>49</v>
      </c>
      <c r="B89" s="42" t="s">
        <v>13</v>
      </c>
      <c r="C89" s="42" t="s">
        <v>73</v>
      </c>
      <c r="D89" s="38">
        <v>9000090030</v>
      </c>
      <c r="E89" s="36">
        <v>300</v>
      </c>
      <c r="F89" s="36"/>
      <c r="G89" s="46"/>
      <c r="H89" s="46"/>
      <c r="I89" s="46">
        <f>I91</f>
        <v>300</v>
      </c>
      <c r="J89" s="46">
        <f>J91</f>
        <v>50</v>
      </c>
      <c r="K89" s="248">
        <f t="shared" si="17"/>
        <v>16.666666666666664</v>
      </c>
    </row>
    <row r="90" spans="1:11" ht="15">
      <c r="A90" s="6" t="s">
        <v>64</v>
      </c>
      <c r="B90" s="42" t="s">
        <v>13</v>
      </c>
      <c r="C90" s="42" t="s">
        <v>73</v>
      </c>
      <c r="D90" s="38">
        <v>9000090030</v>
      </c>
      <c r="E90" s="36">
        <v>310</v>
      </c>
      <c r="F90" s="36"/>
      <c r="G90" s="46"/>
      <c r="H90" s="46"/>
      <c r="I90" s="46">
        <f>I91</f>
        <v>300</v>
      </c>
      <c r="J90" s="46">
        <f>J91</f>
        <v>50</v>
      </c>
      <c r="K90" s="248">
        <f t="shared" si="17"/>
        <v>16.666666666666664</v>
      </c>
    </row>
    <row r="91" spans="1:11" ht="15">
      <c r="A91" s="6" t="s">
        <v>8</v>
      </c>
      <c r="B91" s="42" t="s">
        <v>13</v>
      </c>
      <c r="C91" s="42" t="s">
        <v>73</v>
      </c>
      <c r="D91" s="38">
        <v>9000090030</v>
      </c>
      <c r="E91" s="36">
        <v>310</v>
      </c>
      <c r="F91" s="36">
        <v>1</v>
      </c>
      <c r="G91" s="46"/>
      <c r="H91" s="46"/>
      <c r="I91" s="46">
        <v>300</v>
      </c>
      <c r="J91" s="46">
        <v>50</v>
      </c>
      <c r="K91" s="248">
        <f t="shared" si="17"/>
        <v>16.666666666666664</v>
      </c>
    </row>
    <row r="92" spans="1:11" ht="15">
      <c r="A92" s="6" t="s">
        <v>21</v>
      </c>
      <c r="B92" s="42" t="s">
        <v>13</v>
      </c>
      <c r="C92" s="42" t="s">
        <v>73</v>
      </c>
      <c r="D92" s="38">
        <v>9000090030</v>
      </c>
      <c r="E92" s="38">
        <v>800</v>
      </c>
      <c r="F92" s="36"/>
      <c r="G92" s="46">
        <f aca="true" t="shared" si="21" ref="G92:J93">G93</f>
        <v>100</v>
      </c>
      <c r="H92" s="46">
        <f t="shared" si="21"/>
        <v>0</v>
      </c>
      <c r="I92" s="46">
        <f t="shared" si="21"/>
        <v>50</v>
      </c>
      <c r="J92" s="46">
        <f t="shared" si="21"/>
        <v>0</v>
      </c>
      <c r="K92" s="248">
        <f t="shared" si="17"/>
        <v>0</v>
      </c>
    </row>
    <row r="93" spans="1:11" ht="15">
      <c r="A93" s="6" t="s">
        <v>74</v>
      </c>
      <c r="B93" s="42" t="s">
        <v>13</v>
      </c>
      <c r="C93" s="42" t="s">
        <v>73</v>
      </c>
      <c r="D93" s="38">
        <v>9000090030</v>
      </c>
      <c r="E93" s="38">
        <v>870</v>
      </c>
      <c r="F93" s="36"/>
      <c r="G93" s="46">
        <f t="shared" si="21"/>
        <v>100</v>
      </c>
      <c r="H93" s="46">
        <f t="shared" si="21"/>
        <v>0</v>
      </c>
      <c r="I93" s="46">
        <f t="shared" si="21"/>
        <v>50</v>
      </c>
      <c r="J93" s="46">
        <f t="shared" si="21"/>
        <v>0</v>
      </c>
      <c r="K93" s="248">
        <f t="shared" si="17"/>
        <v>0</v>
      </c>
    </row>
    <row r="94" spans="1:11" ht="15">
      <c r="A94" s="7" t="s">
        <v>8</v>
      </c>
      <c r="B94" s="42" t="s">
        <v>13</v>
      </c>
      <c r="C94" s="42" t="s">
        <v>73</v>
      </c>
      <c r="D94" s="38">
        <v>9000090030</v>
      </c>
      <c r="E94" s="38">
        <v>870</v>
      </c>
      <c r="F94" s="38">
        <v>1</v>
      </c>
      <c r="G94" s="46">
        <v>100</v>
      </c>
      <c r="H94" s="46"/>
      <c r="I94" s="46">
        <v>50</v>
      </c>
      <c r="J94" s="46">
        <v>0</v>
      </c>
      <c r="K94" s="248">
        <f t="shared" si="17"/>
        <v>0</v>
      </c>
    </row>
    <row r="95" spans="1:11" ht="15">
      <c r="A95" s="5" t="s">
        <v>40</v>
      </c>
      <c r="B95" s="112" t="s">
        <v>13</v>
      </c>
      <c r="C95" s="112" t="s">
        <v>41</v>
      </c>
      <c r="D95" s="37"/>
      <c r="E95" s="37"/>
      <c r="F95" s="37"/>
      <c r="G95" s="221">
        <f>G96+G163+G178+G188</f>
        <v>7615.400000000001</v>
      </c>
      <c r="H95" s="221" t="e">
        <f>H96+H163+#REF!</f>
        <v>#REF!</v>
      </c>
      <c r="I95" s="221">
        <f>I96+I194+I207+I212+I223</f>
        <v>9474.48645</v>
      </c>
      <c r="J95" s="221">
        <f>J96+J194+J207+J212+J223</f>
        <v>2526.7826699999996</v>
      </c>
      <c r="K95" s="248">
        <f t="shared" si="17"/>
        <v>26.669336468363408</v>
      </c>
    </row>
    <row r="96" spans="1:11" ht="15">
      <c r="A96" s="6" t="s">
        <v>16</v>
      </c>
      <c r="B96" s="42" t="s">
        <v>13</v>
      </c>
      <c r="C96" s="42" t="s">
        <v>41</v>
      </c>
      <c r="D96" s="38">
        <v>9000000000</v>
      </c>
      <c r="E96" s="36"/>
      <c r="F96" s="36"/>
      <c r="G96" s="46">
        <f>G119+G105+G145+G138+G112+G97+G129+G135+G137+G101+G150+G155+G158</f>
        <v>7548.1</v>
      </c>
      <c r="H96" s="46" t="e">
        <f>H119+H105+H145+#REF!+H138+H112</f>
        <v>#REF!</v>
      </c>
      <c r="I96" s="46">
        <f>I105+I112+I119+I126+I138+I145+I149+I101</f>
        <v>9443.48645</v>
      </c>
      <c r="J96" s="46">
        <f>J105+J112+J119+J126+J138+J145+J149+J101</f>
        <v>2526.7826699999996</v>
      </c>
      <c r="K96" s="248">
        <f t="shared" si="17"/>
        <v>26.756883523669373</v>
      </c>
    </row>
    <row r="97" spans="1:11" ht="30" customHeight="1" hidden="1">
      <c r="A97" s="26" t="s">
        <v>218</v>
      </c>
      <c r="B97" s="42" t="s">
        <v>13</v>
      </c>
      <c r="C97" s="42" t="s">
        <v>41</v>
      </c>
      <c r="D97" s="38">
        <v>9000053910</v>
      </c>
      <c r="E97" s="38"/>
      <c r="F97" s="38"/>
      <c r="G97" s="46">
        <f>G98</f>
        <v>0</v>
      </c>
      <c r="H97" s="46"/>
      <c r="I97" s="46">
        <f>I106+I113+I120+I127+I139+I146+I150</f>
        <v>5618.9</v>
      </c>
      <c r="J97" s="46">
        <f>J98</f>
        <v>0</v>
      </c>
      <c r="K97" s="248">
        <f t="shared" si="17"/>
        <v>0</v>
      </c>
    </row>
    <row r="98" spans="1:11" ht="30" customHeight="1" hidden="1">
      <c r="A98" s="31" t="s">
        <v>210</v>
      </c>
      <c r="B98" s="42" t="s">
        <v>13</v>
      </c>
      <c r="C98" s="42" t="s">
        <v>41</v>
      </c>
      <c r="D98" s="38">
        <v>9000053910</v>
      </c>
      <c r="E98" s="38">
        <v>200</v>
      </c>
      <c r="F98" s="36"/>
      <c r="G98" s="46">
        <f aca="true" t="shared" si="22" ref="G98:J99">G99</f>
        <v>0</v>
      </c>
      <c r="H98" s="46">
        <f t="shared" si="22"/>
        <v>0</v>
      </c>
      <c r="I98" s="46">
        <f>I107+I114+I121+I128+I140+I147+I151</f>
        <v>5618.9</v>
      </c>
      <c r="J98" s="46">
        <f t="shared" si="22"/>
        <v>0</v>
      </c>
      <c r="K98" s="248">
        <f t="shared" si="17"/>
        <v>0</v>
      </c>
    </row>
    <row r="99" spans="1:11" ht="30" customHeight="1" hidden="1">
      <c r="A99" s="6" t="s">
        <v>20</v>
      </c>
      <c r="B99" s="42" t="s">
        <v>13</v>
      </c>
      <c r="C99" s="42" t="s">
        <v>41</v>
      </c>
      <c r="D99" s="38">
        <v>9000053910</v>
      </c>
      <c r="E99" s="38">
        <v>240</v>
      </c>
      <c r="F99" s="36"/>
      <c r="G99" s="46">
        <f t="shared" si="22"/>
        <v>0</v>
      </c>
      <c r="H99" s="46">
        <f t="shared" si="22"/>
        <v>0</v>
      </c>
      <c r="I99" s="46">
        <f>I108+I115+I122+I129+I141+I148+I152</f>
        <v>5618.9</v>
      </c>
      <c r="J99" s="46">
        <f t="shared" si="22"/>
        <v>0</v>
      </c>
      <c r="K99" s="248">
        <f t="shared" si="17"/>
        <v>0</v>
      </c>
    </row>
    <row r="100" spans="1:11" ht="15" customHeight="1" hidden="1">
      <c r="A100" s="7" t="s">
        <v>9</v>
      </c>
      <c r="B100" s="42" t="s">
        <v>13</v>
      </c>
      <c r="C100" s="42" t="s">
        <v>41</v>
      </c>
      <c r="D100" s="38">
        <v>9000053910</v>
      </c>
      <c r="E100" s="38">
        <v>240</v>
      </c>
      <c r="F100" s="38">
        <v>2</v>
      </c>
      <c r="G100" s="46"/>
      <c r="H100" s="46"/>
      <c r="I100" s="46"/>
      <c r="J100" s="46"/>
      <c r="K100" s="248" t="e">
        <f t="shared" si="17"/>
        <v>#DIV/0!</v>
      </c>
    </row>
    <row r="101" spans="1:11" ht="60" customHeight="1">
      <c r="A101" s="23" t="s">
        <v>616</v>
      </c>
      <c r="B101" s="42" t="s">
        <v>13</v>
      </c>
      <c r="C101" s="40" t="s">
        <v>41</v>
      </c>
      <c r="D101" s="40" t="s">
        <v>675</v>
      </c>
      <c r="E101" s="40"/>
      <c r="F101" s="40"/>
      <c r="G101" s="46">
        <f>G102</f>
        <v>0</v>
      </c>
      <c r="H101" s="46"/>
      <c r="I101" s="46">
        <f aca="true" t="shared" si="23" ref="I101:J103">I102</f>
        <v>28.58645</v>
      </c>
      <c r="J101" s="46">
        <f t="shared" si="23"/>
        <v>28.58645</v>
      </c>
      <c r="K101" s="248">
        <f t="shared" si="17"/>
        <v>100</v>
      </c>
    </row>
    <row r="102" spans="1:11" ht="15" customHeight="1">
      <c r="A102" s="6" t="s">
        <v>27</v>
      </c>
      <c r="B102" s="42" t="s">
        <v>13</v>
      </c>
      <c r="C102" s="40" t="s">
        <v>41</v>
      </c>
      <c r="D102" s="40" t="s">
        <v>675</v>
      </c>
      <c r="E102" s="40" t="s">
        <v>69</v>
      </c>
      <c r="F102" s="40"/>
      <c r="G102" s="46">
        <f>G103</f>
        <v>0</v>
      </c>
      <c r="H102" s="46"/>
      <c r="I102" s="46">
        <f t="shared" si="23"/>
        <v>28.58645</v>
      </c>
      <c r="J102" s="46">
        <f t="shared" si="23"/>
        <v>28.58645</v>
      </c>
      <c r="K102" s="248">
        <f t="shared" si="17"/>
        <v>100</v>
      </c>
    </row>
    <row r="103" spans="1:11" ht="15" customHeight="1">
      <c r="A103" s="23" t="s">
        <v>35</v>
      </c>
      <c r="B103" s="42" t="s">
        <v>13</v>
      </c>
      <c r="C103" s="40" t="s">
        <v>41</v>
      </c>
      <c r="D103" s="40" t="s">
        <v>675</v>
      </c>
      <c r="E103" s="40" t="s">
        <v>158</v>
      </c>
      <c r="F103" s="40"/>
      <c r="G103" s="46">
        <f>G104</f>
        <v>0</v>
      </c>
      <c r="H103" s="46"/>
      <c r="I103" s="46">
        <f t="shared" si="23"/>
        <v>28.58645</v>
      </c>
      <c r="J103" s="46">
        <f t="shared" si="23"/>
        <v>28.58645</v>
      </c>
      <c r="K103" s="248">
        <f t="shared" si="17"/>
        <v>100</v>
      </c>
    </row>
    <row r="104" spans="1:11" ht="15" customHeight="1">
      <c r="A104" s="7" t="s">
        <v>9</v>
      </c>
      <c r="B104" s="42" t="s">
        <v>13</v>
      </c>
      <c r="C104" s="40" t="s">
        <v>41</v>
      </c>
      <c r="D104" s="40" t="s">
        <v>675</v>
      </c>
      <c r="E104" s="40" t="s">
        <v>158</v>
      </c>
      <c r="F104" s="40" t="s">
        <v>116</v>
      </c>
      <c r="G104" s="46"/>
      <c r="H104" s="46"/>
      <c r="I104" s="46">
        <v>28.58645</v>
      </c>
      <c r="J104" s="46">
        <v>28.58645</v>
      </c>
      <c r="K104" s="248">
        <f t="shared" si="17"/>
        <v>100</v>
      </c>
    </row>
    <row r="105" spans="1:11" ht="60">
      <c r="A105" s="31" t="s">
        <v>425</v>
      </c>
      <c r="B105" s="42" t="s">
        <v>13</v>
      </c>
      <c r="C105" s="42" t="s">
        <v>41</v>
      </c>
      <c r="D105" s="38">
        <v>9000071580</v>
      </c>
      <c r="E105" s="36"/>
      <c r="F105" s="36"/>
      <c r="G105" s="46">
        <f>G106+G109</f>
        <v>250.2</v>
      </c>
      <c r="H105" s="46">
        <f>H106+H109</f>
        <v>120.69534</v>
      </c>
      <c r="I105" s="46">
        <f>I106+I109</f>
        <v>327.4</v>
      </c>
      <c r="J105" s="46">
        <f>J106+J109</f>
        <v>56.42516</v>
      </c>
      <c r="K105" s="248">
        <f t="shared" si="17"/>
        <v>17.23431887599267</v>
      </c>
    </row>
    <row r="106" spans="1:11" ht="60">
      <c r="A106" s="6" t="s">
        <v>17</v>
      </c>
      <c r="B106" s="42" t="s">
        <v>13</v>
      </c>
      <c r="C106" s="42" t="s">
        <v>41</v>
      </c>
      <c r="D106" s="38">
        <v>9000071580</v>
      </c>
      <c r="E106" s="36">
        <v>100</v>
      </c>
      <c r="F106" s="36"/>
      <c r="G106" s="46">
        <f aca="true" t="shared" si="24" ref="G106:J107">G107</f>
        <v>235.2</v>
      </c>
      <c r="H106" s="46">
        <f t="shared" si="24"/>
        <v>120.69534</v>
      </c>
      <c r="I106" s="46">
        <f t="shared" si="24"/>
        <v>286.4</v>
      </c>
      <c r="J106" s="46">
        <f t="shared" si="24"/>
        <v>56.42516</v>
      </c>
      <c r="K106" s="248">
        <f t="shared" si="17"/>
        <v>19.701522346368716</v>
      </c>
    </row>
    <row r="107" spans="1:11" ht="30">
      <c r="A107" s="6" t="s">
        <v>18</v>
      </c>
      <c r="B107" s="42" t="s">
        <v>13</v>
      </c>
      <c r="C107" s="42" t="s">
        <v>41</v>
      </c>
      <c r="D107" s="38">
        <v>9000071580</v>
      </c>
      <c r="E107" s="36">
        <v>120</v>
      </c>
      <c r="F107" s="36"/>
      <c r="G107" s="46">
        <f t="shared" si="24"/>
        <v>235.2</v>
      </c>
      <c r="H107" s="46">
        <f t="shared" si="24"/>
        <v>120.69534</v>
      </c>
      <c r="I107" s="46">
        <f t="shared" si="24"/>
        <v>286.4</v>
      </c>
      <c r="J107" s="46">
        <f t="shared" si="24"/>
        <v>56.42516</v>
      </c>
      <c r="K107" s="248">
        <f t="shared" si="17"/>
        <v>19.701522346368716</v>
      </c>
    </row>
    <row r="108" spans="1:11" ht="15">
      <c r="A108" s="7" t="s">
        <v>9</v>
      </c>
      <c r="B108" s="42" t="s">
        <v>13</v>
      </c>
      <c r="C108" s="42" t="s">
        <v>41</v>
      </c>
      <c r="D108" s="38">
        <v>9000071580</v>
      </c>
      <c r="E108" s="38">
        <v>120</v>
      </c>
      <c r="F108" s="38">
        <v>2</v>
      </c>
      <c r="G108" s="46">
        <v>235.2</v>
      </c>
      <c r="H108" s="46">
        <v>120.69534</v>
      </c>
      <c r="I108" s="46">
        <v>286.4</v>
      </c>
      <c r="J108" s="46">
        <v>56.42516</v>
      </c>
      <c r="K108" s="248">
        <f t="shared" si="17"/>
        <v>19.701522346368716</v>
      </c>
    </row>
    <row r="109" spans="1:11" ht="30">
      <c r="A109" s="31" t="s">
        <v>210</v>
      </c>
      <c r="B109" s="42" t="s">
        <v>13</v>
      </c>
      <c r="C109" s="42" t="s">
        <v>41</v>
      </c>
      <c r="D109" s="38">
        <v>9000071580</v>
      </c>
      <c r="E109" s="38">
        <v>200</v>
      </c>
      <c r="F109" s="36"/>
      <c r="G109" s="46">
        <f aca="true" t="shared" si="25" ref="G109:J110">G110</f>
        <v>15</v>
      </c>
      <c r="H109" s="46">
        <f t="shared" si="25"/>
        <v>0</v>
      </c>
      <c r="I109" s="46">
        <f t="shared" si="25"/>
        <v>41</v>
      </c>
      <c r="J109" s="46">
        <f t="shared" si="25"/>
        <v>0</v>
      </c>
      <c r="K109" s="248">
        <f t="shared" si="17"/>
        <v>0</v>
      </c>
    </row>
    <row r="110" spans="1:11" ht="30">
      <c r="A110" s="6" t="s">
        <v>20</v>
      </c>
      <c r="B110" s="42" t="s">
        <v>13</v>
      </c>
      <c r="C110" s="42" t="s">
        <v>41</v>
      </c>
      <c r="D110" s="38">
        <v>9000071580</v>
      </c>
      <c r="E110" s="38">
        <v>240</v>
      </c>
      <c r="F110" s="36"/>
      <c r="G110" s="46">
        <f t="shared" si="25"/>
        <v>15</v>
      </c>
      <c r="H110" s="46">
        <f t="shared" si="25"/>
        <v>0</v>
      </c>
      <c r="I110" s="46">
        <f t="shared" si="25"/>
        <v>41</v>
      </c>
      <c r="J110" s="46">
        <f t="shared" si="25"/>
        <v>0</v>
      </c>
      <c r="K110" s="248">
        <f t="shared" si="17"/>
        <v>0</v>
      </c>
    </row>
    <row r="111" spans="1:11" ht="15">
      <c r="A111" s="7" t="s">
        <v>9</v>
      </c>
      <c r="B111" s="42" t="s">
        <v>13</v>
      </c>
      <c r="C111" s="42" t="s">
        <v>41</v>
      </c>
      <c r="D111" s="38">
        <v>9000071580</v>
      </c>
      <c r="E111" s="38">
        <v>240</v>
      </c>
      <c r="F111" s="38">
        <v>2</v>
      </c>
      <c r="G111" s="46">
        <v>15</v>
      </c>
      <c r="H111" s="46"/>
      <c r="I111" s="46">
        <v>41</v>
      </c>
      <c r="J111" s="46">
        <v>0</v>
      </c>
      <c r="K111" s="248">
        <f t="shared" si="17"/>
        <v>0</v>
      </c>
    </row>
    <row r="112" spans="1:11" ht="45">
      <c r="A112" s="31" t="s">
        <v>426</v>
      </c>
      <c r="B112" s="42" t="s">
        <v>13</v>
      </c>
      <c r="C112" s="42" t="s">
        <v>41</v>
      </c>
      <c r="D112" s="38">
        <v>9000071590</v>
      </c>
      <c r="E112" s="36"/>
      <c r="F112" s="36"/>
      <c r="G112" s="46">
        <f>G113+G116</f>
        <v>288</v>
      </c>
      <c r="H112" s="46">
        <f>H113+H116</f>
        <v>3.5</v>
      </c>
      <c r="I112" s="46">
        <f>I113+I116</f>
        <v>412.6</v>
      </c>
      <c r="J112" s="46">
        <f>J113+J116</f>
        <v>64.3356</v>
      </c>
      <c r="K112" s="248">
        <f t="shared" si="17"/>
        <v>15.59272903538536</v>
      </c>
    </row>
    <row r="113" spans="1:11" ht="60">
      <c r="A113" s="6" t="s">
        <v>17</v>
      </c>
      <c r="B113" s="42" t="s">
        <v>13</v>
      </c>
      <c r="C113" s="42" t="s">
        <v>41</v>
      </c>
      <c r="D113" s="38">
        <v>9000071590</v>
      </c>
      <c r="E113" s="36">
        <v>100</v>
      </c>
      <c r="F113" s="36"/>
      <c r="G113" s="46">
        <f aca="true" t="shared" si="26" ref="G113:J114">G114</f>
        <v>277.5</v>
      </c>
      <c r="H113" s="46">
        <f t="shared" si="26"/>
        <v>3.5</v>
      </c>
      <c r="I113" s="46">
        <f t="shared" si="26"/>
        <v>370.6</v>
      </c>
      <c r="J113" s="46">
        <f t="shared" si="26"/>
        <v>62.3356</v>
      </c>
      <c r="K113" s="248">
        <f t="shared" si="17"/>
        <v>16.82018348623853</v>
      </c>
    </row>
    <row r="114" spans="1:11" ht="30">
      <c r="A114" s="6" t="s">
        <v>18</v>
      </c>
      <c r="B114" s="42" t="s">
        <v>13</v>
      </c>
      <c r="C114" s="42" t="s">
        <v>41</v>
      </c>
      <c r="D114" s="38">
        <v>9000071590</v>
      </c>
      <c r="E114" s="36">
        <v>120</v>
      </c>
      <c r="F114" s="36"/>
      <c r="G114" s="46">
        <f t="shared" si="26"/>
        <v>277.5</v>
      </c>
      <c r="H114" s="46">
        <f t="shared" si="26"/>
        <v>3.5</v>
      </c>
      <c r="I114" s="46">
        <f t="shared" si="26"/>
        <v>370.6</v>
      </c>
      <c r="J114" s="46">
        <f t="shared" si="26"/>
        <v>62.3356</v>
      </c>
      <c r="K114" s="248">
        <f t="shared" si="17"/>
        <v>16.82018348623853</v>
      </c>
    </row>
    <row r="115" spans="1:11" ht="15">
      <c r="A115" s="7" t="s">
        <v>9</v>
      </c>
      <c r="B115" s="42" t="s">
        <v>13</v>
      </c>
      <c r="C115" s="42" t="s">
        <v>41</v>
      </c>
      <c r="D115" s="38">
        <v>9000071590</v>
      </c>
      <c r="E115" s="38">
        <v>120</v>
      </c>
      <c r="F115" s="38">
        <v>2</v>
      </c>
      <c r="G115" s="46">
        <v>277.5</v>
      </c>
      <c r="H115" s="46">
        <v>3.5</v>
      </c>
      <c r="I115" s="46">
        <v>370.6</v>
      </c>
      <c r="J115" s="46">
        <v>62.3356</v>
      </c>
      <c r="K115" s="248">
        <f t="shared" si="17"/>
        <v>16.82018348623853</v>
      </c>
    </row>
    <row r="116" spans="1:11" ht="30">
      <c r="A116" s="31" t="s">
        <v>210</v>
      </c>
      <c r="B116" s="42" t="s">
        <v>13</v>
      </c>
      <c r="C116" s="42" t="s">
        <v>41</v>
      </c>
      <c r="D116" s="38">
        <v>9000071590</v>
      </c>
      <c r="E116" s="38">
        <v>200</v>
      </c>
      <c r="F116" s="36"/>
      <c r="G116" s="46">
        <f aca="true" t="shared" si="27" ref="G116:J117">G117</f>
        <v>10.5</v>
      </c>
      <c r="H116" s="46">
        <f t="shared" si="27"/>
        <v>0</v>
      </c>
      <c r="I116" s="46">
        <f t="shared" si="27"/>
        <v>42</v>
      </c>
      <c r="J116" s="46">
        <f t="shared" si="27"/>
        <v>2</v>
      </c>
      <c r="K116" s="248">
        <f t="shared" si="17"/>
        <v>4.761904761904762</v>
      </c>
    </row>
    <row r="117" spans="1:11" ht="30">
      <c r="A117" s="6" t="s">
        <v>20</v>
      </c>
      <c r="B117" s="42" t="s">
        <v>13</v>
      </c>
      <c r="C117" s="42" t="s">
        <v>41</v>
      </c>
      <c r="D117" s="38">
        <v>9000071590</v>
      </c>
      <c r="E117" s="38">
        <v>240</v>
      </c>
      <c r="F117" s="36"/>
      <c r="G117" s="46">
        <f t="shared" si="27"/>
        <v>10.5</v>
      </c>
      <c r="H117" s="46">
        <f t="shared" si="27"/>
        <v>0</v>
      </c>
      <c r="I117" s="46">
        <f t="shared" si="27"/>
        <v>42</v>
      </c>
      <c r="J117" s="46">
        <f t="shared" si="27"/>
        <v>2</v>
      </c>
      <c r="K117" s="248">
        <f t="shared" si="17"/>
        <v>4.761904761904762</v>
      </c>
    </row>
    <row r="118" spans="1:11" ht="15">
      <c r="A118" s="7" t="s">
        <v>9</v>
      </c>
      <c r="B118" s="42" t="s">
        <v>13</v>
      </c>
      <c r="C118" s="42" t="s">
        <v>41</v>
      </c>
      <c r="D118" s="38">
        <v>9000071590</v>
      </c>
      <c r="E118" s="38">
        <v>240</v>
      </c>
      <c r="F118" s="38">
        <v>2</v>
      </c>
      <c r="G118" s="46">
        <v>10.5</v>
      </c>
      <c r="H118" s="46"/>
      <c r="I118" s="46">
        <v>42</v>
      </c>
      <c r="J118" s="46">
        <v>2</v>
      </c>
      <c r="K118" s="248">
        <f t="shared" si="17"/>
        <v>4.761904761904762</v>
      </c>
    </row>
    <row r="119" spans="1:11" ht="15">
      <c r="A119" s="31" t="s">
        <v>427</v>
      </c>
      <c r="B119" s="42" t="s">
        <v>13</v>
      </c>
      <c r="C119" s="42" t="s">
        <v>41</v>
      </c>
      <c r="D119" s="38">
        <v>9000071610</v>
      </c>
      <c r="E119" s="36"/>
      <c r="F119" s="36"/>
      <c r="G119" s="46">
        <f>G120+G123</f>
        <v>249.9</v>
      </c>
      <c r="H119" s="46">
        <f>H120+H123</f>
        <v>102.27331</v>
      </c>
      <c r="I119" s="46">
        <f>I120+I123</f>
        <v>344.9</v>
      </c>
      <c r="J119" s="46">
        <f>J120+J123</f>
        <v>56.42516</v>
      </c>
      <c r="K119" s="248">
        <f t="shared" si="17"/>
        <v>16.359860829225862</v>
      </c>
    </row>
    <row r="120" spans="1:11" ht="60">
      <c r="A120" s="6" t="s">
        <v>17</v>
      </c>
      <c r="B120" s="42" t="s">
        <v>13</v>
      </c>
      <c r="C120" s="42" t="s">
        <v>41</v>
      </c>
      <c r="D120" s="38">
        <v>9000071610</v>
      </c>
      <c r="E120" s="36">
        <v>100</v>
      </c>
      <c r="F120" s="36"/>
      <c r="G120" s="46">
        <f aca="true" t="shared" si="28" ref="G120:J121">G121</f>
        <v>234.9</v>
      </c>
      <c r="H120" s="46">
        <f t="shared" si="28"/>
        <v>102.27331</v>
      </c>
      <c r="I120" s="46">
        <f t="shared" si="28"/>
        <v>301.9</v>
      </c>
      <c r="J120" s="46">
        <f t="shared" si="28"/>
        <v>56.42516</v>
      </c>
      <c r="K120" s="248">
        <f t="shared" si="17"/>
        <v>18.690016561775423</v>
      </c>
    </row>
    <row r="121" spans="1:11" ht="30">
      <c r="A121" s="6" t="s">
        <v>18</v>
      </c>
      <c r="B121" s="42" t="s">
        <v>13</v>
      </c>
      <c r="C121" s="42" t="s">
        <v>41</v>
      </c>
      <c r="D121" s="38">
        <v>9000071610</v>
      </c>
      <c r="E121" s="36">
        <v>120</v>
      </c>
      <c r="F121" s="36"/>
      <c r="G121" s="46">
        <f t="shared" si="28"/>
        <v>234.9</v>
      </c>
      <c r="H121" s="46">
        <f t="shared" si="28"/>
        <v>102.27331</v>
      </c>
      <c r="I121" s="46">
        <f t="shared" si="28"/>
        <v>301.9</v>
      </c>
      <c r="J121" s="46">
        <f t="shared" si="28"/>
        <v>56.42516</v>
      </c>
      <c r="K121" s="248">
        <f t="shared" si="17"/>
        <v>18.690016561775423</v>
      </c>
    </row>
    <row r="122" spans="1:11" ht="15">
      <c r="A122" s="7" t="s">
        <v>9</v>
      </c>
      <c r="B122" s="42" t="s">
        <v>13</v>
      </c>
      <c r="C122" s="42" t="s">
        <v>41</v>
      </c>
      <c r="D122" s="38">
        <v>9000071610</v>
      </c>
      <c r="E122" s="38">
        <v>120</v>
      </c>
      <c r="F122" s="38">
        <v>2</v>
      </c>
      <c r="G122" s="46">
        <v>234.9</v>
      </c>
      <c r="H122" s="46">
        <v>102.27331</v>
      </c>
      <c r="I122" s="46">
        <v>301.9</v>
      </c>
      <c r="J122" s="46">
        <v>56.42516</v>
      </c>
      <c r="K122" s="248">
        <f t="shared" si="17"/>
        <v>18.690016561775423</v>
      </c>
    </row>
    <row r="123" spans="1:11" ht="30">
      <c r="A123" s="31" t="s">
        <v>210</v>
      </c>
      <c r="B123" s="42" t="s">
        <v>13</v>
      </c>
      <c r="C123" s="42" t="s">
        <v>41</v>
      </c>
      <c r="D123" s="38">
        <v>9000071610</v>
      </c>
      <c r="E123" s="38">
        <v>200</v>
      </c>
      <c r="F123" s="36"/>
      <c r="G123" s="46">
        <f aca="true" t="shared" si="29" ref="G123:J124">G124</f>
        <v>15</v>
      </c>
      <c r="H123" s="46">
        <f t="shared" si="29"/>
        <v>0</v>
      </c>
      <c r="I123" s="46">
        <f t="shared" si="29"/>
        <v>43</v>
      </c>
      <c r="J123" s="46">
        <f t="shared" si="29"/>
        <v>0</v>
      </c>
      <c r="K123" s="248">
        <f t="shared" si="17"/>
        <v>0</v>
      </c>
    </row>
    <row r="124" spans="1:11" ht="30">
      <c r="A124" s="6" t="s">
        <v>20</v>
      </c>
      <c r="B124" s="42" t="s">
        <v>13</v>
      </c>
      <c r="C124" s="42" t="s">
        <v>41</v>
      </c>
      <c r="D124" s="38">
        <v>9000071610</v>
      </c>
      <c r="E124" s="38">
        <v>240</v>
      </c>
      <c r="F124" s="36"/>
      <c r="G124" s="46">
        <f t="shared" si="29"/>
        <v>15</v>
      </c>
      <c r="H124" s="46">
        <f t="shared" si="29"/>
        <v>0</v>
      </c>
      <c r="I124" s="46">
        <f t="shared" si="29"/>
        <v>43</v>
      </c>
      <c r="J124" s="46">
        <f t="shared" si="29"/>
        <v>0</v>
      </c>
      <c r="K124" s="248">
        <f t="shared" si="17"/>
        <v>0</v>
      </c>
    </row>
    <row r="125" spans="1:11" ht="15">
      <c r="A125" s="7" t="s">
        <v>9</v>
      </c>
      <c r="B125" s="42" t="s">
        <v>13</v>
      </c>
      <c r="C125" s="42" t="s">
        <v>41</v>
      </c>
      <c r="D125" s="38">
        <v>9000071610</v>
      </c>
      <c r="E125" s="38">
        <v>240</v>
      </c>
      <c r="F125" s="38">
        <v>2</v>
      </c>
      <c r="G125" s="46">
        <v>15</v>
      </c>
      <c r="H125" s="46"/>
      <c r="I125" s="46">
        <v>43</v>
      </c>
      <c r="J125" s="46">
        <v>0</v>
      </c>
      <c r="K125" s="248">
        <f t="shared" si="17"/>
        <v>0</v>
      </c>
    </row>
    <row r="126" spans="1:11" ht="30">
      <c r="A126" s="6" t="s">
        <v>409</v>
      </c>
      <c r="B126" s="42" t="s">
        <v>13</v>
      </c>
      <c r="C126" s="42" t="s">
        <v>41</v>
      </c>
      <c r="D126" s="38">
        <v>9000090040</v>
      </c>
      <c r="E126" s="36"/>
      <c r="F126" s="36"/>
      <c r="G126" s="46">
        <f>G127+G133</f>
        <v>400</v>
      </c>
      <c r="H126" s="46">
        <f>H127+H133</f>
        <v>227.37599999999998</v>
      </c>
      <c r="I126" s="46">
        <f>I127+I133+I131</f>
        <v>500</v>
      </c>
      <c r="J126" s="46">
        <f>J127+J133+J131</f>
        <v>44.72</v>
      </c>
      <c r="K126" s="248">
        <f t="shared" si="17"/>
        <v>8.943999999999999</v>
      </c>
    </row>
    <row r="127" spans="1:11" ht="30">
      <c r="A127" s="31" t="s">
        <v>210</v>
      </c>
      <c r="B127" s="42" t="s">
        <v>13</v>
      </c>
      <c r="C127" s="42" t="s">
        <v>41</v>
      </c>
      <c r="D127" s="38">
        <v>9000090040</v>
      </c>
      <c r="E127" s="38">
        <v>200</v>
      </c>
      <c r="F127" s="36"/>
      <c r="G127" s="46">
        <f aca="true" t="shared" si="30" ref="G127:J128">G128</f>
        <v>300</v>
      </c>
      <c r="H127" s="46">
        <f t="shared" si="30"/>
        <v>119.422</v>
      </c>
      <c r="I127" s="46">
        <f t="shared" si="30"/>
        <v>400</v>
      </c>
      <c r="J127" s="46">
        <f t="shared" si="30"/>
        <v>44.72</v>
      </c>
      <c r="K127" s="248">
        <f t="shared" si="17"/>
        <v>11.18</v>
      </c>
    </row>
    <row r="128" spans="1:11" ht="30">
      <c r="A128" s="6" t="s">
        <v>20</v>
      </c>
      <c r="B128" s="42" t="s">
        <v>13</v>
      </c>
      <c r="C128" s="42" t="s">
        <v>41</v>
      </c>
      <c r="D128" s="38">
        <v>9000090040</v>
      </c>
      <c r="E128" s="38">
        <v>240</v>
      </c>
      <c r="F128" s="36"/>
      <c r="G128" s="46">
        <f t="shared" si="30"/>
        <v>300</v>
      </c>
      <c r="H128" s="46">
        <f t="shared" si="30"/>
        <v>119.422</v>
      </c>
      <c r="I128" s="46">
        <f t="shared" si="30"/>
        <v>400</v>
      </c>
      <c r="J128" s="46">
        <f t="shared" si="30"/>
        <v>44.72</v>
      </c>
      <c r="K128" s="248">
        <f t="shared" si="17"/>
        <v>11.18</v>
      </c>
    </row>
    <row r="129" spans="1:11" ht="15">
      <c r="A129" s="7" t="s">
        <v>8</v>
      </c>
      <c r="B129" s="42" t="s">
        <v>13</v>
      </c>
      <c r="C129" s="42" t="s">
        <v>41</v>
      </c>
      <c r="D129" s="38">
        <v>9000090040</v>
      </c>
      <c r="E129" s="38">
        <v>240</v>
      </c>
      <c r="F129" s="38">
        <v>1</v>
      </c>
      <c r="G129" s="46">
        <v>300</v>
      </c>
      <c r="H129" s="46">
        <v>119.422</v>
      </c>
      <c r="I129" s="46">
        <v>400</v>
      </c>
      <c r="J129" s="46">
        <v>44.72</v>
      </c>
      <c r="K129" s="248">
        <f t="shared" si="17"/>
        <v>11.18</v>
      </c>
    </row>
    <row r="130" spans="1:11" ht="15" customHeight="1" hidden="1">
      <c r="A130" s="7"/>
      <c r="B130" s="42"/>
      <c r="C130" s="42"/>
      <c r="D130" s="38"/>
      <c r="E130" s="38">
        <v>244</v>
      </c>
      <c r="F130" s="38"/>
      <c r="G130" s="46">
        <v>1100</v>
      </c>
      <c r="H130" s="46"/>
      <c r="I130" s="46">
        <v>1100</v>
      </c>
      <c r="J130" s="46">
        <v>1100</v>
      </c>
      <c r="K130" s="248">
        <f t="shared" si="17"/>
        <v>100</v>
      </c>
    </row>
    <row r="131" spans="1:12" ht="30">
      <c r="A131" s="6" t="s">
        <v>50</v>
      </c>
      <c r="B131" s="42" t="s">
        <v>13</v>
      </c>
      <c r="C131" s="42" t="s">
        <v>41</v>
      </c>
      <c r="D131" s="38">
        <v>9000090040</v>
      </c>
      <c r="E131" s="38">
        <v>320</v>
      </c>
      <c r="F131" s="36"/>
      <c r="G131" s="46">
        <f>G132</f>
        <v>3863.4</v>
      </c>
      <c r="H131" s="221">
        <f>I131-J131</f>
        <v>50</v>
      </c>
      <c r="I131" s="46">
        <f>I132</f>
        <v>50</v>
      </c>
      <c r="J131" s="46">
        <f>J132</f>
        <v>0</v>
      </c>
      <c r="K131" s="248">
        <f t="shared" si="17"/>
        <v>0</v>
      </c>
      <c r="L131" s="49"/>
    </row>
    <row r="132" spans="1:12" ht="15">
      <c r="A132" s="7" t="s">
        <v>8</v>
      </c>
      <c r="B132" s="42" t="s">
        <v>13</v>
      </c>
      <c r="C132" s="42" t="s">
        <v>41</v>
      </c>
      <c r="D132" s="38">
        <v>9000090040</v>
      </c>
      <c r="E132" s="38">
        <v>320</v>
      </c>
      <c r="F132" s="38">
        <v>1</v>
      </c>
      <c r="G132" s="46">
        <v>3863.4</v>
      </c>
      <c r="H132" s="221">
        <f>I132-J132</f>
        <v>50</v>
      </c>
      <c r="I132" s="46">
        <v>50</v>
      </c>
      <c r="J132" s="46">
        <v>0</v>
      </c>
      <c r="K132" s="248">
        <f t="shared" si="17"/>
        <v>0</v>
      </c>
      <c r="L132" s="49"/>
    </row>
    <row r="133" spans="1:11" ht="15">
      <c r="A133" s="6" t="s">
        <v>21</v>
      </c>
      <c r="B133" s="42" t="s">
        <v>13</v>
      </c>
      <c r="C133" s="42" t="s">
        <v>41</v>
      </c>
      <c r="D133" s="38">
        <v>9000090040</v>
      </c>
      <c r="E133" s="38">
        <v>800</v>
      </c>
      <c r="F133" s="36"/>
      <c r="G133" s="46">
        <f>G135+G137</f>
        <v>100</v>
      </c>
      <c r="H133" s="46">
        <f>H136</f>
        <v>107.954</v>
      </c>
      <c r="I133" s="46">
        <f>I135+I137</f>
        <v>50</v>
      </c>
      <c r="J133" s="46">
        <f>J135+J137</f>
        <v>0</v>
      </c>
      <c r="K133" s="248">
        <f t="shared" si="17"/>
        <v>0</v>
      </c>
    </row>
    <row r="134" spans="1:11" ht="15">
      <c r="A134" s="6" t="s">
        <v>22</v>
      </c>
      <c r="B134" s="42" t="s">
        <v>13</v>
      </c>
      <c r="C134" s="42" t="s">
        <v>41</v>
      </c>
      <c r="D134" s="38">
        <v>9000090040</v>
      </c>
      <c r="E134" s="38">
        <v>850</v>
      </c>
      <c r="F134" s="36"/>
      <c r="G134" s="46">
        <f>G135</f>
        <v>50</v>
      </c>
      <c r="H134" s="46" t="e">
        <f>#REF!</f>
        <v>#REF!</v>
      </c>
      <c r="I134" s="46">
        <f>I135</f>
        <v>50</v>
      </c>
      <c r="J134" s="46">
        <f>J135</f>
        <v>0</v>
      </c>
      <c r="K134" s="248">
        <f t="shared" si="17"/>
        <v>0</v>
      </c>
    </row>
    <row r="135" spans="1:11" ht="15">
      <c r="A135" s="7" t="s">
        <v>8</v>
      </c>
      <c r="B135" s="42" t="s">
        <v>13</v>
      </c>
      <c r="C135" s="42" t="s">
        <v>41</v>
      </c>
      <c r="D135" s="38">
        <v>9000090040</v>
      </c>
      <c r="E135" s="38">
        <v>850</v>
      </c>
      <c r="F135" s="38">
        <v>1</v>
      </c>
      <c r="G135" s="46">
        <v>50</v>
      </c>
      <c r="H135" s="46">
        <v>1736.23365</v>
      </c>
      <c r="I135" s="46">
        <v>50</v>
      </c>
      <c r="J135" s="46"/>
      <c r="K135" s="248">
        <f t="shared" si="17"/>
        <v>0</v>
      </c>
    </row>
    <row r="136" spans="1:11" ht="15" hidden="1">
      <c r="A136" s="6" t="s">
        <v>75</v>
      </c>
      <c r="B136" s="42" t="s">
        <v>13</v>
      </c>
      <c r="C136" s="42" t="s">
        <v>41</v>
      </c>
      <c r="D136" s="38">
        <v>9000090040</v>
      </c>
      <c r="E136" s="38">
        <v>880</v>
      </c>
      <c r="F136" s="36"/>
      <c r="G136" s="46">
        <f>G137</f>
        <v>50</v>
      </c>
      <c r="H136" s="46">
        <f>H137</f>
        <v>107.954</v>
      </c>
      <c r="I136" s="46">
        <f>I137</f>
        <v>0</v>
      </c>
      <c r="J136" s="46">
        <f>J137</f>
        <v>0</v>
      </c>
      <c r="K136" s="248" t="e">
        <f t="shared" si="17"/>
        <v>#DIV/0!</v>
      </c>
    </row>
    <row r="137" spans="1:11" ht="15" hidden="1">
      <c r="A137" s="7" t="s">
        <v>8</v>
      </c>
      <c r="B137" s="42" t="s">
        <v>13</v>
      </c>
      <c r="C137" s="42" t="s">
        <v>41</v>
      </c>
      <c r="D137" s="38">
        <v>9000090040</v>
      </c>
      <c r="E137" s="38">
        <v>880</v>
      </c>
      <c r="F137" s="38">
        <v>1</v>
      </c>
      <c r="G137" s="46">
        <v>50</v>
      </c>
      <c r="H137" s="46">
        <v>107.954</v>
      </c>
      <c r="I137" s="46">
        <v>0</v>
      </c>
      <c r="J137" s="46"/>
      <c r="K137" s="248" t="e">
        <f t="shared" si="17"/>
        <v>#DIV/0!</v>
      </c>
    </row>
    <row r="138" spans="1:11" ht="45">
      <c r="A138" s="6" t="s">
        <v>76</v>
      </c>
      <c r="B138" s="42" t="s">
        <v>13</v>
      </c>
      <c r="C138" s="42" t="s">
        <v>41</v>
      </c>
      <c r="D138" s="38">
        <v>9000090050</v>
      </c>
      <c r="E138" s="36"/>
      <c r="F138" s="36"/>
      <c r="G138" s="46">
        <f aca="true" t="shared" si="31" ref="G138:J140">G139</f>
        <v>300</v>
      </c>
      <c r="H138" s="46">
        <f t="shared" si="31"/>
        <v>184.72173</v>
      </c>
      <c r="I138" s="46">
        <f>I139+I142</f>
        <v>270</v>
      </c>
      <c r="J138" s="46">
        <f>J139+J142</f>
        <v>61.32625</v>
      </c>
      <c r="K138" s="248">
        <f t="shared" si="17"/>
        <v>22.713425925925925</v>
      </c>
    </row>
    <row r="139" spans="1:11" ht="30">
      <c r="A139" s="31" t="s">
        <v>210</v>
      </c>
      <c r="B139" s="42" t="s">
        <v>13</v>
      </c>
      <c r="C139" s="42" t="s">
        <v>41</v>
      </c>
      <c r="D139" s="38">
        <v>9000090050</v>
      </c>
      <c r="E139" s="38">
        <v>200</v>
      </c>
      <c r="F139" s="36"/>
      <c r="G139" s="46">
        <f t="shared" si="31"/>
        <v>300</v>
      </c>
      <c r="H139" s="46">
        <f t="shared" si="31"/>
        <v>184.72173</v>
      </c>
      <c r="I139" s="46">
        <f t="shared" si="31"/>
        <v>250</v>
      </c>
      <c r="J139" s="46">
        <f t="shared" si="31"/>
        <v>61.32625</v>
      </c>
      <c r="K139" s="248">
        <f t="shared" si="17"/>
        <v>24.5305</v>
      </c>
    </row>
    <row r="140" spans="1:11" ht="30">
      <c r="A140" s="6" t="s">
        <v>20</v>
      </c>
      <c r="B140" s="42" t="s">
        <v>13</v>
      </c>
      <c r="C140" s="42" t="s">
        <v>41</v>
      </c>
      <c r="D140" s="38">
        <v>9000090050</v>
      </c>
      <c r="E140" s="38">
        <v>240</v>
      </c>
      <c r="F140" s="36"/>
      <c r="G140" s="46">
        <f t="shared" si="31"/>
        <v>300</v>
      </c>
      <c r="H140" s="46">
        <f t="shared" si="31"/>
        <v>184.72173</v>
      </c>
      <c r="I140" s="46">
        <f t="shared" si="31"/>
        <v>250</v>
      </c>
      <c r="J140" s="46">
        <f t="shared" si="31"/>
        <v>61.32625</v>
      </c>
      <c r="K140" s="248">
        <f t="shared" si="17"/>
        <v>24.5305</v>
      </c>
    </row>
    <row r="141" spans="1:11" ht="15">
      <c r="A141" s="7" t="s">
        <v>8</v>
      </c>
      <c r="B141" s="42" t="s">
        <v>13</v>
      </c>
      <c r="C141" s="42" t="s">
        <v>41</v>
      </c>
      <c r="D141" s="38">
        <v>9000090050</v>
      </c>
      <c r="E141" s="38">
        <v>240</v>
      </c>
      <c r="F141" s="38">
        <v>1</v>
      </c>
      <c r="G141" s="46">
        <v>300</v>
      </c>
      <c r="H141" s="46">
        <v>184.72173</v>
      </c>
      <c r="I141" s="46">
        <v>250</v>
      </c>
      <c r="J141" s="46">
        <v>61.32625</v>
      </c>
      <c r="K141" s="248">
        <f t="shared" si="17"/>
        <v>24.5305</v>
      </c>
    </row>
    <row r="142" spans="1:13" ht="15">
      <c r="A142" s="6" t="s">
        <v>21</v>
      </c>
      <c r="B142" s="42" t="s">
        <v>13</v>
      </c>
      <c r="C142" s="42" t="s">
        <v>41</v>
      </c>
      <c r="D142" s="38">
        <v>9000090050</v>
      </c>
      <c r="E142" s="38">
        <v>800</v>
      </c>
      <c r="F142" s="36"/>
      <c r="G142" s="46">
        <f>H146</f>
        <v>0</v>
      </c>
      <c r="H142" s="221">
        <f>I142-J142</f>
        <v>20</v>
      </c>
      <c r="I142" s="46">
        <f>I143</f>
        <v>20</v>
      </c>
      <c r="J142" s="46">
        <f>J143</f>
        <v>0</v>
      </c>
      <c r="K142" s="248">
        <f t="shared" si="17"/>
        <v>0</v>
      </c>
      <c r="L142" s="49"/>
      <c r="M142" s="49"/>
    </row>
    <row r="143" spans="1:13" ht="15">
      <c r="A143" s="6" t="s">
        <v>211</v>
      </c>
      <c r="B143" s="42" t="s">
        <v>13</v>
      </c>
      <c r="C143" s="42" t="s">
        <v>41</v>
      </c>
      <c r="D143" s="38">
        <v>9000090050</v>
      </c>
      <c r="E143" s="38">
        <v>830</v>
      </c>
      <c r="F143" s="38"/>
      <c r="G143" s="46">
        <f>G144</f>
        <v>4517</v>
      </c>
      <c r="H143" s="221">
        <f>I143-J143</f>
        <v>20</v>
      </c>
      <c r="I143" s="46">
        <f>I144</f>
        <v>20</v>
      </c>
      <c r="J143" s="46">
        <f>J144</f>
        <v>0</v>
      </c>
      <c r="K143" s="248">
        <f t="shared" si="17"/>
        <v>0</v>
      </c>
      <c r="L143" s="49"/>
      <c r="M143" s="49"/>
    </row>
    <row r="144" spans="1:13" ht="15">
      <c r="A144" s="7" t="s">
        <v>8</v>
      </c>
      <c r="B144" s="42" t="s">
        <v>13</v>
      </c>
      <c r="C144" s="42" t="s">
        <v>41</v>
      </c>
      <c r="D144" s="38">
        <v>9000090050</v>
      </c>
      <c r="E144" s="38">
        <v>830</v>
      </c>
      <c r="F144" s="38">
        <v>1</v>
      </c>
      <c r="G144" s="46">
        <v>4517</v>
      </c>
      <c r="H144" s="221">
        <f>I144-J144</f>
        <v>20</v>
      </c>
      <c r="I144" s="46">
        <v>20</v>
      </c>
      <c r="J144" s="46">
        <v>0</v>
      </c>
      <c r="K144" s="248">
        <f t="shared" si="17"/>
        <v>0</v>
      </c>
      <c r="L144" s="49"/>
      <c r="M144" s="49"/>
    </row>
    <row r="145" spans="1:11" ht="15">
      <c r="A145" s="6" t="s">
        <v>410</v>
      </c>
      <c r="B145" s="42" t="s">
        <v>13</v>
      </c>
      <c r="C145" s="42" t="s">
        <v>41</v>
      </c>
      <c r="D145" s="38">
        <v>9000090060</v>
      </c>
      <c r="E145" s="36"/>
      <c r="F145" s="36"/>
      <c r="G145" s="46">
        <f aca="true" t="shared" si="32" ref="G145:J147">G146</f>
        <v>10</v>
      </c>
      <c r="H145" s="46">
        <f t="shared" si="32"/>
        <v>0</v>
      </c>
      <c r="I145" s="46">
        <f t="shared" si="32"/>
        <v>10</v>
      </c>
      <c r="J145" s="46">
        <f t="shared" si="32"/>
        <v>0</v>
      </c>
      <c r="K145" s="248">
        <f t="shared" si="17"/>
        <v>0</v>
      </c>
    </row>
    <row r="146" spans="1:11" ht="30">
      <c r="A146" s="31" t="s">
        <v>210</v>
      </c>
      <c r="B146" s="42" t="s">
        <v>13</v>
      </c>
      <c r="C146" s="42" t="s">
        <v>41</v>
      </c>
      <c r="D146" s="38">
        <v>9000090060</v>
      </c>
      <c r="E146" s="38">
        <v>200</v>
      </c>
      <c r="F146" s="36"/>
      <c r="G146" s="46">
        <f t="shared" si="32"/>
        <v>10</v>
      </c>
      <c r="H146" s="46">
        <f t="shared" si="32"/>
        <v>0</v>
      </c>
      <c r="I146" s="46">
        <f t="shared" si="32"/>
        <v>10</v>
      </c>
      <c r="J146" s="46">
        <f t="shared" si="32"/>
        <v>0</v>
      </c>
      <c r="K146" s="248">
        <f aca="true" t="shared" si="33" ref="K146:K211">J146/I146*100</f>
        <v>0</v>
      </c>
    </row>
    <row r="147" spans="1:11" ht="30">
      <c r="A147" s="6" t="s">
        <v>20</v>
      </c>
      <c r="B147" s="42" t="s">
        <v>13</v>
      </c>
      <c r="C147" s="42" t="s">
        <v>41</v>
      </c>
      <c r="D147" s="38">
        <v>9000090060</v>
      </c>
      <c r="E147" s="38">
        <v>240</v>
      </c>
      <c r="F147" s="36"/>
      <c r="G147" s="46">
        <f t="shared" si="32"/>
        <v>10</v>
      </c>
      <c r="H147" s="46">
        <f t="shared" si="32"/>
        <v>0</v>
      </c>
      <c r="I147" s="46">
        <f t="shared" si="32"/>
        <v>10</v>
      </c>
      <c r="J147" s="46">
        <f>J148</f>
        <v>0</v>
      </c>
      <c r="K147" s="248">
        <f t="shared" si="33"/>
        <v>0</v>
      </c>
    </row>
    <row r="148" spans="1:11" ht="15">
      <c r="A148" s="7" t="s">
        <v>8</v>
      </c>
      <c r="B148" s="42" t="s">
        <v>13</v>
      </c>
      <c r="C148" s="42" t="s">
        <v>41</v>
      </c>
      <c r="D148" s="38">
        <v>9000090060</v>
      </c>
      <c r="E148" s="38">
        <v>240</v>
      </c>
      <c r="F148" s="38">
        <v>1</v>
      </c>
      <c r="G148" s="46">
        <v>10</v>
      </c>
      <c r="H148" s="46"/>
      <c r="I148" s="46">
        <v>10</v>
      </c>
      <c r="J148" s="46"/>
      <c r="K148" s="248">
        <f t="shared" si="33"/>
        <v>0</v>
      </c>
    </row>
    <row r="149" spans="1:12" ht="30">
      <c r="A149" s="6" t="s">
        <v>416</v>
      </c>
      <c r="B149" s="42" t="s">
        <v>13</v>
      </c>
      <c r="C149" s="42" t="s">
        <v>41</v>
      </c>
      <c r="D149" s="38">
        <v>9000090070</v>
      </c>
      <c r="E149" s="36"/>
      <c r="F149" s="36"/>
      <c r="G149" s="46">
        <f>G150+G155+G158</f>
        <v>6050</v>
      </c>
      <c r="H149" s="46" t="e">
        <f>H150+H155+#REF!+#REF!</f>
        <v>#REF!</v>
      </c>
      <c r="I149" s="46">
        <f>I150+I155+I158</f>
        <v>7550</v>
      </c>
      <c r="J149" s="46">
        <f>J150+J155+J158</f>
        <v>2214.96405</v>
      </c>
      <c r="K149" s="248">
        <f t="shared" si="33"/>
        <v>29.337272185430464</v>
      </c>
      <c r="L149" s="49"/>
    </row>
    <row r="150" spans="1:12" ht="60">
      <c r="A150" s="6" t="s">
        <v>17</v>
      </c>
      <c r="B150" s="42" t="s">
        <v>13</v>
      </c>
      <c r="C150" s="42" t="s">
        <v>41</v>
      </c>
      <c r="D150" s="38">
        <v>9000090070</v>
      </c>
      <c r="E150" s="38">
        <v>100</v>
      </c>
      <c r="F150" s="36"/>
      <c r="G150" s="46">
        <f aca="true" t="shared" si="34" ref="G150:J151">G151</f>
        <v>3600</v>
      </c>
      <c r="H150" s="46">
        <f t="shared" si="34"/>
        <v>8170.58448</v>
      </c>
      <c r="I150" s="46">
        <f t="shared" si="34"/>
        <v>4000</v>
      </c>
      <c r="J150" s="46">
        <f t="shared" si="34"/>
        <v>1537.58901</v>
      </c>
      <c r="K150" s="248">
        <f t="shared" si="33"/>
        <v>38.439725249999995</v>
      </c>
      <c r="L150" s="49"/>
    </row>
    <row r="151" spans="1:12" ht="15">
      <c r="A151" s="6" t="s">
        <v>238</v>
      </c>
      <c r="B151" s="42" t="s">
        <v>13</v>
      </c>
      <c r="C151" s="42" t="s">
        <v>41</v>
      </c>
      <c r="D151" s="38">
        <v>9000090070</v>
      </c>
      <c r="E151" s="38">
        <v>110</v>
      </c>
      <c r="F151" s="36"/>
      <c r="G151" s="46">
        <f t="shared" si="34"/>
        <v>3600</v>
      </c>
      <c r="H151" s="46">
        <f t="shared" si="34"/>
        <v>8170.58448</v>
      </c>
      <c r="I151" s="46">
        <f t="shared" si="34"/>
        <v>4000</v>
      </c>
      <c r="J151" s="46">
        <f t="shared" si="34"/>
        <v>1537.58901</v>
      </c>
      <c r="K151" s="248">
        <f t="shared" si="33"/>
        <v>38.439725249999995</v>
      </c>
      <c r="L151" s="49"/>
    </row>
    <row r="152" spans="1:12" ht="15">
      <c r="A152" s="7" t="s">
        <v>8</v>
      </c>
      <c r="B152" s="42" t="s">
        <v>13</v>
      </c>
      <c r="C152" s="42" t="s">
        <v>41</v>
      </c>
      <c r="D152" s="38">
        <v>9000090070</v>
      </c>
      <c r="E152" s="38">
        <v>110</v>
      </c>
      <c r="F152" s="38">
        <v>1</v>
      </c>
      <c r="G152" s="46">
        <v>3600</v>
      </c>
      <c r="H152" s="46">
        <v>8170.58448</v>
      </c>
      <c r="I152" s="46">
        <v>4000</v>
      </c>
      <c r="J152" s="46">
        <v>1537.58901</v>
      </c>
      <c r="K152" s="248">
        <f t="shared" si="33"/>
        <v>38.439725249999995</v>
      </c>
      <c r="L152" s="49"/>
    </row>
    <row r="153" spans="1:12" ht="15" customHeight="1" hidden="1">
      <c r="A153" s="7"/>
      <c r="B153" s="42"/>
      <c r="C153" s="42"/>
      <c r="D153" s="38"/>
      <c r="E153" s="38">
        <v>121</v>
      </c>
      <c r="F153" s="38"/>
      <c r="G153" s="46">
        <v>9200</v>
      </c>
      <c r="H153" s="46"/>
      <c r="I153" s="46">
        <v>9200</v>
      </c>
      <c r="J153" s="46">
        <v>9200</v>
      </c>
      <c r="K153" s="248">
        <f t="shared" si="33"/>
        <v>100</v>
      </c>
      <c r="L153" s="49"/>
    </row>
    <row r="154" spans="1:12" ht="15" customHeight="1" hidden="1">
      <c r="A154" s="7"/>
      <c r="B154" s="42"/>
      <c r="C154" s="42"/>
      <c r="D154" s="38"/>
      <c r="E154" s="38">
        <v>129</v>
      </c>
      <c r="F154" s="38"/>
      <c r="G154" s="46">
        <v>2700</v>
      </c>
      <c r="H154" s="46"/>
      <c r="I154" s="46">
        <v>2700</v>
      </c>
      <c r="J154" s="46">
        <v>2700</v>
      </c>
      <c r="K154" s="248">
        <f t="shared" si="33"/>
        <v>100</v>
      </c>
      <c r="L154" s="49"/>
    </row>
    <row r="155" spans="1:12" ht="30">
      <c r="A155" s="31" t="s">
        <v>210</v>
      </c>
      <c r="B155" s="42" t="s">
        <v>13</v>
      </c>
      <c r="C155" s="42" t="s">
        <v>41</v>
      </c>
      <c r="D155" s="38">
        <v>9000090070</v>
      </c>
      <c r="E155" s="38">
        <v>200</v>
      </c>
      <c r="F155" s="36"/>
      <c r="G155" s="46">
        <f aca="true" t="shared" si="35" ref="G155:J156">G156</f>
        <v>2400</v>
      </c>
      <c r="H155" s="46">
        <f t="shared" si="35"/>
        <v>2693.99755</v>
      </c>
      <c r="I155" s="46">
        <f>I157</f>
        <v>3500</v>
      </c>
      <c r="J155" s="46">
        <f t="shared" si="35"/>
        <v>670.95704</v>
      </c>
      <c r="K155" s="248">
        <f t="shared" si="33"/>
        <v>19.17020114285714</v>
      </c>
      <c r="L155" s="49"/>
    </row>
    <row r="156" spans="1:12" ht="30">
      <c r="A156" s="6" t="s">
        <v>20</v>
      </c>
      <c r="B156" s="42" t="s">
        <v>13</v>
      </c>
      <c r="C156" s="42" t="s">
        <v>41</v>
      </c>
      <c r="D156" s="38">
        <v>9000090070</v>
      </c>
      <c r="E156" s="38">
        <v>240</v>
      </c>
      <c r="F156" s="36"/>
      <c r="G156" s="46">
        <f t="shared" si="35"/>
        <v>2400</v>
      </c>
      <c r="H156" s="46">
        <f t="shared" si="35"/>
        <v>2693.99755</v>
      </c>
      <c r="I156" s="46">
        <f t="shared" si="35"/>
        <v>3500</v>
      </c>
      <c r="J156" s="46">
        <f t="shared" si="35"/>
        <v>670.95704</v>
      </c>
      <c r="K156" s="248">
        <f t="shared" si="33"/>
        <v>19.17020114285714</v>
      </c>
      <c r="L156" s="49"/>
    </row>
    <row r="157" spans="1:12" ht="15">
      <c r="A157" s="7" t="s">
        <v>8</v>
      </c>
      <c r="B157" s="42" t="s">
        <v>13</v>
      </c>
      <c r="C157" s="42" t="s">
        <v>41</v>
      </c>
      <c r="D157" s="38">
        <v>9000090070</v>
      </c>
      <c r="E157" s="38">
        <v>240</v>
      </c>
      <c r="F157" s="38">
        <v>1</v>
      </c>
      <c r="G157" s="46">
        <v>2400</v>
      </c>
      <c r="H157" s="46">
        <v>2693.99755</v>
      </c>
      <c r="I157" s="46">
        <v>3500</v>
      </c>
      <c r="J157" s="46">
        <v>670.95704</v>
      </c>
      <c r="K157" s="248">
        <f t="shared" si="33"/>
        <v>19.17020114285714</v>
      </c>
      <c r="L157" s="49"/>
    </row>
    <row r="158" spans="1:12" ht="15">
      <c r="A158" s="6" t="s">
        <v>21</v>
      </c>
      <c r="B158" s="42" t="s">
        <v>13</v>
      </c>
      <c r="C158" s="42" t="s">
        <v>41</v>
      </c>
      <c r="D158" s="38">
        <v>9000090070</v>
      </c>
      <c r="E158" s="38">
        <v>800</v>
      </c>
      <c r="F158" s="36"/>
      <c r="G158" s="46">
        <f>G161</f>
        <v>50</v>
      </c>
      <c r="H158" s="46" t="e">
        <f>H161</f>
        <v>#REF!</v>
      </c>
      <c r="I158" s="46">
        <f>I161+I159</f>
        <v>50</v>
      </c>
      <c r="J158" s="46">
        <f>J161+J159</f>
        <v>6.418</v>
      </c>
      <c r="K158" s="248">
        <f t="shared" si="33"/>
        <v>12.836</v>
      </c>
      <c r="L158" s="49"/>
    </row>
    <row r="159" spans="1:11" ht="15">
      <c r="A159" s="6" t="s">
        <v>211</v>
      </c>
      <c r="B159" s="42" t="s">
        <v>13</v>
      </c>
      <c r="C159" s="42" t="s">
        <v>41</v>
      </c>
      <c r="D159" s="38">
        <v>9000090070</v>
      </c>
      <c r="E159" s="38">
        <v>830</v>
      </c>
      <c r="F159" s="38"/>
      <c r="G159" s="46">
        <f>G160</f>
        <v>41.5</v>
      </c>
      <c r="H159" s="46">
        <f>H160</f>
        <v>1736.23365</v>
      </c>
      <c r="I159" s="46">
        <f>I160</f>
        <v>1</v>
      </c>
      <c r="J159" s="46">
        <f>J160</f>
        <v>0</v>
      </c>
      <c r="K159" s="248">
        <f t="shared" si="33"/>
        <v>0</v>
      </c>
    </row>
    <row r="160" spans="1:11" ht="15">
      <c r="A160" s="7" t="s">
        <v>8</v>
      </c>
      <c r="B160" s="42" t="s">
        <v>13</v>
      </c>
      <c r="C160" s="42" t="s">
        <v>41</v>
      </c>
      <c r="D160" s="38">
        <v>9000090070</v>
      </c>
      <c r="E160" s="38">
        <v>830</v>
      </c>
      <c r="F160" s="38">
        <v>1</v>
      </c>
      <c r="G160" s="46">
        <v>41.5</v>
      </c>
      <c r="H160" s="46">
        <v>1736.23365</v>
      </c>
      <c r="I160" s="46">
        <v>1</v>
      </c>
      <c r="J160" s="46">
        <v>0</v>
      </c>
      <c r="K160" s="248">
        <f t="shared" si="33"/>
        <v>0</v>
      </c>
    </row>
    <row r="161" spans="1:12" ht="15">
      <c r="A161" s="6" t="s">
        <v>22</v>
      </c>
      <c r="B161" s="42" t="s">
        <v>13</v>
      </c>
      <c r="C161" s="42" t="s">
        <v>41</v>
      </c>
      <c r="D161" s="38">
        <v>9000090070</v>
      </c>
      <c r="E161" s="38">
        <v>850</v>
      </c>
      <c r="F161" s="36"/>
      <c r="G161" s="46">
        <f>G162</f>
        <v>50</v>
      </c>
      <c r="H161" s="46" t="e">
        <f>#REF!</f>
        <v>#REF!</v>
      </c>
      <c r="I161" s="46">
        <f>I162</f>
        <v>49</v>
      </c>
      <c r="J161" s="46">
        <f>J162</f>
        <v>6.418</v>
      </c>
      <c r="K161" s="248">
        <f t="shared" si="33"/>
        <v>13.097959183673469</v>
      </c>
      <c r="L161" s="49"/>
    </row>
    <row r="162" spans="1:12" ht="15">
      <c r="A162" s="7" t="s">
        <v>8</v>
      </c>
      <c r="B162" s="42" t="s">
        <v>13</v>
      </c>
      <c r="C162" s="42" t="s">
        <v>41</v>
      </c>
      <c r="D162" s="38">
        <v>9000090070</v>
      </c>
      <c r="E162" s="38">
        <v>850</v>
      </c>
      <c r="F162" s="38">
        <v>1</v>
      </c>
      <c r="G162" s="46">
        <v>50</v>
      </c>
      <c r="H162" s="46">
        <v>1736.23365</v>
      </c>
      <c r="I162" s="46">
        <v>49</v>
      </c>
      <c r="J162" s="46">
        <v>6.418</v>
      </c>
      <c r="K162" s="248">
        <f t="shared" si="33"/>
        <v>13.097959183673469</v>
      </c>
      <c r="L162" s="49"/>
    </row>
    <row r="163" spans="1:11" ht="30" hidden="1">
      <c r="A163" s="32" t="s">
        <v>188</v>
      </c>
      <c r="B163" s="42" t="s">
        <v>13</v>
      </c>
      <c r="C163" s="42" t="s">
        <v>41</v>
      </c>
      <c r="D163" s="38" t="s">
        <v>190</v>
      </c>
      <c r="E163" s="36"/>
      <c r="F163" s="36"/>
      <c r="G163" s="46">
        <f>G164+G169</f>
        <v>19</v>
      </c>
      <c r="H163" s="46">
        <f aca="true" t="shared" si="36" ref="G163:J167">H164</f>
        <v>0</v>
      </c>
      <c r="I163" s="46">
        <f>I164+I169</f>
        <v>0</v>
      </c>
      <c r="J163" s="46">
        <f>J164+J169</f>
        <v>0</v>
      </c>
      <c r="K163" s="248" t="e">
        <f t="shared" si="33"/>
        <v>#DIV/0!</v>
      </c>
    </row>
    <row r="164" spans="1:11" ht="30" hidden="1">
      <c r="A164" s="32" t="s">
        <v>294</v>
      </c>
      <c r="B164" s="42" t="s">
        <v>13</v>
      </c>
      <c r="C164" s="42" t="s">
        <v>41</v>
      </c>
      <c r="D164" s="38" t="s">
        <v>198</v>
      </c>
      <c r="E164" s="36"/>
      <c r="F164" s="36"/>
      <c r="G164" s="46">
        <f t="shared" si="36"/>
        <v>8</v>
      </c>
      <c r="H164" s="46">
        <f t="shared" si="36"/>
        <v>0</v>
      </c>
      <c r="I164" s="46">
        <f t="shared" si="36"/>
        <v>0</v>
      </c>
      <c r="J164" s="46">
        <f t="shared" si="36"/>
        <v>0</v>
      </c>
      <c r="K164" s="248" t="e">
        <f t="shared" si="33"/>
        <v>#DIV/0!</v>
      </c>
    </row>
    <row r="165" spans="1:11" ht="75" hidden="1">
      <c r="A165" s="32" t="s">
        <v>295</v>
      </c>
      <c r="B165" s="42" t="s">
        <v>13</v>
      </c>
      <c r="C165" s="42" t="s">
        <v>41</v>
      </c>
      <c r="D165" s="38" t="s">
        <v>191</v>
      </c>
      <c r="E165" s="36"/>
      <c r="F165" s="36"/>
      <c r="G165" s="46">
        <f t="shared" si="36"/>
        <v>8</v>
      </c>
      <c r="H165" s="46">
        <f t="shared" si="36"/>
        <v>0</v>
      </c>
      <c r="I165" s="46">
        <f t="shared" si="36"/>
        <v>0</v>
      </c>
      <c r="J165" s="46">
        <f t="shared" si="36"/>
        <v>0</v>
      </c>
      <c r="K165" s="248" t="e">
        <f t="shared" si="33"/>
        <v>#DIV/0!</v>
      </c>
    </row>
    <row r="166" spans="1:11" ht="30" hidden="1">
      <c r="A166" s="31" t="s">
        <v>210</v>
      </c>
      <c r="B166" s="42" t="s">
        <v>13</v>
      </c>
      <c r="C166" s="42" t="s">
        <v>41</v>
      </c>
      <c r="D166" s="38" t="s">
        <v>191</v>
      </c>
      <c r="E166" s="38">
        <v>200</v>
      </c>
      <c r="F166" s="36"/>
      <c r="G166" s="46">
        <f t="shared" si="36"/>
        <v>8</v>
      </c>
      <c r="H166" s="46">
        <f t="shared" si="36"/>
        <v>0</v>
      </c>
      <c r="I166" s="46">
        <f t="shared" si="36"/>
        <v>0</v>
      </c>
      <c r="J166" s="46">
        <f t="shared" si="36"/>
        <v>0</v>
      </c>
      <c r="K166" s="248" t="e">
        <f t="shared" si="33"/>
        <v>#DIV/0!</v>
      </c>
    </row>
    <row r="167" spans="1:11" ht="30" hidden="1">
      <c r="A167" s="6" t="s">
        <v>20</v>
      </c>
      <c r="B167" s="42" t="s">
        <v>13</v>
      </c>
      <c r="C167" s="42" t="s">
        <v>41</v>
      </c>
      <c r="D167" s="38" t="s">
        <v>191</v>
      </c>
      <c r="E167" s="38">
        <v>240</v>
      </c>
      <c r="F167" s="36"/>
      <c r="G167" s="46">
        <f t="shared" si="36"/>
        <v>8</v>
      </c>
      <c r="H167" s="46">
        <f t="shared" si="36"/>
        <v>0</v>
      </c>
      <c r="I167" s="46">
        <f t="shared" si="36"/>
        <v>0</v>
      </c>
      <c r="J167" s="46">
        <f t="shared" si="36"/>
        <v>0</v>
      </c>
      <c r="K167" s="248" t="e">
        <f t="shared" si="33"/>
        <v>#DIV/0!</v>
      </c>
    </row>
    <row r="168" spans="1:11" ht="15" hidden="1">
      <c r="A168" s="7" t="s">
        <v>8</v>
      </c>
      <c r="B168" s="42" t="s">
        <v>13</v>
      </c>
      <c r="C168" s="42" t="s">
        <v>41</v>
      </c>
      <c r="D168" s="38" t="s">
        <v>191</v>
      </c>
      <c r="E168" s="38">
        <v>240</v>
      </c>
      <c r="F168" s="38">
        <v>1</v>
      </c>
      <c r="G168" s="46">
        <v>8</v>
      </c>
      <c r="H168" s="46"/>
      <c r="I168" s="46"/>
      <c r="J168" s="46"/>
      <c r="K168" s="248" t="e">
        <f t="shared" si="33"/>
        <v>#DIV/0!</v>
      </c>
    </row>
    <row r="169" spans="1:11" ht="30" hidden="1">
      <c r="A169" s="32" t="s">
        <v>296</v>
      </c>
      <c r="B169" s="42" t="s">
        <v>13</v>
      </c>
      <c r="C169" s="42" t="s">
        <v>41</v>
      </c>
      <c r="D169" s="38" t="s">
        <v>199</v>
      </c>
      <c r="E169" s="36"/>
      <c r="F169" s="36"/>
      <c r="G169" s="46">
        <f>G170+G174</f>
        <v>11</v>
      </c>
      <c r="H169" s="46">
        <f aca="true" t="shared" si="37" ref="G169:J186">H170</f>
        <v>0</v>
      </c>
      <c r="I169" s="46">
        <f>I170+I174</f>
        <v>0</v>
      </c>
      <c r="J169" s="46">
        <f>J170+J174</f>
        <v>0</v>
      </c>
      <c r="K169" s="248" t="e">
        <f t="shared" si="33"/>
        <v>#DIV/0!</v>
      </c>
    </row>
    <row r="170" spans="1:11" ht="90" hidden="1">
      <c r="A170" s="32" t="s">
        <v>297</v>
      </c>
      <c r="B170" s="42" t="s">
        <v>13</v>
      </c>
      <c r="C170" s="42" t="s">
        <v>41</v>
      </c>
      <c r="D170" s="38" t="s">
        <v>192</v>
      </c>
      <c r="E170" s="36"/>
      <c r="F170" s="36"/>
      <c r="G170" s="46">
        <f t="shared" si="37"/>
        <v>10</v>
      </c>
      <c r="H170" s="46">
        <f t="shared" si="37"/>
        <v>0</v>
      </c>
      <c r="I170" s="46">
        <f t="shared" si="37"/>
        <v>0</v>
      </c>
      <c r="J170" s="46">
        <f t="shared" si="37"/>
        <v>0</v>
      </c>
      <c r="K170" s="248" t="e">
        <f t="shared" si="33"/>
        <v>#DIV/0!</v>
      </c>
    </row>
    <row r="171" spans="1:11" ht="30" hidden="1">
      <c r="A171" s="31" t="s">
        <v>210</v>
      </c>
      <c r="B171" s="42" t="s">
        <v>13</v>
      </c>
      <c r="C171" s="42" t="s">
        <v>41</v>
      </c>
      <c r="D171" s="38" t="s">
        <v>192</v>
      </c>
      <c r="E171" s="38">
        <v>200</v>
      </c>
      <c r="F171" s="36"/>
      <c r="G171" s="46">
        <f t="shared" si="37"/>
        <v>10</v>
      </c>
      <c r="H171" s="46">
        <f t="shared" si="37"/>
        <v>0</v>
      </c>
      <c r="I171" s="46">
        <f t="shared" si="37"/>
        <v>0</v>
      </c>
      <c r="J171" s="46">
        <f t="shared" si="37"/>
        <v>0</v>
      </c>
      <c r="K171" s="248" t="e">
        <f t="shared" si="33"/>
        <v>#DIV/0!</v>
      </c>
    </row>
    <row r="172" spans="1:11" ht="30" hidden="1">
      <c r="A172" s="6" t="s">
        <v>20</v>
      </c>
      <c r="B172" s="42" t="s">
        <v>13</v>
      </c>
      <c r="C172" s="42" t="s">
        <v>41</v>
      </c>
      <c r="D172" s="38" t="s">
        <v>192</v>
      </c>
      <c r="E172" s="38">
        <v>240</v>
      </c>
      <c r="F172" s="36"/>
      <c r="G172" s="46">
        <f t="shared" si="37"/>
        <v>10</v>
      </c>
      <c r="H172" s="46">
        <f t="shared" si="37"/>
        <v>0</v>
      </c>
      <c r="I172" s="46">
        <f t="shared" si="37"/>
        <v>0</v>
      </c>
      <c r="J172" s="46">
        <f t="shared" si="37"/>
        <v>0</v>
      </c>
      <c r="K172" s="248" t="e">
        <f t="shared" si="33"/>
        <v>#DIV/0!</v>
      </c>
    </row>
    <row r="173" spans="1:11" ht="15" hidden="1">
      <c r="A173" s="7" t="s">
        <v>8</v>
      </c>
      <c r="B173" s="42" t="s">
        <v>13</v>
      </c>
      <c r="C173" s="42" t="s">
        <v>41</v>
      </c>
      <c r="D173" s="38" t="s">
        <v>192</v>
      </c>
      <c r="E173" s="38">
        <v>240</v>
      </c>
      <c r="F173" s="38">
        <v>1</v>
      </c>
      <c r="G173" s="46">
        <v>10</v>
      </c>
      <c r="H173" s="46"/>
      <c r="I173" s="46"/>
      <c r="J173" s="46"/>
      <c r="K173" s="248" t="e">
        <f t="shared" si="33"/>
        <v>#DIV/0!</v>
      </c>
    </row>
    <row r="174" spans="1:11" ht="75" customHeight="1" hidden="1">
      <c r="A174" s="32" t="s">
        <v>206</v>
      </c>
      <c r="B174" s="42" t="s">
        <v>13</v>
      </c>
      <c r="C174" s="42" t="s">
        <v>41</v>
      </c>
      <c r="D174" s="38" t="s">
        <v>193</v>
      </c>
      <c r="E174" s="36"/>
      <c r="F174" s="36"/>
      <c r="G174" s="46">
        <f t="shared" si="37"/>
        <v>1</v>
      </c>
      <c r="H174" s="46">
        <f t="shared" si="37"/>
        <v>0</v>
      </c>
      <c r="I174" s="46">
        <f t="shared" si="37"/>
        <v>0</v>
      </c>
      <c r="J174" s="46">
        <f t="shared" si="37"/>
        <v>0</v>
      </c>
      <c r="K174" s="248" t="e">
        <f t="shared" si="33"/>
        <v>#DIV/0!</v>
      </c>
    </row>
    <row r="175" spans="1:11" ht="30" customHeight="1" hidden="1">
      <c r="A175" s="31" t="s">
        <v>210</v>
      </c>
      <c r="B175" s="42" t="s">
        <v>13</v>
      </c>
      <c r="C175" s="42" t="s">
        <v>41</v>
      </c>
      <c r="D175" s="38" t="s">
        <v>193</v>
      </c>
      <c r="E175" s="38">
        <v>200</v>
      </c>
      <c r="F175" s="36"/>
      <c r="G175" s="46">
        <f t="shared" si="37"/>
        <v>1</v>
      </c>
      <c r="H175" s="46">
        <f t="shared" si="37"/>
        <v>0</v>
      </c>
      <c r="I175" s="46">
        <f t="shared" si="37"/>
        <v>0</v>
      </c>
      <c r="J175" s="46">
        <f t="shared" si="37"/>
        <v>0</v>
      </c>
      <c r="K175" s="248" t="e">
        <f t="shared" si="33"/>
        <v>#DIV/0!</v>
      </c>
    </row>
    <row r="176" spans="1:11" ht="30" customHeight="1" hidden="1">
      <c r="A176" s="6" t="s">
        <v>20</v>
      </c>
      <c r="B176" s="42" t="s">
        <v>13</v>
      </c>
      <c r="C176" s="42" t="s">
        <v>41</v>
      </c>
      <c r="D176" s="38" t="s">
        <v>193</v>
      </c>
      <c r="E176" s="38">
        <v>240</v>
      </c>
      <c r="F176" s="36"/>
      <c r="G176" s="46">
        <f t="shared" si="37"/>
        <v>1</v>
      </c>
      <c r="H176" s="46">
        <f t="shared" si="37"/>
        <v>0</v>
      </c>
      <c r="I176" s="46">
        <f t="shared" si="37"/>
        <v>0</v>
      </c>
      <c r="J176" s="46">
        <f t="shared" si="37"/>
        <v>0</v>
      </c>
      <c r="K176" s="248" t="e">
        <f t="shared" si="33"/>
        <v>#DIV/0!</v>
      </c>
    </row>
    <row r="177" spans="1:11" ht="15" customHeight="1" hidden="1">
      <c r="A177" s="7" t="s">
        <v>8</v>
      </c>
      <c r="B177" s="42" t="s">
        <v>13</v>
      </c>
      <c r="C177" s="42" t="s">
        <v>41</v>
      </c>
      <c r="D177" s="38" t="s">
        <v>193</v>
      </c>
      <c r="E177" s="38">
        <v>240</v>
      </c>
      <c r="F177" s="38">
        <v>1</v>
      </c>
      <c r="G177" s="46">
        <v>1</v>
      </c>
      <c r="H177" s="46"/>
      <c r="I177" s="46"/>
      <c r="J177" s="46"/>
      <c r="K177" s="248" t="e">
        <f t="shared" si="33"/>
        <v>#DIV/0!</v>
      </c>
    </row>
    <row r="178" spans="1:11" ht="30" hidden="1">
      <c r="A178" s="32" t="s">
        <v>553</v>
      </c>
      <c r="B178" s="42" t="s">
        <v>13</v>
      </c>
      <c r="C178" s="42" t="s">
        <v>41</v>
      </c>
      <c r="D178" s="38" t="s">
        <v>194</v>
      </c>
      <c r="E178" s="36"/>
      <c r="F178" s="36"/>
      <c r="G178" s="46">
        <f t="shared" si="37"/>
        <v>2</v>
      </c>
      <c r="H178" s="46">
        <f t="shared" si="37"/>
        <v>0</v>
      </c>
      <c r="I178" s="46">
        <f t="shared" si="37"/>
        <v>0</v>
      </c>
      <c r="J178" s="46">
        <f t="shared" si="37"/>
        <v>0</v>
      </c>
      <c r="K178" s="248" t="e">
        <f t="shared" si="33"/>
        <v>#DIV/0!</v>
      </c>
    </row>
    <row r="179" spans="1:11" ht="90" hidden="1">
      <c r="A179" s="34" t="s">
        <v>554</v>
      </c>
      <c r="B179" s="42" t="s">
        <v>13</v>
      </c>
      <c r="C179" s="42" t="s">
        <v>41</v>
      </c>
      <c r="D179" s="38" t="s">
        <v>197</v>
      </c>
      <c r="E179" s="36"/>
      <c r="F179" s="36"/>
      <c r="G179" s="46">
        <f>G180+G184</f>
        <v>2</v>
      </c>
      <c r="H179" s="46">
        <f t="shared" si="37"/>
        <v>0</v>
      </c>
      <c r="I179" s="46">
        <f>I180+I184</f>
        <v>0</v>
      </c>
      <c r="J179" s="46">
        <f>J180+J184</f>
        <v>0</v>
      </c>
      <c r="K179" s="248" t="e">
        <f t="shared" si="33"/>
        <v>#DIV/0!</v>
      </c>
    </row>
    <row r="180" spans="1:11" ht="30" hidden="1">
      <c r="A180" s="31" t="s">
        <v>210</v>
      </c>
      <c r="B180" s="42" t="s">
        <v>13</v>
      </c>
      <c r="C180" s="42" t="s">
        <v>41</v>
      </c>
      <c r="D180" s="38" t="s">
        <v>195</v>
      </c>
      <c r="E180" s="36"/>
      <c r="F180" s="36"/>
      <c r="G180" s="46">
        <f t="shared" si="37"/>
        <v>1</v>
      </c>
      <c r="H180" s="46">
        <f t="shared" si="37"/>
        <v>0</v>
      </c>
      <c r="I180" s="46">
        <f t="shared" si="37"/>
        <v>0</v>
      </c>
      <c r="J180" s="46">
        <f t="shared" si="37"/>
        <v>0</v>
      </c>
      <c r="K180" s="248" t="e">
        <f t="shared" si="33"/>
        <v>#DIV/0!</v>
      </c>
    </row>
    <row r="181" spans="1:11" ht="30" hidden="1">
      <c r="A181" s="6" t="s">
        <v>20</v>
      </c>
      <c r="B181" s="42" t="s">
        <v>13</v>
      </c>
      <c r="C181" s="42" t="s">
        <v>41</v>
      </c>
      <c r="D181" s="38" t="s">
        <v>195</v>
      </c>
      <c r="E181" s="38">
        <v>200</v>
      </c>
      <c r="F181" s="36"/>
      <c r="G181" s="46">
        <f t="shared" si="37"/>
        <v>1</v>
      </c>
      <c r="H181" s="46">
        <f t="shared" si="37"/>
        <v>0</v>
      </c>
      <c r="I181" s="46">
        <f t="shared" si="37"/>
        <v>0</v>
      </c>
      <c r="J181" s="46">
        <f t="shared" si="37"/>
        <v>0</v>
      </c>
      <c r="K181" s="248" t="e">
        <f t="shared" si="33"/>
        <v>#DIV/0!</v>
      </c>
    </row>
    <row r="182" spans="1:11" ht="15" hidden="1">
      <c r="A182" s="7" t="s">
        <v>8</v>
      </c>
      <c r="B182" s="42" t="s">
        <v>13</v>
      </c>
      <c r="C182" s="42" t="s">
        <v>41</v>
      </c>
      <c r="D182" s="38" t="s">
        <v>195</v>
      </c>
      <c r="E182" s="38">
        <v>240</v>
      </c>
      <c r="F182" s="36">
        <v>1</v>
      </c>
      <c r="G182" s="46">
        <f t="shared" si="37"/>
        <v>1</v>
      </c>
      <c r="H182" s="46">
        <f t="shared" si="37"/>
        <v>0</v>
      </c>
      <c r="I182" s="46"/>
      <c r="J182" s="46"/>
      <c r="K182" s="248" t="e">
        <f t="shared" si="33"/>
        <v>#DIV/0!</v>
      </c>
    </row>
    <row r="183" spans="1:11" ht="15" hidden="1">
      <c r="A183" s="7"/>
      <c r="B183" s="42" t="s">
        <v>13</v>
      </c>
      <c r="C183" s="42" t="s">
        <v>41</v>
      </c>
      <c r="D183" s="38" t="s">
        <v>195</v>
      </c>
      <c r="E183" s="38">
        <v>240</v>
      </c>
      <c r="F183" s="38">
        <v>1</v>
      </c>
      <c r="G183" s="46">
        <v>1</v>
      </c>
      <c r="H183" s="46"/>
      <c r="I183" s="46"/>
      <c r="J183" s="46"/>
      <c r="K183" s="248" t="e">
        <f t="shared" si="33"/>
        <v>#DIV/0!</v>
      </c>
    </row>
    <row r="184" spans="1:11" ht="94.5" customHeight="1" hidden="1">
      <c r="A184" s="34" t="s">
        <v>555</v>
      </c>
      <c r="B184" s="42" t="s">
        <v>13</v>
      </c>
      <c r="C184" s="42" t="s">
        <v>41</v>
      </c>
      <c r="D184" s="38" t="s">
        <v>196</v>
      </c>
      <c r="E184" s="36"/>
      <c r="F184" s="36"/>
      <c r="G184" s="46">
        <f t="shared" si="37"/>
        <v>1</v>
      </c>
      <c r="H184" s="46">
        <f t="shared" si="37"/>
        <v>0</v>
      </c>
      <c r="I184" s="46">
        <f t="shared" si="37"/>
        <v>0</v>
      </c>
      <c r="J184" s="46">
        <f t="shared" si="37"/>
        <v>0</v>
      </c>
      <c r="K184" s="248" t="e">
        <f t="shared" si="33"/>
        <v>#DIV/0!</v>
      </c>
    </row>
    <row r="185" spans="1:11" ht="30" customHeight="1" hidden="1">
      <c r="A185" s="31" t="s">
        <v>210</v>
      </c>
      <c r="B185" s="42" t="s">
        <v>13</v>
      </c>
      <c r="C185" s="42" t="s">
        <v>41</v>
      </c>
      <c r="D185" s="38" t="s">
        <v>196</v>
      </c>
      <c r="E185" s="38">
        <v>200</v>
      </c>
      <c r="F185" s="36"/>
      <c r="G185" s="46">
        <f t="shared" si="37"/>
        <v>1</v>
      </c>
      <c r="H185" s="46">
        <f t="shared" si="37"/>
        <v>0</v>
      </c>
      <c r="I185" s="46">
        <f t="shared" si="37"/>
        <v>0</v>
      </c>
      <c r="J185" s="46">
        <f t="shared" si="37"/>
        <v>0</v>
      </c>
      <c r="K185" s="248" t="e">
        <f t="shared" si="33"/>
        <v>#DIV/0!</v>
      </c>
    </row>
    <row r="186" spans="1:11" ht="30" customHeight="1" hidden="1">
      <c r="A186" s="6" t="s">
        <v>20</v>
      </c>
      <c r="B186" s="42" t="s">
        <v>13</v>
      </c>
      <c r="C186" s="42" t="s">
        <v>41</v>
      </c>
      <c r="D186" s="38" t="s">
        <v>196</v>
      </c>
      <c r="E186" s="38">
        <v>240</v>
      </c>
      <c r="F186" s="36"/>
      <c r="G186" s="46">
        <f t="shared" si="37"/>
        <v>1</v>
      </c>
      <c r="H186" s="46">
        <f t="shared" si="37"/>
        <v>0</v>
      </c>
      <c r="I186" s="46">
        <f t="shared" si="37"/>
        <v>0</v>
      </c>
      <c r="J186" s="46">
        <f t="shared" si="37"/>
        <v>0</v>
      </c>
      <c r="K186" s="248" t="e">
        <f t="shared" si="33"/>
        <v>#DIV/0!</v>
      </c>
    </row>
    <row r="187" spans="1:11" ht="15" customHeight="1" hidden="1">
      <c r="A187" s="7" t="s">
        <v>8</v>
      </c>
      <c r="B187" s="42" t="s">
        <v>13</v>
      </c>
      <c r="C187" s="42" t="s">
        <v>41</v>
      </c>
      <c r="D187" s="38" t="s">
        <v>196</v>
      </c>
      <c r="E187" s="38">
        <v>240</v>
      </c>
      <c r="F187" s="38">
        <v>1</v>
      </c>
      <c r="G187" s="46">
        <v>1</v>
      </c>
      <c r="H187" s="46"/>
      <c r="I187" s="46"/>
      <c r="J187" s="46"/>
      <c r="K187" s="248" t="e">
        <f t="shared" si="33"/>
        <v>#DIV/0!</v>
      </c>
    </row>
    <row r="188" spans="1:12" ht="45" hidden="1">
      <c r="A188" s="32" t="s">
        <v>230</v>
      </c>
      <c r="B188" s="42" t="s">
        <v>13</v>
      </c>
      <c r="C188" s="42" t="s">
        <v>41</v>
      </c>
      <c r="D188" s="38" t="s">
        <v>232</v>
      </c>
      <c r="E188" s="36"/>
      <c r="F188" s="36"/>
      <c r="G188" s="46">
        <f aca="true" t="shared" si="38" ref="G188:J192">G189</f>
        <v>46.3</v>
      </c>
      <c r="H188" s="46">
        <f t="shared" si="38"/>
        <v>0</v>
      </c>
      <c r="I188" s="46">
        <f t="shared" si="38"/>
        <v>0</v>
      </c>
      <c r="J188" s="46">
        <f t="shared" si="38"/>
        <v>0</v>
      </c>
      <c r="K188" s="248" t="e">
        <f t="shared" si="33"/>
        <v>#DIV/0!</v>
      </c>
      <c r="L188" s="49"/>
    </row>
    <row r="189" spans="1:12" ht="30" hidden="1">
      <c r="A189" s="32" t="s">
        <v>231</v>
      </c>
      <c r="B189" s="42" t="s">
        <v>13</v>
      </c>
      <c r="C189" s="42" t="s">
        <v>41</v>
      </c>
      <c r="D189" s="38" t="s">
        <v>233</v>
      </c>
      <c r="E189" s="36"/>
      <c r="F189" s="36"/>
      <c r="G189" s="46">
        <f t="shared" si="38"/>
        <v>46.3</v>
      </c>
      <c r="H189" s="46">
        <f t="shared" si="38"/>
        <v>0</v>
      </c>
      <c r="I189" s="46">
        <f t="shared" si="38"/>
        <v>0</v>
      </c>
      <c r="J189" s="46">
        <f t="shared" si="38"/>
        <v>0</v>
      </c>
      <c r="K189" s="248" t="e">
        <f t="shared" si="33"/>
        <v>#DIV/0!</v>
      </c>
      <c r="L189" s="49"/>
    </row>
    <row r="190" spans="1:12" ht="30" customHeight="1" hidden="1">
      <c r="A190" s="32" t="s">
        <v>231</v>
      </c>
      <c r="B190" s="42" t="s">
        <v>13</v>
      </c>
      <c r="C190" s="42" t="s">
        <v>41</v>
      </c>
      <c r="D190" s="38" t="s">
        <v>234</v>
      </c>
      <c r="E190" s="36"/>
      <c r="F190" s="36"/>
      <c r="G190" s="46">
        <f t="shared" si="38"/>
        <v>46.3</v>
      </c>
      <c r="H190" s="46">
        <f t="shared" si="38"/>
        <v>0</v>
      </c>
      <c r="I190" s="46">
        <f t="shared" si="38"/>
        <v>0</v>
      </c>
      <c r="J190" s="46">
        <f t="shared" si="38"/>
        <v>0</v>
      </c>
      <c r="K190" s="248" t="e">
        <f t="shared" si="33"/>
        <v>#DIV/0!</v>
      </c>
      <c r="L190" s="49"/>
    </row>
    <row r="191" spans="1:12" ht="30" hidden="1">
      <c r="A191" s="31" t="s">
        <v>210</v>
      </c>
      <c r="B191" s="42" t="s">
        <v>13</v>
      </c>
      <c r="C191" s="42" t="s">
        <v>41</v>
      </c>
      <c r="D191" s="38" t="s">
        <v>234</v>
      </c>
      <c r="E191" s="38">
        <v>200</v>
      </c>
      <c r="F191" s="36"/>
      <c r="G191" s="46">
        <f t="shared" si="38"/>
        <v>46.3</v>
      </c>
      <c r="H191" s="46">
        <f t="shared" si="38"/>
        <v>0</v>
      </c>
      <c r="I191" s="46">
        <f t="shared" si="38"/>
        <v>0</v>
      </c>
      <c r="J191" s="46">
        <f t="shared" si="38"/>
        <v>0</v>
      </c>
      <c r="K191" s="248" t="e">
        <f t="shared" si="33"/>
        <v>#DIV/0!</v>
      </c>
      <c r="L191" s="49"/>
    </row>
    <row r="192" spans="1:12" ht="30" hidden="1">
      <c r="A192" s="6" t="s">
        <v>20</v>
      </c>
      <c r="B192" s="42" t="s">
        <v>13</v>
      </c>
      <c r="C192" s="42" t="s">
        <v>41</v>
      </c>
      <c r="D192" s="38" t="s">
        <v>234</v>
      </c>
      <c r="E192" s="38">
        <v>240</v>
      </c>
      <c r="F192" s="36"/>
      <c r="G192" s="46">
        <f t="shared" si="38"/>
        <v>46.3</v>
      </c>
      <c r="H192" s="46">
        <f t="shared" si="38"/>
        <v>0</v>
      </c>
      <c r="I192" s="46">
        <f t="shared" si="38"/>
        <v>0</v>
      </c>
      <c r="J192" s="46">
        <f t="shared" si="38"/>
        <v>0</v>
      </c>
      <c r="K192" s="248" t="e">
        <f t="shared" si="33"/>
        <v>#DIV/0!</v>
      </c>
      <c r="L192" s="49"/>
    </row>
    <row r="193" spans="1:12" ht="15" hidden="1">
      <c r="A193" s="7" t="s">
        <v>8</v>
      </c>
      <c r="B193" s="42" t="s">
        <v>13</v>
      </c>
      <c r="C193" s="42" t="s">
        <v>41</v>
      </c>
      <c r="D193" s="38" t="s">
        <v>234</v>
      </c>
      <c r="E193" s="38">
        <v>240</v>
      </c>
      <c r="F193" s="38">
        <v>1</v>
      </c>
      <c r="G193" s="46">
        <v>46.3</v>
      </c>
      <c r="H193" s="46"/>
      <c r="I193" s="46"/>
      <c r="J193" s="46"/>
      <c r="K193" s="248" t="e">
        <f t="shared" si="33"/>
        <v>#DIV/0!</v>
      </c>
      <c r="L193" s="49"/>
    </row>
    <row r="194" spans="1:14" ht="30">
      <c r="A194" s="33" t="s">
        <v>537</v>
      </c>
      <c r="B194" s="42" t="s">
        <v>13</v>
      </c>
      <c r="C194" s="42" t="s">
        <v>41</v>
      </c>
      <c r="D194" s="38">
        <v>5600000000</v>
      </c>
      <c r="E194" s="36"/>
      <c r="F194" s="36"/>
      <c r="G194" s="46" t="e">
        <f>#REF!</f>
        <v>#REF!</v>
      </c>
      <c r="H194" s="221">
        <f aca="true" t="shared" si="39" ref="H194:H211">I194-J194</f>
        <v>3</v>
      </c>
      <c r="I194" s="46">
        <f>I195+I199+I203</f>
        <v>3</v>
      </c>
      <c r="J194" s="46">
        <f>J195+J199+J203</f>
        <v>0</v>
      </c>
      <c r="K194" s="248">
        <f t="shared" si="33"/>
        <v>0</v>
      </c>
      <c r="M194" s="49"/>
      <c r="N194" s="49"/>
    </row>
    <row r="195" spans="1:14" ht="30">
      <c r="A195" s="33" t="s">
        <v>455</v>
      </c>
      <c r="B195" s="42" t="s">
        <v>13</v>
      </c>
      <c r="C195" s="42" t="s">
        <v>41</v>
      </c>
      <c r="D195" s="38">
        <v>5600191050</v>
      </c>
      <c r="E195" s="36"/>
      <c r="F195" s="36"/>
      <c r="G195" s="46">
        <f>G196</f>
        <v>8</v>
      </c>
      <c r="H195" s="221">
        <f t="shared" si="39"/>
        <v>1</v>
      </c>
      <c r="I195" s="46">
        <f aca="true" t="shared" si="40" ref="I195:J197">I196</f>
        <v>1</v>
      </c>
      <c r="J195" s="46">
        <f t="shared" si="40"/>
        <v>0</v>
      </c>
      <c r="K195" s="248">
        <f t="shared" si="33"/>
        <v>0</v>
      </c>
      <c r="M195" s="49"/>
      <c r="N195" s="49"/>
    </row>
    <row r="196" spans="1:14" ht="30">
      <c r="A196" s="31" t="s">
        <v>210</v>
      </c>
      <c r="B196" s="42" t="s">
        <v>13</v>
      </c>
      <c r="C196" s="42" t="s">
        <v>41</v>
      </c>
      <c r="D196" s="38">
        <v>5600191050</v>
      </c>
      <c r="E196" s="38">
        <v>200</v>
      </c>
      <c r="F196" s="36"/>
      <c r="G196" s="46">
        <f>G197</f>
        <v>8</v>
      </c>
      <c r="H196" s="221">
        <f t="shared" si="39"/>
        <v>1</v>
      </c>
      <c r="I196" s="46">
        <f t="shared" si="40"/>
        <v>1</v>
      </c>
      <c r="J196" s="46">
        <f t="shared" si="40"/>
        <v>0</v>
      </c>
      <c r="K196" s="248">
        <f t="shared" si="33"/>
        <v>0</v>
      </c>
      <c r="M196" s="49"/>
      <c r="N196" s="49"/>
    </row>
    <row r="197" spans="1:14" ht="30">
      <c r="A197" s="6" t="s">
        <v>20</v>
      </c>
      <c r="B197" s="42" t="s">
        <v>13</v>
      </c>
      <c r="C197" s="42" t="s">
        <v>41</v>
      </c>
      <c r="D197" s="38">
        <v>5600191050</v>
      </c>
      <c r="E197" s="38">
        <v>240</v>
      </c>
      <c r="F197" s="36"/>
      <c r="G197" s="46">
        <f>G198</f>
        <v>8</v>
      </c>
      <c r="H197" s="221">
        <f t="shared" si="39"/>
        <v>1</v>
      </c>
      <c r="I197" s="46">
        <f t="shared" si="40"/>
        <v>1</v>
      </c>
      <c r="J197" s="46">
        <f t="shared" si="40"/>
        <v>0</v>
      </c>
      <c r="K197" s="248">
        <f t="shared" si="33"/>
        <v>0</v>
      </c>
      <c r="M197" s="49"/>
      <c r="N197" s="49"/>
    </row>
    <row r="198" spans="1:14" ht="15">
      <c r="A198" s="7" t="s">
        <v>8</v>
      </c>
      <c r="B198" s="42" t="s">
        <v>13</v>
      </c>
      <c r="C198" s="42" t="s">
        <v>41</v>
      </c>
      <c r="D198" s="38">
        <v>5600191050</v>
      </c>
      <c r="E198" s="38">
        <v>240</v>
      </c>
      <c r="F198" s="38">
        <v>1</v>
      </c>
      <c r="G198" s="46">
        <v>8</v>
      </c>
      <c r="H198" s="221">
        <f t="shared" si="39"/>
        <v>1</v>
      </c>
      <c r="I198" s="46">
        <v>1</v>
      </c>
      <c r="J198" s="46"/>
      <c r="K198" s="248">
        <f t="shared" si="33"/>
        <v>0</v>
      </c>
      <c r="M198" s="49"/>
      <c r="N198" s="49"/>
    </row>
    <row r="199" spans="1:14" ht="94.5" customHeight="1">
      <c r="A199" s="33" t="s">
        <v>456</v>
      </c>
      <c r="B199" s="42" t="s">
        <v>13</v>
      </c>
      <c r="C199" s="42" t="s">
        <v>41</v>
      </c>
      <c r="D199" s="38">
        <v>5600291050</v>
      </c>
      <c r="E199" s="36"/>
      <c r="F199" s="36"/>
      <c r="G199" s="46">
        <f aca="true" t="shared" si="41" ref="G199:J205">G200</f>
        <v>8</v>
      </c>
      <c r="H199" s="221">
        <f t="shared" si="39"/>
        <v>1</v>
      </c>
      <c r="I199" s="46">
        <f t="shared" si="41"/>
        <v>1</v>
      </c>
      <c r="J199" s="46">
        <f t="shared" si="41"/>
        <v>0</v>
      </c>
      <c r="K199" s="248">
        <f t="shared" si="33"/>
        <v>0</v>
      </c>
      <c r="M199" s="49"/>
      <c r="N199" s="49"/>
    </row>
    <row r="200" spans="1:14" ht="30">
      <c r="A200" s="31" t="s">
        <v>210</v>
      </c>
      <c r="B200" s="42" t="s">
        <v>13</v>
      </c>
      <c r="C200" s="42" t="s">
        <v>41</v>
      </c>
      <c r="D200" s="38">
        <v>5600291050</v>
      </c>
      <c r="E200" s="38">
        <v>200</v>
      </c>
      <c r="F200" s="36"/>
      <c r="G200" s="46">
        <f t="shared" si="41"/>
        <v>8</v>
      </c>
      <c r="H200" s="221">
        <f t="shared" si="39"/>
        <v>1</v>
      </c>
      <c r="I200" s="46">
        <f t="shared" si="41"/>
        <v>1</v>
      </c>
      <c r="J200" s="46">
        <f t="shared" si="41"/>
        <v>0</v>
      </c>
      <c r="K200" s="248">
        <f t="shared" si="33"/>
        <v>0</v>
      </c>
      <c r="M200" s="49"/>
      <c r="N200" s="49"/>
    </row>
    <row r="201" spans="1:14" ht="30">
      <c r="A201" s="6" t="s">
        <v>20</v>
      </c>
      <c r="B201" s="42" t="s">
        <v>13</v>
      </c>
      <c r="C201" s="42" t="s">
        <v>41</v>
      </c>
      <c r="D201" s="38">
        <v>5600291050</v>
      </c>
      <c r="E201" s="38">
        <v>240</v>
      </c>
      <c r="F201" s="36"/>
      <c r="G201" s="46">
        <f t="shared" si="41"/>
        <v>8</v>
      </c>
      <c r="H201" s="221">
        <f t="shared" si="39"/>
        <v>1</v>
      </c>
      <c r="I201" s="46">
        <f t="shared" si="41"/>
        <v>1</v>
      </c>
      <c r="J201" s="46">
        <f t="shared" si="41"/>
        <v>0</v>
      </c>
      <c r="K201" s="248">
        <f t="shared" si="33"/>
        <v>0</v>
      </c>
      <c r="M201" s="49"/>
      <c r="N201" s="49"/>
    </row>
    <row r="202" spans="1:14" ht="15.75" customHeight="1">
      <c r="A202" s="7" t="s">
        <v>8</v>
      </c>
      <c r="B202" s="42" t="s">
        <v>13</v>
      </c>
      <c r="C202" s="42" t="s">
        <v>41</v>
      </c>
      <c r="D202" s="38">
        <v>5600291050</v>
      </c>
      <c r="E202" s="38">
        <v>240</v>
      </c>
      <c r="F202" s="38">
        <v>1</v>
      </c>
      <c r="G202" s="46">
        <v>8</v>
      </c>
      <c r="H202" s="221">
        <f t="shared" si="39"/>
        <v>1</v>
      </c>
      <c r="I202" s="46">
        <v>1</v>
      </c>
      <c r="J202" s="46"/>
      <c r="K202" s="248">
        <f t="shared" si="33"/>
        <v>0</v>
      </c>
      <c r="M202" s="49"/>
      <c r="N202" s="49"/>
    </row>
    <row r="203" spans="1:14" ht="45">
      <c r="A203" s="144" t="s">
        <v>538</v>
      </c>
      <c r="B203" s="42" t="s">
        <v>13</v>
      </c>
      <c r="C203" s="42" t="s">
        <v>41</v>
      </c>
      <c r="D203" s="38">
        <v>5600391050</v>
      </c>
      <c r="E203" s="36"/>
      <c r="F203" s="36"/>
      <c r="G203" s="46">
        <f t="shared" si="41"/>
        <v>8</v>
      </c>
      <c r="H203" s="221">
        <f>I203-J203</f>
        <v>1</v>
      </c>
      <c r="I203" s="46">
        <f t="shared" si="41"/>
        <v>1</v>
      </c>
      <c r="J203" s="46">
        <f t="shared" si="41"/>
        <v>0</v>
      </c>
      <c r="K203" s="248">
        <f t="shared" si="33"/>
        <v>0</v>
      </c>
      <c r="M203" s="49"/>
      <c r="N203" s="49"/>
    </row>
    <row r="204" spans="1:14" ht="30">
      <c r="A204" s="31" t="s">
        <v>210</v>
      </c>
      <c r="B204" s="42" t="s">
        <v>13</v>
      </c>
      <c r="C204" s="42" t="s">
        <v>41</v>
      </c>
      <c r="D204" s="38">
        <v>5600391050</v>
      </c>
      <c r="E204" s="38">
        <v>200</v>
      </c>
      <c r="F204" s="36"/>
      <c r="G204" s="46">
        <f t="shared" si="41"/>
        <v>8</v>
      </c>
      <c r="H204" s="221">
        <f>I204-J204</f>
        <v>1</v>
      </c>
      <c r="I204" s="46">
        <f t="shared" si="41"/>
        <v>1</v>
      </c>
      <c r="J204" s="46">
        <f t="shared" si="41"/>
        <v>0</v>
      </c>
      <c r="K204" s="248">
        <f t="shared" si="33"/>
        <v>0</v>
      </c>
      <c r="M204" s="49"/>
      <c r="N204" s="49"/>
    </row>
    <row r="205" spans="1:14" ht="30">
      <c r="A205" s="6" t="s">
        <v>20</v>
      </c>
      <c r="B205" s="42" t="s">
        <v>13</v>
      </c>
      <c r="C205" s="42" t="s">
        <v>41</v>
      </c>
      <c r="D205" s="38">
        <v>5600391050</v>
      </c>
      <c r="E205" s="38">
        <v>240</v>
      </c>
      <c r="F205" s="36"/>
      <c r="G205" s="46">
        <f t="shared" si="41"/>
        <v>8</v>
      </c>
      <c r="H205" s="221">
        <f>I205-J205</f>
        <v>1</v>
      </c>
      <c r="I205" s="46">
        <f t="shared" si="41"/>
        <v>1</v>
      </c>
      <c r="J205" s="46">
        <f t="shared" si="41"/>
        <v>0</v>
      </c>
      <c r="K205" s="248">
        <f t="shared" si="33"/>
        <v>0</v>
      </c>
      <c r="M205" s="49"/>
      <c r="N205" s="49"/>
    </row>
    <row r="206" spans="1:14" ht="15.75" customHeight="1">
      <c r="A206" s="7" t="s">
        <v>8</v>
      </c>
      <c r="B206" s="42" t="s">
        <v>13</v>
      </c>
      <c r="C206" s="42" t="s">
        <v>41</v>
      </c>
      <c r="D206" s="38">
        <v>5600391050</v>
      </c>
      <c r="E206" s="38">
        <v>240</v>
      </c>
      <c r="F206" s="38">
        <v>1</v>
      </c>
      <c r="G206" s="46">
        <v>8</v>
      </c>
      <c r="H206" s="221">
        <f>I206-J206</f>
        <v>1</v>
      </c>
      <c r="I206" s="46">
        <v>1</v>
      </c>
      <c r="J206" s="46"/>
      <c r="K206" s="248">
        <f t="shared" si="33"/>
        <v>0</v>
      </c>
      <c r="M206" s="49"/>
      <c r="N206" s="49"/>
    </row>
    <row r="207" spans="1:14" ht="75">
      <c r="A207" s="133" t="s">
        <v>462</v>
      </c>
      <c r="B207" s="42" t="s">
        <v>13</v>
      </c>
      <c r="C207" s="42" t="s">
        <v>41</v>
      </c>
      <c r="D207" s="38">
        <v>6000000000</v>
      </c>
      <c r="E207" s="36"/>
      <c r="F207" s="36"/>
      <c r="G207" s="46" t="e">
        <f>#REF!</f>
        <v>#REF!</v>
      </c>
      <c r="H207" s="221">
        <f t="shared" si="39"/>
        <v>5</v>
      </c>
      <c r="I207" s="46">
        <f>I208</f>
        <v>5</v>
      </c>
      <c r="J207" s="46">
        <f>J208</f>
        <v>0</v>
      </c>
      <c r="K207" s="248">
        <f t="shared" si="33"/>
        <v>0</v>
      </c>
      <c r="M207" s="49"/>
      <c r="N207" s="49"/>
    </row>
    <row r="208" spans="1:14" ht="60">
      <c r="A208" s="132" t="s">
        <v>488</v>
      </c>
      <c r="B208" s="42" t="s">
        <v>13</v>
      </c>
      <c r="C208" s="42" t="s">
        <v>41</v>
      </c>
      <c r="D208" s="38">
        <v>6000191060</v>
      </c>
      <c r="E208" s="36"/>
      <c r="F208" s="36"/>
      <c r="G208" s="46">
        <f>G209</f>
        <v>8</v>
      </c>
      <c r="H208" s="221">
        <f t="shared" si="39"/>
        <v>5</v>
      </c>
      <c r="I208" s="46">
        <f aca="true" t="shared" si="42" ref="I208:J210">I209</f>
        <v>5</v>
      </c>
      <c r="J208" s="46">
        <f t="shared" si="42"/>
        <v>0</v>
      </c>
      <c r="K208" s="248">
        <f t="shared" si="33"/>
        <v>0</v>
      </c>
      <c r="M208" s="49"/>
      <c r="N208" s="49"/>
    </row>
    <row r="209" spans="1:14" ht="30">
      <c r="A209" s="31" t="s">
        <v>210</v>
      </c>
      <c r="B209" s="42" t="s">
        <v>13</v>
      </c>
      <c r="C209" s="42" t="s">
        <v>41</v>
      </c>
      <c r="D209" s="38">
        <v>6000191060</v>
      </c>
      <c r="E209" s="38">
        <v>200</v>
      </c>
      <c r="F209" s="36"/>
      <c r="G209" s="46">
        <f>G210</f>
        <v>8</v>
      </c>
      <c r="H209" s="221">
        <f t="shared" si="39"/>
        <v>5</v>
      </c>
      <c r="I209" s="46">
        <f t="shared" si="42"/>
        <v>5</v>
      </c>
      <c r="J209" s="46">
        <f t="shared" si="42"/>
        <v>0</v>
      </c>
      <c r="K209" s="248">
        <f t="shared" si="33"/>
        <v>0</v>
      </c>
      <c r="M209" s="49"/>
      <c r="N209" s="49"/>
    </row>
    <row r="210" spans="1:14" ht="30">
      <c r="A210" s="6" t="s">
        <v>20</v>
      </c>
      <c r="B210" s="42" t="s">
        <v>13</v>
      </c>
      <c r="C210" s="42" t="s">
        <v>41</v>
      </c>
      <c r="D210" s="38">
        <v>6000191060</v>
      </c>
      <c r="E210" s="38">
        <v>240</v>
      </c>
      <c r="F210" s="36"/>
      <c r="G210" s="46">
        <f>G211</f>
        <v>8</v>
      </c>
      <c r="H210" s="221">
        <f t="shared" si="39"/>
        <v>5</v>
      </c>
      <c r="I210" s="46">
        <f t="shared" si="42"/>
        <v>5</v>
      </c>
      <c r="J210" s="46">
        <f t="shared" si="42"/>
        <v>0</v>
      </c>
      <c r="K210" s="248">
        <f t="shared" si="33"/>
        <v>0</v>
      </c>
      <c r="M210" s="49"/>
      <c r="N210" s="49"/>
    </row>
    <row r="211" spans="1:14" ht="15">
      <c r="A211" s="7" t="s">
        <v>8</v>
      </c>
      <c r="B211" s="42" t="s">
        <v>13</v>
      </c>
      <c r="C211" s="42" t="s">
        <v>41</v>
      </c>
      <c r="D211" s="38">
        <v>6000191060</v>
      </c>
      <c r="E211" s="38">
        <v>240</v>
      </c>
      <c r="F211" s="38">
        <v>1</v>
      </c>
      <c r="G211" s="46">
        <v>8</v>
      </c>
      <c r="H211" s="221">
        <f t="shared" si="39"/>
        <v>5</v>
      </c>
      <c r="I211" s="46">
        <v>5</v>
      </c>
      <c r="J211" s="46"/>
      <c r="K211" s="248">
        <f t="shared" si="33"/>
        <v>0</v>
      </c>
      <c r="M211" s="49"/>
      <c r="N211" s="49"/>
    </row>
    <row r="212" spans="1:14" ht="30">
      <c r="A212" s="144" t="s">
        <v>465</v>
      </c>
      <c r="B212" s="42" t="s">
        <v>13</v>
      </c>
      <c r="C212" s="42" t="s">
        <v>41</v>
      </c>
      <c r="D212" s="38">
        <v>6200000000</v>
      </c>
      <c r="E212" s="36"/>
      <c r="F212" s="36"/>
      <c r="G212" s="46">
        <f>G213</f>
        <v>11</v>
      </c>
      <c r="H212" s="221">
        <f aca="true" t="shared" si="43" ref="H212:H222">I212-J212</f>
        <v>20</v>
      </c>
      <c r="I212" s="46">
        <f>I213+I218</f>
        <v>20</v>
      </c>
      <c r="J212" s="46">
        <f>J213+J218</f>
        <v>0</v>
      </c>
      <c r="K212" s="248">
        <f aca="true" t="shared" si="44" ref="K212:K275">J212/I212*100</f>
        <v>0</v>
      </c>
      <c r="M212" s="49"/>
      <c r="N212" s="49"/>
    </row>
    <row r="213" spans="1:14" ht="30">
      <c r="A213" s="145" t="s">
        <v>476</v>
      </c>
      <c r="B213" s="42" t="s">
        <v>13</v>
      </c>
      <c r="C213" s="42" t="s">
        <v>41</v>
      </c>
      <c r="D213" s="38">
        <v>6210000000</v>
      </c>
      <c r="E213" s="36"/>
      <c r="F213" s="36"/>
      <c r="G213" s="46">
        <f aca="true" t="shared" si="45" ref="G213:J216">G214</f>
        <v>11</v>
      </c>
      <c r="H213" s="221">
        <f t="shared" si="43"/>
        <v>10</v>
      </c>
      <c r="I213" s="46">
        <f t="shared" si="45"/>
        <v>10</v>
      </c>
      <c r="J213" s="46">
        <f t="shared" si="45"/>
        <v>0</v>
      </c>
      <c r="K213" s="248">
        <f t="shared" si="44"/>
        <v>0</v>
      </c>
      <c r="M213" s="49"/>
      <c r="N213" s="49"/>
    </row>
    <row r="214" spans="1:14" ht="30">
      <c r="A214" s="145" t="s">
        <v>466</v>
      </c>
      <c r="B214" s="42" t="s">
        <v>13</v>
      </c>
      <c r="C214" s="42" t="s">
        <v>41</v>
      </c>
      <c r="D214" s="38">
        <v>6210191010</v>
      </c>
      <c r="E214" s="36"/>
      <c r="F214" s="36"/>
      <c r="G214" s="46">
        <f t="shared" si="45"/>
        <v>11</v>
      </c>
      <c r="H214" s="221">
        <f t="shared" si="43"/>
        <v>10</v>
      </c>
      <c r="I214" s="46">
        <f t="shared" si="45"/>
        <v>10</v>
      </c>
      <c r="J214" s="46">
        <f t="shared" si="45"/>
        <v>0</v>
      </c>
      <c r="K214" s="248">
        <f t="shared" si="44"/>
        <v>0</v>
      </c>
      <c r="M214" s="49"/>
      <c r="N214" s="49"/>
    </row>
    <row r="215" spans="1:14" ht="30">
      <c r="A215" s="31" t="s">
        <v>210</v>
      </c>
      <c r="B215" s="42" t="s">
        <v>13</v>
      </c>
      <c r="C215" s="42" t="s">
        <v>41</v>
      </c>
      <c r="D215" s="38">
        <v>6210191010</v>
      </c>
      <c r="E215" s="38">
        <v>200</v>
      </c>
      <c r="F215" s="36"/>
      <c r="G215" s="46">
        <f t="shared" si="45"/>
        <v>11</v>
      </c>
      <c r="H215" s="221">
        <f t="shared" si="43"/>
        <v>10</v>
      </c>
      <c r="I215" s="46">
        <f t="shared" si="45"/>
        <v>10</v>
      </c>
      <c r="J215" s="46">
        <f t="shared" si="45"/>
        <v>0</v>
      </c>
      <c r="K215" s="248">
        <f t="shared" si="44"/>
        <v>0</v>
      </c>
      <c r="M215" s="49"/>
      <c r="N215" s="49"/>
    </row>
    <row r="216" spans="1:14" ht="30">
      <c r="A216" s="6" t="s">
        <v>20</v>
      </c>
      <c r="B216" s="42" t="s">
        <v>13</v>
      </c>
      <c r="C216" s="42" t="s">
        <v>41</v>
      </c>
      <c r="D216" s="38">
        <v>6210191010</v>
      </c>
      <c r="E216" s="38">
        <v>240</v>
      </c>
      <c r="F216" s="36"/>
      <c r="G216" s="46">
        <f t="shared" si="45"/>
        <v>11</v>
      </c>
      <c r="H216" s="221">
        <f t="shared" si="43"/>
        <v>10</v>
      </c>
      <c r="I216" s="46">
        <f t="shared" si="45"/>
        <v>10</v>
      </c>
      <c r="J216" s="46">
        <f t="shared" si="45"/>
        <v>0</v>
      </c>
      <c r="K216" s="248">
        <f t="shared" si="44"/>
        <v>0</v>
      </c>
      <c r="M216" s="49"/>
      <c r="N216" s="49"/>
    </row>
    <row r="217" spans="1:14" ht="15">
      <c r="A217" s="7" t="s">
        <v>8</v>
      </c>
      <c r="B217" s="42" t="s">
        <v>13</v>
      </c>
      <c r="C217" s="42" t="s">
        <v>41</v>
      </c>
      <c r="D217" s="38">
        <v>6210191010</v>
      </c>
      <c r="E217" s="38">
        <v>240</v>
      </c>
      <c r="F217" s="38">
        <v>1</v>
      </c>
      <c r="G217" s="46">
        <v>11</v>
      </c>
      <c r="H217" s="221">
        <f t="shared" si="43"/>
        <v>10</v>
      </c>
      <c r="I217" s="46">
        <v>10</v>
      </c>
      <c r="J217" s="46"/>
      <c r="K217" s="248">
        <f t="shared" si="44"/>
        <v>0</v>
      </c>
      <c r="M217" s="49"/>
      <c r="N217" s="49"/>
    </row>
    <row r="218" spans="1:14" ht="30">
      <c r="A218" s="145" t="s">
        <v>467</v>
      </c>
      <c r="B218" s="42" t="s">
        <v>13</v>
      </c>
      <c r="C218" s="42" t="s">
        <v>41</v>
      </c>
      <c r="D218" s="38">
        <v>6220000000</v>
      </c>
      <c r="E218" s="36"/>
      <c r="F218" s="36"/>
      <c r="G218" s="46">
        <f>G219</f>
        <v>8</v>
      </c>
      <c r="H218" s="221">
        <f t="shared" si="43"/>
        <v>10</v>
      </c>
      <c r="I218" s="46">
        <f aca="true" t="shared" si="46" ref="I218:J221">I219</f>
        <v>10</v>
      </c>
      <c r="J218" s="46">
        <f t="shared" si="46"/>
        <v>0</v>
      </c>
      <c r="K218" s="248">
        <f t="shared" si="44"/>
        <v>0</v>
      </c>
      <c r="M218" s="49"/>
      <c r="N218" s="49"/>
    </row>
    <row r="219" spans="1:14" ht="30">
      <c r="A219" s="145" t="s">
        <v>468</v>
      </c>
      <c r="B219" s="42" t="s">
        <v>13</v>
      </c>
      <c r="C219" s="42" t="s">
        <v>41</v>
      </c>
      <c r="D219" s="38">
        <v>6220191010</v>
      </c>
      <c r="E219" s="36"/>
      <c r="F219" s="36"/>
      <c r="G219" s="46">
        <f>G220</f>
        <v>8</v>
      </c>
      <c r="H219" s="221">
        <f t="shared" si="43"/>
        <v>10</v>
      </c>
      <c r="I219" s="46">
        <f t="shared" si="46"/>
        <v>10</v>
      </c>
      <c r="J219" s="46">
        <f t="shared" si="46"/>
        <v>0</v>
      </c>
      <c r="K219" s="248">
        <f t="shared" si="44"/>
        <v>0</v>
      </c>
      <c r="M219" s="49"/>
      <c r="N219" s="49"/>
    </row>
    <row r="220" spans="1:14" ht="30">
      <c r="A220" s="31" t="s">
        <v>210</v>
      </c>
      <c r="B220" s="42" t="s">
        <v>13</v>
      </c>
      <c r="C220" s="42" t="s">
        <v>41</v>
      </c>
      <c r="D220" s="38">
        <v>6220191010</v>
      </c>
      <c r="E220" s="38">
        <v>200</v>
      </c>
      <c r="F220" s="36"/>
      <c r="G220" s="46">
        <f>G221</f>
        <v>8</v>
      </c>
      <c r="H220" s="221">
        <f t="shared" si="43"/>
        <v>10</v>
      </c>
      <c r="I220" s="46">
        <f t="shared" si="46"/>
        <v>10</v>
      </c>
      <c r="J220" s="46">
        <f t="shared" si="46"/>
        <v>0</v>
      </c>
      <c r="K220" s="248">
        <f t="shared" si="44"/>
        <v>0</v>
      </c>
      <c r="M220" s="49"/>
      <c r="N220" s="49"/>
    </row>
    <row r="221" spans="1:14" ht="30">
      <c r="A221" s="6" t="s">
        <v>20</v>
      </c>
      <c r="B221" s="42" t="s">
        <v>13</v>
      </c>
      <c r="C221" s="42" t="s">
        <v>41</v>
      </c>
      <c r="D221" s="38">
        <v>6220191010</v>
      </c>
      <c r="E221" s="38">
        <v>240</v>
      </c>
      <c r="F221" s="36"/>
      <c r="G221" s="46">
        <f>G222</f>
        <v>8</v>
      </c>
      <c r="H221" s="221">
        <f t="shared" si="43"/>
        <v>10</v>
      </c>
      <c r="I221" s="46">
        <f t="shared" si="46"/>
        <v>10</v>
      </c>
      <c r="J221" s="46">
        <f t="shared" si="46"/>
        <v>0</v>
      </c>
      <c r="K221" s="248">
        <f t="shared" si="44"/>
        <v>0</v>
      </c>
      <c r="M221" s="49"/>
      <c r="N221" s="49"/>
    </row>
    <row r="222" spans="1:14" ht="15">
      <c r="A222" s="7" t="s">
        <v>8</v>
      </c>
      <c r="B222" s="42" t="s">
        <v>13</v>
      </c>
      <c r="C222" s="42" t="s">
        <v>41</v>
      </c>
      <c r="D222" s="38">
        <v>6220191010</v>
      </c>
      <c r="E222" s="38">
        <v>240</v>
      </c>
      <c r="F222" s="38">
        <v>1</v>
      </c>
      <c r="G222" s="46">
        <v>8</v>
      </c>
      <c r="H222" s="221">
        <f t="shared" si="43"/>
        <v>10</v>
      </c>
      <c r="I222" s="46">
        <v>10</v>
      </c>
      <c r="J222" s="46"/>
      <c r="K222" s="248">
        <f t="shared" si="44"/>
        <v>0</v>
      </c>
      <c r="M222" s="49"/>
      <c r="N222" s="49"/>
    </row>
    <row r="223" spans="1:14" ht="30">
      <c r="A223" s="144" t="s">
        <v>490</v>
      </c>
      <c r="B223" s="42" t="s">
        <v>13</v>
      </c>
      <c r="C223" s="42" t="s">
        <v>41</v>
      </c>
      <c r="D223" s="38">
        <v>6300000000</v>
      </c>
      <c r="E223" s="36"/>
      <c r="F223" s="36"/>
      <c r="G223" s="46" t="e">
        <f>#REF!</f>
        <v>#REF!</v>
      </c>
      <c r="H223" s="221">
        <f aca="true" t="shared" si="47" ref="H223:H231">I223-J223</f>
        <v>3</v>
      </c>
      <c r="I223" s="46">
        <f>I224+I228</f>
        <v>3</v>
      </c>
      <c r="J223" s="46">
        <f>J224+J228</f>
        <v>0</v>
      </c>
      <c r="K223" s="248">
        <f t="shared" si="44"/>
        <v>0</v>
      </c>
      <c r="M223" s="49"/>
      <c r="N223" s="49"/>
    </row>
    <row r="224" spans="1:14" ht="60">
      <c r="A224" s="145" t="s">
        <v>491</v>
      </c>
      <c r="B224" s="42" t="s">
        <v>13</v>
      </c>
      <c r="C224" s="42" t="s">
        <v>41</v>
      </c>
      <c r="D224" s="38">
        <v>6300191100</v>
      </c>
      <c r="E224" s="36"/>
      <c r="F224" s="36"/>
      <c r="G224" s="46">
        <f aca="true" t="shared" si="48" ref="G224:J230">G225</f>
        <v>11</v>
      </c>
      <c r="H224" s="221">
        <f t="shared" si="47"/>
        <v>1.5</v>
      </c>
      <c r="I224" s="46">
        <f t="shared" si="48"/>
        <v>1.5</v>
      </c>
      <c r="J224" s="46">
        <f t="shared" si="48"/>
        <v>0</v>
      </c>
      <c r="K224" s="248">
        <f t="shared" si="44"/>
        <v>0</v>
      </c>
      <c r="M224" s="49"/>
      <c r="N224" s="49"/>
    </row>
    <row r="225" spans="1:14" ht="30">
      <c r="A225" s="31" t="s">
        <v>210</v>
      </c>
      <c r="B225" s="42" t="s">
        <v>13</v>
      </c>
      <c r="C225" s="42" t="s">
        <v>41</v>
      </c>
      <c r="D225" s="38">
        <v>6300191100</v>
      </c>
      <c r="E225" s="38">
        <v>200</v>
      </c>
      <c r="F225" s="36"/>
      <c r="G225" s="46">
        <f t="shared" si="48"/>
        <v>11</v>
      </c>
      <c r="H225" s="221">
        <f t="shared" si="47"/>
        <v>1.5</v>
      </c>
      <c r="I225" s="46">
        <f t="shared" si="48"/>
        <v>1.5</v>
      </c>
      <c r="J225" s="46">
        <f t="shared" si="48"/>
        <v>0</v>
      </c>
      <c r="K225" s="248">
        <f t="shared" si="44"/>
        <v>0</v>
      </c>
      <c r="M225" s="49"/>
      <c r="N225" s="49"/>
    </row>
    <row r="226" spans="1:14" ht="30">
      <c r="A226" s="6" t="s">
        <v>20</v>
      </c>
      <c r="B226" s="42" t="s">
        <v>13</v>
      </c>
      <c r="C226" s="42" t="s">
        <v>41</v>
      </c>
      <c r="D226" s="38">
        <v>6300191100</v>
      </c>
      <c r="E226" s="38">
        <v>240</v>
      </c>
      <c r="F226" s="36"/>
      <c r="G226" s="46">
        <f t="shared" si="48"/>
        <v>11</v>
      </c>
      <c r="H226" s="221">
        <f t="shared" si="47"/>
        <v>1.5</v>
      </c>
      <c r="I226" s="46">
        <f t="shared" si="48"/>
        <v>1.5</v>
      </c>
      <c r="J226" s="46">
        <f t="shared" si="48"/>
        <v>0</v>
      </c>
      <c r="K226" s="248">
        <f t="shared" si="44"/>
        <v>0</v>
      </c>
      <c r="M226" s="49"/>
      <c r="N226" s="49"/>
    </row>
    <row r="227" spans="1:14" ht="15">
      <c r="A227" s="7" t="s">
        <v>8</v>
      </c>
      <c r="B227" s="42" t="s">
        <v>13</v>
      </c>
      <c r="C227" s="42" t="s">
        <v>41</v>
      </c>
      <c r="D227" s="38">
        <v>6300191100</v>
      </c>
      <c r="E227" s="38">
        <v>240</v>
      </c>
      <c r="F227" s="38">
        <v>1</v>
      </c>
      <c r="G227" s="46">
        <v>11</v>
      </c>
      <c r="H227" s="221">
        <f t="shared" si="47"/>
        <v>1.5</v>
      </c>
      <c r="I227" s="46">
        <v>1.5</v>
      </c>
      <c r="J227" s="46"/>
      <c r="K227" s="248">
        <f t="shared" si="44"/>
        <v>0</v>
      </c>
      <c r="M227" s="49"/>
      <c r="N227" s="49"/>
    </row>
    <row r="228" spans="1:14" ht="75">
      <c r="A228" s="145" t="s">
        <v>492</v>
      </c>
      <c r="B228" s="42" t="s">
        <v>13</v>
      </c>
      <c r="C228" s="42" t="s">
        <v>41</v>
      </c>
      <c r="D228" s="38">
        <v>6300291100</v>
      </c>
      <c r="E228" s="36"/>
      <c r="F228" s="36"/>
      <c r="G228" s="46">
        <f t="shared" si="48"/>
        <v>11</v>
      </c>
      <c r="H228" s="221">
        <f t="shared" si="47"/>
        <v>1.5</v>
      </c>
      <c r="I228" s="46">
        <f t="shared" si="48"/>
        <v>1.5</v>
      </c>
      <c r="J228" s="46">
        <f t="shared" si="48"/>
        <v>0</v>
      </c>
      <c r="K228" s="248">
        <f t="shared" si="44"/>
        <v>0</v>
      </c>
      <c r="M228" s="49"/>
      <c r="N228" s="49"/>
    </row>
    <row r="229" spans="1:14" ht="30">
      <c r="A229" s="31" t="s">
        <v>210</v>
      </c>
      <c r="B229" s="42" t="s">
        <v>13</v>
      </c>
      <c r="C229" s="42" t="s">
        <v>41</v>
      </c>
      <c r="D229" s="38">
        <v>6300291100</v>
      </c>
      <c r="E229" s="38">
        <v>200</v>
      </c>
      <c r="F229" s="36"/>
      <c r="G229" s="46">
        <f t="shared" si="48"/>
        <v>11</v>
      </c>
      <c r="H229" s="221">
        <f t="shared" si="47"/>
        <v>1.5</v>
      </c>
      <c r="I229" s="46">
        <f t="shared" si="48"/>
        <v>1.5</v>
      </c>
      <c r="J229" s="46">
        <f t="shared" si="48"/>
        <v>0</v>
      </c>
      <c r="K229" s="248">
        <f t="shared" si="44"/>
        <v>0</v>
      </c>
      <c r="M229" s="49"/>
      <c r="N229" s="49"/>
    </row>
    <row r="230" spans="1:14" ht="30">
      <c r="A230" s="6" t="s">
        <v>20</v>
      </c>
      <c r="B230" s="42" t="s">
        <v>13</v>
      </c>
      <c r="C230" s="42" t="s">
        <v>41</v>
      </c>
      <c r="D230" s="38">
        <v>6300291100</v>
      </c>
      <c r="E230" s="38">
        <v>240</v>
      </c>
      <c r="F230" s="36"/>
      <c r="G230" s="46">
        <f t="shared" si="48"/>
        <v>11</v>
      </c>
      <c r="H230" s="221">
        <f t="shared" si="47"/>
        <v>1.5</v>
      </c>
      <c r="I230" s="46">
        <f t="shared" si="48"/>
        <v>1.5</v>
      </c>
      <c r="J230" s="46">
        <f t="shared" si="48"/>
        <v>0</v>
      </c>
      <c r="K230" s="248">
        <f t="shared" si="44"/>
        <v>0</v>
      </c>
      <c r="M230" s="49"/>
      <c r="N230" s="49"/>
    </row>
    <row r="231" spans="1:14" ht="15">
      <c r="A231" s="7" t="s">
        <v>8</v>
      </c>
      <c r="B231" s="42" t="s">
        <v>13</v>
      </c>
      <c r="C231" s="42" t="s">
        <v>41</v>
      </c>
      <c r="D231" s="38">
        <v>6300291100</v>
      </c>
      <c r="E231" s="38">
        <v>240</v>
      </c>
      <c r="F231" s="38">
        <v>1</v>
      </c>
      <c r="G231" s="46">
        <v>11</v>
      </c>
      <c r="H231" s="221">
        <f t="shared" si="47"/>
        <v>1.5</v>
      </c>
      <c r="I231" s="46">
        <v>1.5</v>
      </c>
      <c r="J231" s="46"/>
      <c r="K231" s="248">
        <f t="shared" si="44"/>
        <v>0</v>
      </c>
      <c r="M231" s="49"/>
      <c r="N231" s="49"/>
    </row>
    <row r="232" spans="1:11" ht="15">
      <c r="A232" s="5" t="s">
        <v>23</v>
      </c>
      <c r="B232" s="218" t="s">
        <v>24</v>
      </c>
      <c r="C232" s="128"/>
      <c r="D232" s="124"/>
      <c r="E232" s="124"/>
      <c r="F232" s="124"/>
      <c r="G232" s="220">
        <f>G235</f>
        <v>608.7</v>
      </c>
      <c r="H232" s="220">
        <f>H235</f>
        <v>489.1</v>
      </c>
      <c r="I232" s="220">
        <f>I235</f>
        <v>1283.9</v>
      </c>
      <c r="J232" s="220">
        <f>J235</f>
        <v>320.975</v>
      </c>
      <c r="K232" s="248">
        <f t="shared" si="44"/>
        <v>25</v>
      </c>
    </row>
    <row r="233" spans="1:14" ht="15">
      <c r="A233" s="5" t="s">
        <v>8</v>
      </c>
      <c r="B233" s="112" t="s">
        <v>115</v>
      </c>
      <c r="C233" s="41"/>
      <c r="D233" s="36"/>
      <c r="E233" s="36"/>
      <c r="F233" s="36"/>
      <c r="G233" s="221">
        <v>0</v>
      </c>
      <c r="H233" s="221" t="e">
        <f>H348+#REF!+#REF!+#REF!</f>
        <v>#REF!</v>
      </c>
      <c r="I233" s="221">
        <v>0</v>
      </c>
      <c r="J233" s="221">
        <v>0</v>
      </c>
      <c r="K233" s="248"/>
      <c r="N233" s="49"/>
    </row>
    <row r="234" spans="1:11" ht="15">
      <c r="A234" s="5" t="s">
        <v>9</v>
      </c>
      <c r="B234" s="112" t="s">
        <v>116</v>
      </c>
      <c r="C234" s="41"/>
      <c r="D234" s="36"/>
      <c r="E234" s="36"/>
      <c r="F234" s="36"/>
      <c r="G234" s="221">
        <f>G240</f>
        <v>608.7</v>
      </c>
      <c r="H234" s="221" t="e">
        <f>#REF!+H1005+#REF!+#REF!</f>
        <v>#REF!</v>
      </c>
      <c r="I234" s="221">
        <f>I240</f>
        <v>1283.9</v>
      </c>
      <c r="J234" s="221">
        <f>J240</f>
        <v>320.975</v>
      </c>
      <c r="K234" s="248">
        <f t="shared" si="44"/>
        <v>25</v>
      </c>
    </row>
    <row r="235" spans="1:11" ht="15">
      <c r="A235" s="5" t="s">
        <v>25</v>
      </c>
      <c r="B235" s="112" t="s">
        <v>24</v>
      </c>
      <c r="C235" s="112" t="s">
        <v>26</v>
      </c>
      <c r="D235" s="37"/>
      <c r="E235" s="37"/>
      <c r="F235" s="37"/>
      <c r="G235" s="221">
        <f aca="true" t="shared" si="49" ref="G235:J239">G236</f>
        <v>608.7</v>
      </c>
      <c r="H235" s="221">
        <f t="shared" si="49"/>
        <v>489.1</v>
      </c>
      <c r="I235" s="221">
        <f t="shared" si="49"/>
        <v>1283.9</v>
      </c>
      <c r="J235" s="221">
        <f t="shared" si="49"/>
        <v>320.975</v>
      </c>
      <c r="K235" s="248">
        <f t="shared" si="44"/>
        <v>25</v>
      </c>
    </row>
    <row r="236" spans="1:11" ht="15">
      <c r="A236" s="6" t="s">
        <v>16</v>
      </c>
      <c r="B236" s="42" t="s">
        <v>24</v>
      </c>
      <c r="C236" s="42" t="s">
        <v>26</v>
      </c>
      <c r="D236" s="38">
        <v>9000000000</v>
      </c>
      <c r="E236" s="36"/>
      <c r="F236" s="36"/>
      <c r="G236" s="46">
        <f t="shared" si="49"/>
        <v>608.7</v>
      </c>
      <c r="H236" s="46">
        <f t="shared" si="49"/>
        <v>489.1</v>
      </c>
      <c r="I236" s="46">
        <f t="shared" si="49"/>
        <v>1283.9</v>
      </c>
      <c r="J236" s="46">
        <f t="shared" si="49"/>
        <v>320.975</v>
      </c>
      <c r="K236" s="248">
        <f t="shared" si="44"/>
        <v>25</v>
      </c>
    </row>
    <row r="237" spans="1:11" ht="30">
      <c r="A237" s="31" t="s">
        <v>418</v>
      </c>
      <c r="B237" s="42" t="s">
        <v>24</v>
      </c>
      <c r="C237" s="42" t="s">
        <v>26</v>
      </c>
      <c r="D237" s="38">
        <v>9000051180</v>
      </c>
      <c r="E237" s="36"/>
      <c r="F237" s="36"/>
      <c r="G237" s="46">
        <f t="shared" si="49"/>
        <v>608.7</v>
      </c>
      <c r="H237" s="46">
        <f t="shared" si="49"/>
        <v>489.1</v>
      </c>
      <c r="I237" s="46">
        <f t="shared" si="49"/>
        <v>1283.9</v>
      </c>
      <c r="J237" s="46">
        <f t="shared" si="49"/>
        <v>320.975</v>
      </c>
      <c r="K237" s="248">
        <f t="shared" si="44"/>
        <v>25</v>
      </c>
    </row>
    <row r="238" spans="1:11" ht="18.75" customHeight="1">
      <c r="A238" s="6" t="s">
        <v>27</v>
      </c>
      <c r="B238" s="42" t="s">
        <v>24</v>
      </c>
      <c r="C238" s="42" t="s">
        <v>26</v>
      </c>
      <c r="D238" s="38">
        <v>9000051180</v>
      </c>
      <c r="E238" s="38">
        <v>500</v>
      </c>
      <c r="F238" s="36"/>
      <c r="G238" s="46">
        <f t="shared" si="49"/>
        <v>608.7</v>
      </c>
      <c r="H238" s="46">
        <f t="shared" si="49"/>
        <v>489.1</v>
      </c>
      <c r="I238" s="46">
        <f t="shared" si="49"/>
        <v>1283.9</v>
      </c>
      <c r="J238" s="46">
        <f t="shared" si="49"/>
        <v>320.975</v>
      </c>
      <c r="K238" s="248">
        <f t="shared" si="44"/>
        <v>25</v>
      </c>
    </row>
    <row r="239" spans="1:11" ht="15">
      <c r="A239" s="6" t="s">
        <v>28</v>
      </c>
      <c r="B239" s="42" t="s">
        <v>24</v>
      </c>
      <c r="C239" s="42" t="s">
        <v>26</v>
      </c>
      <c r="D239" s="38">
        <v>9000051180</v>
      </c>
      <c r="E239" s="38">
        <v>530</v>
      </c>
      <c r="F239" s="36"/>
      <c r="G239" s="46">
        <f t="shared" si="49"/>
        <v>608.7</v>
      </c>
      <c r="H239" s="46">
        <f t="shared" si="49"/>
        <v>489.1</v>
      </c>
      <c r="I239" s="46">
        <f t="shared" si="49"/>
        <v>1283.9</v>
      </c>
      <c r="J239" s="46">
        <f t="shared" si="49"/>
        <v>320.975</v>
      </c>
      <c r="K239" s="248">
        <f t="shared" si="44"/>
        <v>25</v>
      </c>
    </row>
    <row r="240" spans="1:11" ht="15">
      <c r="A240" s="7" t="s">
        <v>9</v>
      </c>
      <c r="B240" s="42" t="s">
        <v>24</v>
      </c>
      <c r="C240" s="42" t="s">
        <v>26</v>
      </c>
      <c r="D240" s="38">
        <v>9000051180</v>
      </c>
      <c r="E240" s="38">
        <v>530</v>
      </c>
      <c r="F240" s="38">
        <v>2</v>
      </c>
      <c r="G240" s="46">
        <v>608.7</v>
      </c>
      <c r="H240" s="46">
        <v>489.1</v>
      </c>
      <c r="I240" s="46">
        <v>1283.9</v>
      </c>
      <c r="J240" s="46">
        <v>320.975</v>
      </c>
      <c r="K240" s="248">
        <f t="shared" si="44"/>
        <v>25</v>
      </c>
    </row>
    <row r="241" spans="1:11" ht="28.5">
      <c r="A241" s="5" t="s">
        <v>123</v>
      </c>
      <c r="B241" s="112" t="s">
        <v>124</v>
      </c>
      <c r="C241" s="41"/>
      <c r="D241" s="36"/>
      <c r="E241" s="36"/>
      <c r="F241" s="36"/>
      <c r="G241" s="221" t="e">
        <f>G244</f>
        <v>#REF!</v>
      </c>
      <c r="H241" s="221" t="e">
        <f>H244+#REF!+H297</f>
        <v>#REF!</v>
      </c>
      <c r="I241" s="221">
        <f>I244</f>
        <v>147</v>
      </c>
      <c r="J241" s="221">
        <f>J244</f>
        <v>0</v>
      </c>
      <c r="K241" s="248">
        <f t="shared" si="44"/>
        <v>0</v>
      </c>
    </row>
    <row r="242" spans="1:14" ht="15">
      <c r="A242" s="5" t="s">
        <v>8</v>
      </c>
      <c r="B242" s="112" t="s">
        <v>115</v>
      </c>
      <c r="C242" s="41"/>
      <c r="D242" s="36"/>
      <c r="E242" s="36"/>
      <c r="F242" s="36"/>
      <c r="G242" s="221" t="e">
        <f>#REF!</f>
        <v>#REF!</v>
      </c>
      <c r="H242" s="221" t="e">
        <f>H358+H361+H364+#REF!</f>
        <v>#REF!</v>
      </c>
      <c r="I242" s="221">
        <f>I249+I255+I259+I263+I267+I271</f>
        <v>147</v>
      </c>
      <c r="J242" s="221">
        <f>J249+J255+J259+J263+J267+J271</f>
        <v>0</v>
      </c>
      <c r="K242" s="248">
        <f t="shared" si="44"/>
        <v>0</v>
      </c>
      <c r="N242" s="49"/>
    </row>
    <row r="243" spans="1:11" ht="15">
      <c r="A243" s="5" t="s">
        <v>9</v>
      </c>
      <c r="B243" s="112" t="s">
        <v>116</v>
      </c>
      <c r="C243" s="41"/>
      <c r="D243" s="36"/>
      <c r="E243" s="36"/>
      <c r="F243" s="36"/>
      <c r="G243" s="221">
        <v>0</v>
      </c>
      <c r="H243" s="221" t="e">
        <f>#REF!+H1014+#REF!+#REF!</f>
        <v>#REF!</v>
      </c>
      <c r="I243" s="221">
        <f>I278</f>
        <v>406.18053</v>
      </c>
      <c r="J243" s="221">
        <v>0</v>
      </c>
      <c r="K243" s="248"/>
    </row>
    <row r="244" spans="1:11" ht="34.5" customHeight="1">
      <c r="A244" s="5" t="s">
        <v>152</v>
      </c>
      <c r="B244" s="112" t="s">
        <v>124</v>
      </c>
      <c r="C244" s="112" t="s">
        <v>128</v>
      </c>
      <c r="D244" s="37"/>
      <c r="E244" s="37"/>
      <c r="F244" s="37"/>
      <c r="G244" s="221" t="e">
        <f>#REF!</f>
        <v>#REF!</v>
      </c>
      <c r="H244" s="221" t="e">
        <f>#REF!</f>
        <v>#REF!</v>
      </c>
      <c r="I244" s="221">
        <f>I245+I251</f>
        <v>147</v>
      </c>
      <c r="J244" s="221">
        <f>J245+J251</f>
        <v>0</v>
      </c>
      <c r="K244" s="248">
        <f t="shared" si="44"/>
        <v>0</v>
      </c>
    </row>
    <row r="245" spans="1:12" ht="15">
      <c r="A245" s="6" t="s">
        <v>16</v>
      </c>
      <c r="B245" s="42" t="s">
        <v>124</v>
      </c>
      <c r="C245" s="42" t="s">
        <v>128</v>
      </c>
      <c r="D245" s="38">
        <v>9000000000</v>
      </c>
      <c r="E245" s="36"/>
      <c r="F245" s="36"/>
      <c r="G245" s="46" t="e">
        <f>G246</f>
        <v>#REF!</v>
      </c>
      <c r="H245" s="221">
        <f aca="true" t="shared" si="50" ref="H245:H250">I245-J245</f>
        <v>100</v>
      </c>
      <c r="I245" s="46">
        <f>I246</f>
        <v>100</v>
      </c>
      <c r="J245" s="46">
        <f>J246</f>
        <v>0</v>
      </c>
      <c r="K245" s="248">
        <f t="shared" si="44"/>
        <v>0</v>
      </c>
      <c r="L245" s="24"/>
    </row>
    <row r="246" spans="1:12" ht="51" customHeight="1">
      <c r="A246" s="6" t="s">
        <v>411</v>
      </c>
      <c r="B246" s="42" t="s">
        <v>124</v>
      </c>
      <c r="C246" s="42" t="s">
        <v>128</v>
      </c>
      <c r="D246" s="38">
        <v>9000090310</v>
      </c>
      <c r="E246" s="36"/>
      <c r="F246" s="36"/>
      <c r="G246" s="46" t="e">
        <f>#REF!+G247+#REF!+#REF!</f>
        <v>#REF!</v>
      </c>
      <c r="H246" s="221">
        <f t="shared" si="50"/>
        <v>100</v>
      </c>
      <c r="I246" s="46">
        <f>I247</f>
        <v>100</v>
      </c>
      <c r="J246" s="46">
        <f>J247</f>
        <v>0</v>
      </c>
      <c r="K246" s="248">
        <f t="shared" si="44"/>
        <v>0</v>
      </c>
      <c r="L246" s="24"/>
    </row>
    <row r="247" spans="1:12" ht="30" customHeight="1">
      <c r="A247" s="31" t="s">
        <v>210</v>
      </c>
      <c r="B247" s="42" t="s">
        <v>124</v>
      </c>
      <c r="C247" s="42" t="s">
        <v>128</v>
      </c>
      <c r="D247" s="38">
        <v>9000090310</v>
      </c>
      <c r="E247" s="38">
        <v>200</v>
      </c>
      <c r="F247" s="36"/>
      <c r="G247" s="46">
        <f aca="true" t="shared" si="51" ref="G247:J248">G248</f>
        <v>4860</v>
      </c>
      <c r="H247" s="221">
        <f t="shared" si="50"/>
        <v>100</v>
      </c>
      <c r="I247" s="46">
        <f t="shared" si="51"/>
        <v>100</v>
      </c>
      <c r="J247" s="46">
        <f t="shared" si="51"/>
        <v>0</v>
      </c>
      <c r="K247" s="248">
        <f t="shared" si="44"/>
        <v>0</v>
      </c>
      <c r="L247" s="24"/>
    </row>
    <row r="248" spans="1:12" ht="30">
      <c r="A248" s="6" t="s">
        <v>20</v>
      </c>
      <c r="B248" s="42" t="s">
        <v>124</v>
      </c>
      <c r="C248" s="42" t="s">
        <v>128</v>
      </c>
      <c r="D248" s="38">
        <v>9000090310</v>
      </c>
      <c r="E248" s="38">
        <v>240</v>
      </c>
      <c r="F248" s="36"/>
      <c r="G248" s="46">
        <f t="shared" si="51"/>
        <v>4860</v>
      </c>
      <c r="H248" s="221">
        <f t="shared" si="50"/>
        <v>100</v>
      </c>
      <c r="I248" s="46">
        <f t="shared" si="51"/>
        <v>100</v>
      </c>
      <c r="J248" s="46">
        <f t="shared" si="51"/>
        <v>0</v>
      </c>
      <c r="K248" s="248">
        <f t="shared" si="44"/>
        <v>0</v>
      </c>
      <c r="L248" s="24"/>
    </row>
    <row r="249" spans="1:12" ht="15">
      <c r="A249" s="7" t="s">
        <v>8</v>
      </c>
      <c r="B249" s="42" t="s">
        <v>124</v>
      </c>
      <c r="C249" s="42" t="s">
        <v>128</v>
      </c>
      <c r="D249" s="38">
        <v>9000090310</v>
      </c>
      <c r="E249" s="38">
        <v>240</v>
      </c>
      <c r="F249" s="38">
        <v>1</v>
      </c>
      <c r="G249" s="46">
        <v>4860</v>
      </c>
      <c r="H249" s="221">
        <f t="shared" si="50"/>
        <v>100</v>
      </c>
      <c r="I249" s="46">
        <v>100</v>
      </c>
      <c r="J249" s="46">
        <v>0</v>
      </c>
      <c r="K249" s="248">
        <f t="shared" si="44"/>
        <v>0</v>
      </c>
      <c r="L249" s="20"/>
    </row>
    <row r="250" spans="1:12" ht="15" hidden="1">
      <c r="A250" s="7"/>
      <c r="B250" s="42" t="s">
        <v>124</v>
      </c>
      <c r="C250" s="42" t="s">
        <v>128</v>
      </c>
      <c r="D250" s="38"/>
      <c r="E250" s="38">
        <v>244</v>
      </c>
      <c r="F250" s="38"/>
      <c r="G250" s="46"/>
      <c r="H250" s="221">
        <f t="shared" si="50"/>
        <v>0</v>
      </c>
      <c r="I250" s="46">
        <v>100</v>
      </c>
      <c r="J250" s="46">
        <v>100</v>
      </c>
      <c r="K250" s="248">
        <f t="shared" si="44"/>
        <v>100</v>
      </c>
      <c r="L250" s="20"/>
    </row>
    <row r="251" spans="1:14" ht="30">
      <c r="A251" s="31" t="s">
        <v>536</v>
      </c>
      <c r="B251" s="42" t="s">
        <v>124</v>
      </c>
      <c r="C251" s="42" t="s">
        <v>128</v>
      </c>
      <c r="D251" s="38">
        <v>5500000000</v>
      </c>
      <c r="E251" s="36"/>
      <c r="F251" s="36"/>
      <c r="G251" s="46" t="e">
        <f>#REF!</f>
        <v>#REF!</v>
      </c>
      <c r="H251" s="221">
        <f aca="true" t="shared" si="52" ref="H251:H271">I251-J251</f>
        <v>47</v>
      </c>
      <c r="I251" s="46">
        <f>I252+I260+I264+I268+I256</f>
        <v>47</v>
      </c>
      <c r="J251" s="46">
        <f>J252+J260+J264+J268+J256</f>
        <v>0</v>
      </c>
      <c r="K251" s="248">
        <f t="shared" si="44"/>
        <v>0</v>
      </c>
      <c r="M251" s="49"/>
      <c r="N251" s="49"/>
    </row>
    <row r="252" spans="1:14" ht="45">
      <c r="A252" s="31" t="s">
        <v>450</v>
      </c>
      <c r="B252" s="42" t="s">
        <v>124</v>
      </c>
      <c r="C252" s="42" t="s">
        <v>128</v>
      </c>
      <c r="D252" s="38">
        <v>5500191040</v>
      </c>
      <c r="E252" s="36"/>
      <c r="F252" s="36"/>
      <c r="G252" s="46">
        <f aca="true" t="shared" si="53" ref="G252:J270">G253</f>
        <v>8</v>
      </c>
      <c r="H252" s="221">
        <f t="shared" si="52"/>
        <v>6</v>
      </c>
      <c r="I252" s="46">
        <f t="shared" si="53"/>
        <v>6</v>
      </c>
      <c r="J252" s="46">
        <f t="shared" si="53"/>
        <v>0</v>
      </c>
      <c r="K252" s="248">
        <f t="shared" si="44"/>
        <v>0</v>
      </c>
      <c r="M252" s="49"/>
      <c r="N252" s="49"/>
    </row>
    <row r="253" spans="1:14" ht="30">
      <c r="A253" s="31" t="s">
        <v>210</v>
      </c>
      <c r="B253" s="42" t="s">
        <v>124</v>
      </c>
      <c r="C253" s="42" t="s">
        <v>128</v>
      </c>
      <c r="D253" s="38">
        <v>5500191040</v>
      </c>
      <c r="E253" s="38">
        <v>200</v>
      </c>
      <c r="F253" s="36"/>
      <c r="G253" s="46">
        <f t="shared" si="53"/>
        <v>8</v>
      </c>
      <c r="H253" s="221">
        <f t="shared" si="52"/>
        <v>6</v>
      </c>
      <c r="I253" s="46">
        <f t="shared" si="53"/>
        <v>6</v>
      </c>
      <c r="J253" s="46">
        <f t="shared" si="53"/>
        <v>0</v>
      </c>
      <c r="K253" s="248">
        <f t="shared" si="44"/>
        <v>0</v>
      </c>
      <c r="M253" s="49"/>
      <c r="N253" s="49"/>
    </row>
    <row r="254" spans="1:14" ht="30">
      <c r="A254" s="6" t="s">
        <v>20</v>
      </c>
      <c r="B254" s="42" t="s">
        <v>124</v>
      </c>
      <c r="C254" s="42" t="s">
        <v>128</v>
      </c>
      <c r="D254" s="38">
        <v>5500191040</v>
      </c>
      <c r="E254" s="38">
        <v>240</v>
      </c>
      <c r="F254" s="36"/>
      <c r="G254" s="46">
        <f t="shared" si="53"/>
        <v>8</v>
      </c>
      <c r="H254" s="221">
        <f t="shared" si="52"/>
        <v>6</v>
      </c>
      <c r="I254" s="46">
        <f t="shared" si="53"/>
        <v>6</v>
      </c>
      <c r="J254" s="46">
        <f t="shared" si="53"/>
        <v>0</v>
      </c>
      <c r="K254" s="248">
        <f t="shared" si="44"/>
        <v>0</v>
      </c>
      <c r="M254" s="49"/>
      <c r="N254" s="49"/>
    </row>
    <row r="255" spans="1:14" ht="15">
      <c r="A255" s="7" t="s">
        <v>8</v>
      </c>
      <c r="B255" s="42" t="s">
        <v>124</v>
      </c>
      <c r="C255" s="42" t="s">
        <v>128</v>
      </c>
      <c r="D255" s="38">
        <v>5500191040</v>
      </c>
      <c r="E255" s="38">
        <v>240</v>
      </c>
      <c r="F255" s="38">
        <v>1</v>
      </c>
      <c r="G255" s="46">
        <v>8</v>
      </c>
      <c r="H255" s="221">
        <f t="shared" si="52"/>
        <v>6</v>
      </c>
      <c r="I255" s="46">
        <v>6</v>
      </c>
      <c r="J255" s="46">
        <v>0</v>
      </c>
      <c r="K255" s="248">
        <f t="shared" si="44"/>
        <v>0</v>
      </c>
      <c r="M255" s="49"/>
      <c r="N255" s="49"/>
    </row>
    <row r="256" spans="1:14" ht="45">
      <c r="A256" s="31" t="s">
        <v>451</v>
      </c>
      <c r="B256" s="42" t="s">
        <v>124</v>
      </c>
      <c r="C256" s="42" t="s">
        <v>128</v>
      </c>
      <c r="D256" s="38">
        <v>5500291040</v>
      </c>
      <c r="E256" s="36"/>
      <c r="F256" s="36"/>
      <c r="G256" s="46">
        <f t="shared" si="53"/>
        <v>8</v>
      </c>
      <c r="H256" s="221">
        <f>I256-J256</f>
        <v>5</v>
      </c>
      <c r="I256" s="46">
        <f t="shared" si="53"/>
        <v>5</v>
      </c>
      <c r="J256" s="46">
        <f t="shared" si="53"/>
        <v>0</v>
      </c>
      <c r="K256" s="248">
        <f t="shared" si="44"/>
        <v>0</v>
      </c>
      <c r="M256" s="49"/>
      <c r="N256" s="49"/>
    </row>
    <row r="257" spans="1:14" ht="30">
      <c r="A257" s="31" t="s">
        <v>210</v>
      </c>
      <c r="B257" s="42" t="s">
        <v>124</v>
      </c>
      <c r="C257" s="42" t="s">
        <v>128</v>
      </c>
      <c r="D257" s="38">
        <v>5500291040</v>
      </c>
      <c r="E257" s="38">
        <v>200</v>
      </c>
      <c r="F257" s="36"/>
      <c r="G257" s="46">
        <f t="shared" si="53"/>
        <v>8</v>
      </c>
      <c r="H257" s="221">
        <f>I257-J257</f>
        <v>5</v>
      </c>
      <c r="I257" s="46">
        <f t="shared" si="53"/>
        <v>5</v>
      </c>
      <c r="J257" s="46">
        <f t="shared" si="53"/>
        <v>0</v>
      </c>
      <c r="K257" s="248">
        <f t="shared" si="44"/>
        <v>0</v>
      </c>
      <c r="M257" s="49"/>
      <c r="N257" s="49"/>
    </row>
    <row r="258" spans="1:14" ht="30">
      <c r="A258" s="6" t="s">
        <v>20</v>
      </c>
      <c r="B258" s="42" t="s">
        <v>124</v>
      </c>
      <c r="C258" s="42" t="s">
        <v>128</v>
      </c>
      <c r="D258" s="38">
        <v>5500291040</v>
      </c>
      <c r="E258" s="38">
        <v>240</v>
      </c>
      <c r="F258" s="36"/>
      <c r="G258" s="46">
        <f t="shared" si="53"/>
        <v>8</v>
      </c>
      <c r="H258" s="221">
        <f>I258-J258</f>
        <v>5</v>
      </c>
      <c r="I258" s="46">
        <f t="shared" si="53"/>
        <v>5</v>
      </c>
      <c r="J258" s="46">
        <f t="shared" si="53"/>
        <v>0</v>
      </c>
      <c r="K258" s="248">
        <f t="shared" si="44"/>
        <v>0</v>
      </c>
      <c r="M258" s="49"/>
      <c r="N258" s="49"/>
    </row>
    <row r="259" spans="1:14" ht="15">
      <c r="A259" s="7" t="s">
        <v>8</v>
      </c>
      <c r="B259" s="42" t="s">
        <v>124</v>
      </c>
      <c r="C259" s="42" t="s">
        <v>128</v>
      </c>
      <c r="D259" s="38">
        <v>5500291040</v>
      </c>
      <c r="E259" s="38">
        <v>240</v>
      </c>
      <c r="F259" s="38">
        <v>1</v>
      </c>
      <c r="G259" s="46">
        <v>8</v>
      </c>
      <c r="H259" s="221">
        <f>I259-J259</f>
        <v>5</v>
      </c>
      <c r="I259" s="46">
        <v>5</v>
      </c>
      <c r="J259" s="46">
        <v>0</v>
      </c>
      <c r="K259" s="248">
        <f t="shared" si="44"/>
        <v>0</v>
      </c>
      <c r="M259" s="49"/>
      <c r="N259" s="49"/>
    </row>
    <row r="260" spans="1:14" ht="45">
      <c r="A260" s="31" t="s">
        <v>452</v>
      </c>
      <c r="B260" s="42" t="s">
        <v>124</v>
      </c>
      <c r="C260" s="42" t="s">
        <v>128</v>
      </c>
      <c r="D260" s="38">
        <v>5500391040</v>
      </c>
      <c r="E260" s="36"/>
      <c r="F260" s="36"/>
      <c r="G260" s="46">
        <f t="shared" si="53"/>
        <v>8</v>
      </c>
      <c r="H260" s="221">
        <f t="shared" si="52"/>
        <v>30</v>
      </c>
      <c r="I260" s="46">
        <f t="shared" si="53"/>
        <v>30</v>
      </c>
      <c r="J260" s="46">
        <f t="shared" si="53"/>
        <v>0</v>
      </c>
      <c r="K260" s="248">
        <f t="shared" si="44"/>
        <v>0</v>
      </c>
      <c r="M260" s="49"/>
      <c r="N260" s="49"/>
    </row>
    <row r="261" spans="1:14" ht="30">
      <c r="A261" s="31" t="s">
        <v>210</v>
      </c>
      <c r="B261" s="42" t="s">
        <v>124</v>
      </c>
      <c r="C261" s="42" t="s">
        <v>128</v>
      </c>
      <c r="D261" s="38">
        <v>5500391040</v>
      </c>
      <c r="E261" s="38">
        <v>200</v>
      </c>
      <c r="F261" s="36"/>
      <c r="G261" s="46">
        <f t="shared" si="53"/>
        <v>8</v>
      </c>
      <c r="H261" s="221">
        <f t="shared" si="52"/>
        <v>30</v>
      </c>
      <c r="I261" s="46">
        <f t="shared" si="53"/>
        <v>30</v>
      </c>
      <c r="J261" s="46">
        <f t="shared" si="53"/>
        <v>0</v>
      </c>
      <c r="K261" s="248">
        <f t="shared" si="44"/>
        <v>0</v>
      </c>
      <c r="M261" s="49"/>
      <c r="N261" s="49"/>
    </row>
    <row r="262" spans="1:14" ht="30">
      <c r="A262" s="6" t="s">
        <v>20</v>
      </c>
      <c r="B262" s="42" t="s">
        <v>124</v>
      </c>
      <c r="C262" s="42" t="s">
        <v>128</v>
      </c>
      <c r="D262" s="38">
        <v>5500391040</v>
      </c>
      <c r="E262" s="38">
        <v>240</v>
      </c>
      <c r="F262" s="36"/>
      <c r="G262" s="46">
        <f t="shared" si="53"/>
        <v>8</v>
      </c>
      <c r="H262" s="221">
        <f t="shared" si="52"/>
        <v>30</v>
      </c>
      <c r="I262" s="46">
        <f t="shared" si="53"/>
        <v>30</v>
      </c>
      <c r="J262" s="46">
        <f t="shared" si="53"/>
        <v>0</v>
      </c>
      <c r="K262" s="248">
        <f t="shared" si="44"/>
        <v>0</v>
      </c>
      <c r="M262" s="49"/>
      <c r="N262" s="49"/>
    </row>
    <row r="263" spans="1:14" ht="15">
      <c r="A263" s="7" t="s">
        <v>8</v>
      </c>
      <c r="B263" s="42" t="s">
        <v>124</v>
      </c>
      <c r="C263" s="42" t="s">
        <v>128</v>
      </c>
      <c r="D263" s="38">
        <v>5500391040</v>
      </c>
      <c r="E263" s="38">
        <v>240</v>
      </c>
      <c r="F263" s="38">
        <v>1</v>
      </c>
      <c r="G263" s="46">
        <v>8</v>
      </c>
      <c r="H263" s="221">
        <f t="shared" si="52"/>
        <v>30</v>
      </c>
      <c r="I263" s="46">
        <v>30</v>
      </c>
      <c r="J263" s="46">
        <v>0</v>
      </c>
      <c r="K263" s="248">
        <f t="shared" si="44"/>
        <v>0</v>
      </c>
      <c r="M263" s="49"/>
      <c r="N263" s="49"/>
    </row>
    <row r="264" spans="1:14" ht="30">
      <c r="A264" s="31" t="s">
        <v>453</v>
      </c>
      <c r="B264" s="42" t="s">
        <v>124</v>
      </c>
      <c r="C264" s="42" t="s">
        <v>128</v>
      </c>
      <c r="D264" s="38">
        <v>5500491040</v>
      </c>
      <c r="E264" s="36"/>
      <c r="F264" s="36"/>
      <c r="G264" s="46">
        <f t="shared" si="53"/>
        <v>8</v>
      </c>
      <c r="H264" s="221">
        <f t="shared" si="52"/>
        <v>3</v>
      </c>
      <c r="I264" s="46">
        <f t="shared" si="53"/>
        <v>3</v>
      </c>
      <c r="J264" s="46">
        <f t="shared" si="53"/>
        <v>0</v>
      </c>
      <c r="K264" s="248">
        <f t="shared" si="44"/>
        <v>0</v>
      </c>
      <c r="M264" s="49"/>
      <c r="N264" s="49"/>
    </row>
    <row r="265" spans="1:14" ht="30">
      <c r="A265" s="31" t="s">
        <v>210</v>
      </c>
      <c r="B265" s="42" t="s">
        <v>124</v>
      </c>
      <c r="C265" s="42" t="s">
        <v>128</v>
      </c>
      <c r="D265" s="38">
        <v>5500491040</v>
      </c>
      <c r="E265" s="38">
        <v>200</v>
      </c>
      <c r="F265" s="36"/>
      <c r="G265" s="46">
        <f t="shared" si="53"/>
        <v>8</v>
      </c>
      <c r="H265" s="221">
        <f t="shared" si="52"/>
        <v>3</v>
      </c>
      <c r="I265" s="46">
        <f t="shared" si="53"/>
        <v>3</v>
      </c>
      <c r="J265" s="46">
        <f t="shared" si="53"/>
        <v>0</v>
      </c>
      <c r="K265" s="248">
        <f t="shared" si="44"/>
        <v>0</v>
      </c>
      <c r="M265" s="49"/>
      <c r="N265" s="49"/>
    </row>
    <row r="266" spans="1:14" ht="30">
      <c r="A266" s="6" t="s">
        <v>20</v>
      </c>
      <c r="B266" s="42" t="s">
        <v>124</v>
      </c>
      <c r="C266" s="42" t="s">
        <v>128</v>
      </c>
      <c r="D266" s="38">
        <v>5500491040</v>
      </c>
      <c r="E266" s="38">
        <v>240</v>
      </c>
      <c r="F266" s="36"/>
      <c r="G266" s="46">
        <f t="shared" si="53"/>
        <v>8</v>
      </c>
      <c r="H266" s="221">
        <f t="shared" si="52"/>
        <v>3</v>
      </c>
      <c r="I266" s="46">
        <f t="shared" si="53"/>
        <v>3</v>
      </c>
      <c r="J266" s="46">
        <f t="shared" si="53"/>
        <v>0</v>
      </c>
      <c r="K266" s="248">
        <f t="shared" si="44"/>
        <v>0</v>
      </c>
      <c r="M266" s="49"/>
      <c r="N266" s="49"/>
    </row>
    <row r="267" spans="1:14" ht="15">
      <c r="A267" s="7" t="s">
        <v>8</v>
      </c>
      <c r="B267" s="42" t="s">
        <v>124</v>
      </c>
      <c r="C267" s="42" t="s">
        <v>128</v>
      </c>
      <c r="D267" s="38">
        <v>5500491040</v>
      </c>
      <c r="E267" s="38">
        <v>240</v>
      </c>
      <c r="F267" s="38">
        <v>1</v>
      </c>
      <c r="G267" s="46">
        <v>8</v>
      </c>
      <c r="H267" s="221">
        <f t="shared" si="52"/>
        <v>3</v>
      </c>
      <c r="I267" s="46">
        <v>3</v>
      </c>
      <c r="J267" s="46">
        <v>0</v>
      </c>
      <c r="K267" s="248">
        <f t="shared" si="44"/>
        <v>0</v>
      </c>
      <c r="M267" s="49"/>
      <c r="N267" s="49"/>
    </row>
    <row r="268" spans="1:14" ht="45">
      <c r="A268" s="31" t="s">
        <v>454</v>
      </c>
      <c r="B268" s="42" t="s">
        <v>124</v>
      </c>
      <c r="C268" s="42" t="s">
        <v>128</v>
      </c>
      <c r="D268" s="38">
        <v>5500591040</v>
      </c>
      <c r="E268" s="36"/>
      <c r="F268" s="36"/>
      <c r="G268" s="46">
        <f t="shared" si="53"/>
        <v>8</v>
      </c>
      <c r="H268" s="221">
        <f t="shared" si="52"/>
        <v>3</v>
      </c>
      <c r="I268" s="46">
        <f t="shared" si="53"/>
        <v>3</v>
      </c>
      <c r="J268" s="46">
        <f t="shared" si="53"/>
        <v>0</v>
      </c>
      <c r="K268" s="248">
        <f t="shared" si="44"/>
        <v>0</v>
      </c>
      <c r="M268" s="49"/>
      <c r="N268" s="49"/>
    </row>
    <row r="269" spans="1:14" ht="30">
      <c r="A269" s="31" t="s">
        <v>210</v>
      </c>
      <c r="B269" s="42" t="s">
        <v>124</v>
      </c>
      <c r="C269" s="42" t="s">
        <v>128</v>
      </c>
      <c r="D269" s="38">
        <v>5500591040</v>
      </c>
      <c r="E269" s="38">
        <v>200</v>
      </c>
      <c r="F269" s="36"/>
      <c r="G269" s="46">
        <f t="shared" si="53"/>
        <v>8</v>
      </c>
      <c r="H269" s="221">
        <f t="shared" si="52"/>
        <v>3</v>
      </c>
      <c r="I269" s="46">
        <f t="shared" si="53"/>
        <v>3</v>
      </c>
      <c r="J269" s="46">
        <f t="shared" si="53"/>
        <v>0</v>
      </c>
      <c r="K269" s="248">
        <f t="shared" si="44"/>
        <v>0</v>
      </c>
      <c r="M269" s="49"/>
      <c r="N269" s="49"/>
    </row>
    <row r="270" spans="1:14" ht="30">
      <c r="A270" s="6" t="s">
        <v>20</v>
      </c>
      <c r="B270" s="42" t="s">
        <v>124</v>
      </c>
      <c r="C270" s="42" t="s">
        <v>128</v>
      </c>
      <c r="D270" s="38">
        <v>5500591040</v>
      </c>
      <c r="E270" s="38">
        <v>240</v>
      </c>
      <c r="F270" s="36"/>
      <c r="G270" s="46">
        <f t="shared" si="53"/>
        <v>8</v>
      </c>
      <c r="H270" s="221">
        <f t="shared" si="52"/>
        <v>3</v>
      </c>
      <c r="I270" s="46">
        <f t="shared" si="53"/>
        <v>3</v>
      </c>
      <c r="J270" s="46">
        <f t="shared" si="53"/>
        <v>0</v>
      </c>
      <c r="K270" s="248">
        <f t="shared" si="44"/>
        <v>0</v>
      </c>
      <c r="M270" s="49"/>
      <c r="N270" s="49"/>
    </row>
    <row r="271" spans="1:14" ht="15">
      <c r="A271" s="7" t="s">
        <v>8</v>
      </c>
      <c r="B271" s="42" t="s">
        <v>124</v>
      </c>
      <c r="C271" s="42" t="s">
        <v>128</v>
      </c>
      <c r="D271" s="38">
        <v>5500591040</v>
      </c>
      <c r="E271" s="38">
        <v>240</v>
      </c>
      <c r="F271" s="38">
        <v>1</v>
      </c>
      <c r="G271" s="46">
        <v>8</v>
      </c>
      <c r="H271" s="221">
        <f t="shared" si="52"/>
        <v>3</v>
      </c>
      <c r="I271" s="46">
        <v>3</v>
      </c>
      <c r="J271" s="46">
        <v>0</v>
      </c>
      <c r="K271" s="248">
        <f t="shared" si="44"/>
        <v>0</v>
      </c>
      <c r="M271" s="49"/>
      <c r="N271" s="49"/>
    </row>
    <row r="272" spans="1:11" ht="15">
      <c r="A272" s="5" t="s">
        <v>77</v>
      </c>
      <c r="B272" s="112" t="s">
        <v>78</v>
      </c>
      <c r="C272" s="41"/>
      <c r="D272" s="36"/>
      <c r="E272" s="36"/>
      <c r="F272" s="36"/>
      <c r="G272" s="221" t="e">
        <f>G293+G299+G273+G348+G281</f>
        <v>#REF!</v>
      </c>
      <c r="H272" s="221" t="e">
        <f>H293+H299+H273+H348</f>
        <v>#REF!</v>
      </c>
      <c r="I272" s="221">
        <f>I293+I299+I273+I348+I281+I287</f>
        <v>16352.78053</v>
      </c>
      <c r="J272" s="221">
        <f>J293+J299+J273+J348+J281+J287</f>
        <v>764.8476499999999</v>
      </c>
      <c r="K272" s="248">
        <f t="shared" si="44"/>
        <v>4.677171864422985</v>
      </c>
    </row>
    <row r="273" spans="1:11" ht="15" customHeight="1">
      <c r="A273" s="5" t="s">
        <v>79</v>
      </c>
      <c r="B273" s="112" t="s">
        <v>78</v>
      </c>
      <c r="C273" s="112" t="s">
        <v>80</v>
      </c>
      <c r="D273" s="37"/>
      <c r="E273" s="37"/>
      <c r="F273" s="37"/>
      <c r="G273" s="221" t="e">
        <f aca="true" t="shared" si="54" ref="G273:J276">G274</f>
        <v>#REF!</v>
      </c>
      <c r="H273" s="221" t="e">
        <f t="shared" si="54"/>
        <v>#REF!</v>
      </c>
      <c r="I273" s="221">
        <f t="shared" si="54"/>
        <v>406.18053</v>
      </c>
      <c r="J273" s="221">
        <f t="shared" si="54"/>
        <v>0</v>
      </c>
      <c r="K273" s="248">
        <f t="shared" si="44"/>
        <v>0</v>
      </c>
    </row>
    <row r="274" spans="1:11" ht="18.75" customHeight="1">
      <c r="A274" s="6" t="s">
        <v>16</v>
      </c>
      <c r="B274" s="42" t="s">
        <v>78</v>
      </c>
      <c r="C274" s="42" t="s">
        <v>80</v>
      </c>
      <c r="D274" s="38">
        <v>900000000</v>
      </c>
      <c r="E274" s="36"/>
      <c r="F274" s="36"/>
      <c r="G274" s="221" t="e">
        <f t="shared" si="54"/>
        <v>#REF!</v>
      </c>
      <c r="H274" s="46" t="e">
        <f t="shared" si="54"/>
        <v>#REF!</v>
      </c>
      <c r="I274" s="221">
        <f t="shared" si="54"/>
        <v>406.18053</v>
      </c>
      <c r="J274" s="221">
        <f t="shared" si="54"/>
        <v>0</v>
      </c>
      <c r="K274" s="248">
        <f t="shared" si="44"/>
        <v>0</v>
      </c>
    </row>
    <row r="275" spans="1:11" ht="34.5" customHeight="1">
      <c r="A275" s="6" t="s">
        <v>640</v>
      </c>
      <c r="B275" s="42" t="s">
        <v>78</v>
      </c>
      <c r="C275" s="42" t="s">
        <v>80</v>
      </c>
      <c r="D275" s="38">
        <v>9000074780</v>
      </c>
      <c r="E275" s="36"/>
      <c r="F275" s="36"/>
      <c r="G275" s="221" t="e">
        <f t="shared" si="54"/>
        <v>#REF!</v>
      </c>
      <c r="H275" s="46" t="e">
        <f t="shared" si="54"/>
        <v>#REF!</v>
      </c>
      <c r="I275" s="221">
        <f>I278</f>
        <v>406.18053</v>
      </c>
      <c r="J275" s="221">
        <f t="shared" si="54"/>
        <v>0</v>
      </c>
      <c r="K275" s="248">
        <f t="shared" si="44"/>
        <v>0</v>
      </c>
    </row>
    <row r="276" spans="1:11" ht="33.75" customHeight="1">
      <c r="A276" s="6" t="s">
        <v>210</v>
      </c>
      <c r="B276" s="42" t="s">
        <v>78</v>
      </c>
      <c r="C276" s="42" t="s">
        <v>80</v>
      </c>
      <c r="D276" s="38">
        <v>9000074780</v>
      </c>
      <c r="E276" s="36">
        <v>200</v>
      </c>
      <c r="F276" s="36"/>
      <c r="G276" s="221" t="e">
        <f t="shared" si="54"/>
        <v>#REF!</v>
      </c>
      <c r="H276" s="46" t="e">
        <f t="shared" si="54"/>
        <v>#REF!</v>
      </c>
      <c r="I276" s="221">
        <f>I278</f>
        <v>406.18053</v>
      </c>
      <c r="J276" s="221">
        <f t="shared" si="54"/>
        <v>0</v>
      </c>
      <c r="K276" s="248">
        <f aca="true" t="shared" si="55" ref="K276:K338">J276/I276*100</f>
        <v>0</v>
      </c>
    </row>
    <row r="277" spans="1:11" ht="27" customHeight="1">
      <c r="A277" s="6" t="s">
        <v>20</v>
      </c>
      <c r="B277" s="42" t="s">
        <v>78</v>
      </c>
      <c r="C277" s="42" t="s">
        <v>80</v>
      </c>
      <c r="D277" s="38">
        <v>9000074780</v>
      </c>
      <c r="E277" s="38">
        <v>240</v>
      </c>
      <c r="F277" s="36"/>
      <c r="G277" s="221" t="e">
        <f>#REF!</f>
        <v>#REF!</v>
      </c>
      <c r="H277" s="46" t="e">
        <f>#REF!</f>
        <v>#REF!</v>
      </c>
      <c r="I277" s="221">
        <f>I278</f>
        <v>406.18053</v>
      </c>
      <c r="J277" s="221">
        <f>J278</f>
        <v>0</v>
      </c>
      <c r="K277" s="248">
        <f t="shared" si="55"/>
        <v>0</v>
      </c>
    </row>
    <row r="278" spans="1:11" ht="15" customHeight="1">
      <c r="A278" s="7" t="s">
        <v>9</v>
      </c>
      <c r="B278" s="42" t="s">
        <v>78</v>
      </c>
      <c r="C278" s="42" t="s">
        <v>80</v>
      </c>
      <c r="D278" s="38">
        <v>9000074780</v>
      </c>
      <c r="E278" s="38">
        <v>240</v>
      </c>
      <c r="F278" s="38">
        <v>2</v>
      </c>
      <c r="G278" s="221"/>
      <c r="H278" s="46">
        <v>91</v>
      </c>
      <c r="I278" s="221">
        <v>406.18053</v>
      </c>
      <c r="J278" s="221">
        <v>0</v>
      </c>
      <c r="K278" s="248">
        <f t="shared" si="55"/>
        <v>0</v>
      </c>
    </row>
    <row r="279" spans="1:14" ht="15">
      <c r="A279" s="5" t="s">
        <v>8</v>
      </c>
      <c r="B279" s="112" t="s">
        <v>115</v>
      </c>
      <c r="C279" s="41"/>
      <c r="D279" s="36"/>
      <c r="E279" s="36"/>
      <c r="F279" s="36"/>
      <c r="G279" s="221" t="e">
        <f>G286+G298+G312+G315+#REF!+#REF!</f>
        <v>#REF!</v>
      </c>
      <c r="H279" s="221" t="e">
        <f>H374+H377+H388+#REF!</f>
        <v>#REF!</v>
      </c>
      <c r="I279" s="221">
        <f>I298+I312+I319+I343+I347+I353+I331+I334</f>
        <v>5546.6</v>
      </c>
      <c r="J279" s="221">
        <f>J298+J312+J319+J343+J347+J353</f>
        <v>764.8476499999999</v>
      </c>
      <c r="K279" s="248">
        <f t="shared" si="55"/>
        <v>13.789486351999422</v>
      </c>
      <c r="N279" s="49"/>
    </row>
    <row r="280" spans="1:11" ht="15">
      <c r="A280" s="5" t="s">
        <v>9</v>
      </c>
      <c r="B280" s="112" t="s">
        <v>116</v>
      </c>
      <c r="C280" s="41"/>
      <c r="D280" s="36"/>
      <c r="E280" s="36"/>
      <c r="F280" s="36"/>
      <c r="G280" s="221" t="e">
        <f>G308+#REF!</f>
        <v>#REF!</v>
      </c>
      <c r="H280" s="221" t="e">
        <f>#REF!+H1030+#REF!+#REF!</f>
        <v>#REF!</v>
      </c>
      <c r="I280" s="221">
        <f>I339+I292</f>
        <v>10400</v>
      </c>
      <c r="J280" s="221">
        <f>J339</f>
        <v>0</v>
      </c>
      <c r="K280" s="248">
        <f t="shared" si="55"/>
        <v>0</v>
      </c>
    </row>
    <row r="281" spans="1:11" ht="15" customHeight="1" hidden="1">
      <c r="A281" s="5" t="s">
        <v>79</v>
      </c>
      <c r="B281" s="112" t="s">
        <v>78</v>
      </c>
      <c r="C281" s="112" t="s">
        <v>80</v>
      </c>
      <c r="D281" s="37"/>
      <c r="E281" s="37"/>
      <c r="F281" s="37"/>
      <c r="G281" s="221">
        <f aca="true" t="shared" si="56" ref="G281:J285">G282</f>
        <v>0</v>
      </c>
      <c r="H281" s="221" t="e">
        <f t="shared" si="56"/>
        <v>#REF!</v>
      </c>
      <c r="I281" s="221">
        <f t="shared" si="56"/>
        <v>0</v>
      </c>
      <c r="J281" s="221">
        <f t="shared" si="56"/>
        <v>0</v>
      </c>
      <c r="K281" s="248" t="e">
        <f t="shared" si="55"/>
        <v>#DIV/0!</v>
      </c>
    </row>
    <row r="282" spans="1:11" ht="15" customHeight="1" hidden="1">
      <c r="A282" s="6" t="s">
        <v>16</v>
      </c>
      <c r="B282" s="42" t="s">
        <v>78</v>
      </c>
      <c r="C282" s="42" t="s">
        <v>80</v>
      </c>
      <c r="D282" s="38">
        <v>9000000000</v>
      </c>
      <c r="E282" s="36"/>
      <c r="F282" s="36"/>
      <c r="G282" s="46">
        <f>G283</f>
        <v>0</v>
      </c>
      <c r="H282" s="46" t="e">
        <f>#REF!</f>
        <v>#REF!</v>
      </c>
      <c r="I282" s="46">
        <f>I283</f>
        <v>0</v>
      </c>
      <c r="J282" s="46">
        <f>J283</f>
        <v>0</v>
      </c>
      <c r="K282" s="248" t="e">
        <f t="shared" si="55"/>
        <v>#DIV/0!</v>
      </c>
    </row>
    <row r="283" spans="1:11" ht="60" customHeight="1" hidden="1">
      <c r="A283" s="6" t="s">
        <v>212</v>
      </c>
      <c r="B283" s="42" t="s">
        <v>78</v>
      </c>
      <c r="C283" s="42" t="s">
        <v>80</v>
      </c>
      <c r="D283" s="38">
        <v>9000090440</v>
      </c>
      <c r="E283" s="36"/>
      <c r="F283" s="36"/>
      <c r="G283" s="46">
        <f t="shared" si="56"/>
        <v>0</v>
      </c>
      <c r="H283" s="46">
        <f t="shared" si="56"/>
        <v>91</v>
      </c>
      <c r="I283" s="46">
        <f t="shared" si="56"/>
        <v>0</v>
      </c>
      <c r="J283" s="46">
        <f t="shared" si="56"/>
        <v>0</v>
      </c>
      <c r="K283" s="248" t="e">
        <f t="shared" si="55"/>
        <v>#DIV/0!</v>
      </c>
    </row>
    <row r="284" spans="1:11" ht="15" customHeight="1" hidden="1">
      <c r="A284" s="6" t="s">
        <v>21</v>
      </c>
      <c r="B284" s="42" t="s">
        <v>78</v>
      </c>
      <c r="C284" s="42" t="s">
        <v>80</v>
      </c>
      <c r="D284" s="38">
        <v>9000090440</v>
      </c>
      <c r="E284" s="38">
        <v>800</v>
      </c>
      <c r="F284" s="36"/>
      <c r="G284" s="46">
        <f t="shared" si="56"/>
        <v>0</v>
      </c>
      <c r="H284" s="46">
        <f t="shared" si="56"/>
        <v>91</v>
      </c>
      <c r="I284" s="46">
        <f t="shared" si="56"/>
        <v>0</v>
      </c>
      <c r="J284" s="46">
        <f t="shared" si="56"/>
        <v>0</v>
      </c>
      <c r="K284" s="248" t="e">
        <f t="shared" si="55"/>
        <v>#DIV/0!</v>
      </c>
    </row>
    <row r="285" spans="1:11" ht="45" customHeight="1" hidden="1">
      <c r="A285" s="6" t="s">
        <v>81</v>
      </c>
      <c r="B285" s="42" t="s">
        <v>78</v>
      </c>
      <c r="C285" s="42" t="s">
        <v>80</v>
      </c>
      <c r="D285" s="38">
        <v>9000090440</v>
      </c>
      <c r="E285" s="38">
        <v>810</v>
      </c>
      <c r="F285" s="36"/>
      <c r="G285" s="46">
        <f t="shared" si="56"/>
        <v>0</v>
      </c>
      <c r="H285" s="46">
        <f t="shared" si="56"/>
        <v>91</v>
      </c>
      <c r="I285" s="46">
        <f t="shared" si="56"/>
        <v>0</v>
      </c>
      <c r="J285" s="46">
        <f t="shared" si="56"/>
        <v>0</v>
      </c>
      <c r="K285" s="248" t="e">
        <f t="shared" si="55"/>
        <v>#DIV/0!</v>
      </c>
    </row>
    <row r="286" spans="1:11" ht="15" customHeight="1" hidden="1">
      <c r="A286" s="7" t="s">
        <v>8</v>
      </c>
      <c r="B286" s="42" t="s">
        <v>78</v>
      </c>
      <c r="C286" s="42" t="s">
        <v>80</v>
      </c>
      <c r="D286" s="38">
        <v>9000090440</v>
      </c>
      <c r="E286" s="38">
        <v>810</v>
      </c>
      <c r="F286" s="38">
        <v>1</v>
      </c>
      <c r="G286" s="46"/>
      <c r="H286" s="46">
        <v>91</v>
      </c>
      <c r="I286" s="46"/>
      <c r="J286" s="46"/>
      <c r="K286" s="248" t="e">
        <f t="shared" si="55"/>
        <v>#DIV/0!</v>
      </c>
    </row>
    <row r="287" spans="1:14" ht="17.25" customHeight="1" hidden="1">
      <c r="A287" s="196" t="s">
        <v>79</v>
      </c>
      <c r="B287" s="112" t="s">
        <v>78</v>
      </c>
      <c r="C287" s="112" t="s">
        <v>80</v>
      </c>
      <c r="D287" s="37"/>
      <c r="E287" s="37"/>
      <c r="F287" s="37"/>
      <c r="G287" s="221" t="e">
        <f>#REF!+G288</f>
        <v>#REF!</v>
      </c>
      <c r="H287" s="221">
        <f aca="true" t="shared" si="57" ref="H287:H292">I287-J287</f>
        <v>0</v>
      </c>
      <c r="I287" s="221">
        <f aca="true" t="shared" si="58" ref="I287:J291">I288</f>
        <v>0</v>
      </c>
      <c r="J287" s="221">
        <f t="shared" si="58"/>
        <v>0</v>
      </c>
      <c r="K287" s="248" t="e">
        <f t="shared" si="55"/>
        <v>#DIV/0!</v>
      </c>
      <c r="M287" s="49"/>
      <c r="N287" s="49"/>
    </row>
    <row r="288" spans="1:14" ht="15" hidden="1">
      <c r="A288" s="6" t="s">
        <v>16</v>
      </c>
      <c r="B288" s="42" t="s">
        <v>78</v>
      </c>
      <c r="C288" s="42" t="s">
        <v>80</v>
      </c>
      <c r="D288" s="38">
        <v>9000000000</v>
      </c>
      <c r="E288" s="38"/>
      <c r="F288" s="38"/>
      <c r="G288" s="46">
        <f>G289</f>
        <v>15</v>
      </c>
      <c r="H288" s="221">
        <f t="shared" si="57"/>
        <v>0</v>
      </c>
      <c r="I288" s="46">
        <f t="shared" si="58"/>
        <v>0</v>
      </c>
      <c r="J288" s="46">
        <f t="shared" si="58"/>
        <v>0</v>
      </c>
      <c r="K288" s="248" t="e">
        <f t="shared" si="55"/>
        <v>#DIV/0!</v>
      </c>
      <c r="M288" s="49"/>
      <c r="N288" s="49"/>
    </row>
    <row r="289" spans="1:14" ht="45" hidden="1">
      <c r="A289" s="197" t="s">
        <v>503</v>
      </c>
      <c r="B289" s="42" t="s">
        <v>78</v>
      </c>
      <c r="C289" s="42" t="s">
        <v>80</v>
      </c>
      <c r="D289" s="198" t="s">
        <v>504</v>
      </c>
      <c r="E289" s="38"/>
      <c r="F289" s="38"/>
      <c r="G289" s="46">
        <f>G290</f>
        <v>15</v>
      </c>
      <c r="H289" s="221">
        <f t="shared" si="57"/>
        <v>0</v>
      </c>
      <c r="I289" s="46">
        <f t="shared" si="58"/>
        <v>0</v>
      </c>
      <c r="J289" s="46">
        <f t="shared" si="58"/>
        <v>0</v>
      </c>
      <c r="K289" s="248" t="e">
        <f t="shared" si="55"/>
        <v>#DIV/0!</v>
      </c>
      <c r="M289" s="49"/>
      <c r="N289" s="49"/>
    </row>
    <row r="290" spans="1:14" ht="30" hidden="1">
      <c r="A290" s="31" t="s">
        <v>210</v>
      </c>
      <c r="B290" s="42" t="s">
        <v>78</v>
      </c>
      <c r="C290" s="42" t="s">
        <v>80</v>
      </c>
      <c r="D290" s="198" t="s">
        <v>504</v>
      </c>
      <c r="E290" s="38">
        <v>200</v>
      </c>
      <c r="F290" s="38"/>
      <c r="G290" s="46">
        <f>G291</f>
        <v>15</v>
      </c>
      <c r="H290" s="221">
        <f t="shared" si="57"/>
        <v>0</v>
      </c>
      <c r="I290" s="46">
        <f t="shared" si="58"/>
        <v>0</v>
      </c>
      <c r="J290" s="46">
        <f t="shared" si="58"/>
        <v>0</v>
      </c>
      <c r="K290" s="248" t="e">
        <f t="shared" si="55"/>
        <v>#DIV/0!</v>
      </c>
      <c r="M290" s="49"/>
      <c r="N290" s="49"/>
    </row>
    <row r="291" spans="1:14" ht="30" hidden="1">
      <c r="A291" s="6" t="s">
        <v>20</v>
      </c>
      <c r="B291" s="42" t="s">
        <v>78</v>
      </c>
      <c r="C291" s="42" t="s">
        <v>80</v>
      </c>
      <c r="D291" s="198" t="s">
        <v>504</v>
      </c>
      <c r="E291" s="38">
        <v>240</v>
      </c>
      <c r="F291" s="38"/>
      <c r="G291" s="46">
        <f>G292</f>
        <v>15</v>
      </c>
      <c r="H291" s="221">
        <f t="shared" si="57"/>
        <v>0</v>
      </c>
      <c r="I291" s="46">
        <f t="shared" si="58"/>
        <v>0</v>
      </c>
      <c r="J291" s="46">
        <f t="shared" si="58"/>
        <v>0</v>
      </c>
      <c r="K291" s="248" t="e">
        <f t="shared" si="55"/>
        <v>#DIV/0!</v>
      </c>
      <c r="M291" s="49"/>
      <c r="N291" s="49"/>
    </row>
    <row r="292" spans="1:14" ht="15" hidden="1">
      <c r="A292" s="7" t="s">
        <v>9</v>
      </c>
      <c r="B292" s="42" t="s">
        <v>78</v>
      </c>
      <c r="C292" s="42" t="s">
        <v>80</v>
      </c>
      <c r="D292" s="198" t="s">
        <v>504</v>
      </c>
      <c r="E292" s="38">
        <v>240</v>
      </c>
      <c r="F292" s="38">
        <v>2</v>
      </c>
      <c r="G292" s="46">
        <v>15</v>
      </c>
      <c r="H292" s="221">
        <f t="shared" si="57"/>
        <v>0</v>
      </c>
      <c r="I292" s="46"/>
      <c r="J292" s="46"/>
      <c r="K292" s="248" t="e">
        <f t="shared" si="55"/>
        <v>#DIV/0!</v>
      </c>
      <c r="M292" s="59"/>
      <c r="N292" s="59"/>
    </row>
    <row r="293" spans="1:11" ht="15">
      <c r="A293" s="5" t="s">
        <v>82</v>
      </c>
      <c r="B293" s="112" t="s">
        <v>78</v>
      </c>
      <c r="C293" s="112" t="s">
        <v>83</v>
      </c>
      <c r="D293" s="37"/>
      <c r="E293" s="37"/>
      <c r="F293" s="37"/>
      <c r="G293" s="221">
        <f aca="true" t="shared" si="59" ref="G293:J297">G294</f>
        <v>2670</v>
      </c>
      <c r="H293" s="221">
        <f t="shared" si="59"/>
        <v>1036.2</v>
      </c>
      <c r="I293" s="221">
        <f t="shared" si="59"/>
        <v>3600</v>
      </c>
      <c r="J293" s="221">
        <f t="shared" si="59"/>
        <v>676.29504</v>
      </c>
      <c r="K293" s="248">
        <f t="shared" si="55"/>
        <v>18.785973333333335</v>
      </c>
    </row>
    <row r="294" spans="1:11" ht="15">
      <c r="A294" s="6" t="s">
        <v>16</v>
      </c>
      <c r="B294" s="42" t="s">
        <v>78</v>
      </c>
      <c r="C294" s="42" t="s">
        <v>83</v>
      </c>
      <c r="D294" s="38">
        <v>9000000000</v>
      </c>
      <c r="E294" s="36"/>
      <c r="F294" s="36"/>
      <c r="G294" s="46">
        <f t="shared" si="59"/>
        <v>2670</v>
      </c>
      <c r="H294" s="46">
        <f t="shared" si="59"/>
        <v>1036.2</v>
      </c>
      <c r="I294" s="46">
        <f t="shared" si="59"/>
        <v>3600</v>
      </c>
      <c r="J294" s="46">
        <f t="shared" si="59"/>
        <v>676.29504</v>
      </c>
      <c r="K294" s="248">
        <f t="shared" si="55"/>
        <v>18.785973333333335</v>
      </c>
    </row>
    <row r="295" spans="1:11" ht="15">
      <c r="A295" s="6" t="s">
        <v>428</v>
      </c>
      <c r="B295" s="42" t="s">
        <v>78</v>
      </c>
      <c r="C295" s="42" t="s">
        <v>83</v>
      </c>
      <c r="D295" s="38">
        <v>9000090410</v>
      </c>
      <c r="E295" s="36"/>
      <c r="F295" s="36"/>
      <c r="G295" s="46">
        <f t="shared" si="59"/>
        <v>2670</v>
      </c>
      <c r="H295" s="46">
        <f t="shared" si="59"/>
        <v>1036.2</v>
      </c>
      <c r="I295" s="46">
        <f t="shared" si="59"/>
        <v>3600</v>
      </c>
      <c r="J295" s="46">
        <f t="shared" si="59"/>
        <v>676.29504</v>
      </c>
      <c r="K295" s="248">
        <f t="shared" si="55"/>
        <v>18.785973333333335</v>
      </c>
    </row>
    <row r="296" spans="1:11" ht="15">
      <c r="A296" s="6" t="s">
        <v>21</v>
      </c>
      <c r="B296" s="42" t="s">
        <v>78</v>
      </c>
      <c r="C296" s="42" t="s">
        <v>83</v>
      </c>
      <c r="D296" s="38">
        <v>9000090410</v>
      </c>
      <c r="E296" s="38">
        <v>200</v>
      </c>
      <c r="F296" s="36"/>
      <c r="G296" s="46">
        <f t="shared" si="59"/>
        <v>2670</v>
      </c>
      <c r="H296" s="46">
        <f t="shared" si="59"/>
        <v>1036.2</v>
      </c>
      <c r="I296" s="46">
        <f t="shared" si="59"/>
        <v>3600</v>
      </c>
      <c r="J296" s="46">
        <v>676.29504</v>
      </c>
      <c r="K296" s="248">
        <f t="shared" si="55"/>
        <v>18.785973333333335</v>
      </c>
    </row>
    <row r="297" spans="1:11" ht="45">
      <c r="A297" s="6" t="s">
        <v>81</v>
      </c>
      <c r="B297" s="42" t="s">
        <v>78</v>
      </c>
      <c r="C297" s="42" t="s">
        <v>83</v>
      </c>
      <c r="D297" s="38">
        <v>9000090410</v>
      </c>
      <c r="E297" s="38">
        <v>240</v>
      </c>
      <c r="F297" s="36"/>
      <c r="G297" s="46">
        <f t="shared" si="59"/>
        <v>2670</v>
      </c>
      <c r="H297" s="46">
        <f t="shared" si="59"/>
        <v>1036.2</v>
      </c>
      <c r="I297" s="46">
        <f t="shared" si="59"/>
        <v>3600</v>
      </c>
      <c r="J297" s="46">
        <f t="shared" si="59"/>
        <v>676.29504</v>
      </c>
      <c r="K297" s="248">
        <f t="shared" si="55"/>
        <v>18.785973333333335</v>
      </c>
    </row>
    <row r="298" spans="1:11" ht="15">
      <c r="A298" s="7" t="s">
        <v>8</v>
      </c>
      <c r="B298" s="42" t="s">
        <v>78</v>
      </c>
      <c r="C298" s="42" t="s">
        <v>83</v>
      </c>
      <c r="D298" s="38">
        <v>9000090410</v>
      </c>
      <c r="E298" s="38">
        <v>240</v>
      </c>
      <c r="F298" s="38">
        <v>1</v>
      </c>
      <c r="G298" s="46">
        <v>2670</v>
      </c>
      <c r="H298" s="46">
        <v>1036.2</v>
      </c>
      <c r="I298" s="46">
        <v>3600</v>
      </c>
      <c r="J298" s="46">
        <v>676.29504</v>
      </c>
      <c r="K298" s="248">
        <f t="shared" si="55"/>
        <v>18.785973333333335</v>
      </c>
    </row>
    <row r="299" spans="1:11" s="55" customFormat="1" ht="14.25">
      <c r="A299" s="5" t="s">
        <v>84</v>
      </c>
      <c r="B299" s="112" t="s">
        <v>78</v>
      </c>
      <c r="C299" s="112" t="s">
        <v>85</v>
      </c>
      <c r="D299" s="113"/>
      <c r="E299" s="113"/>
      <c r="F299" s="113"/>
      <c r="G299" s="221" t="e">
        <f>G304+G300+#REF!</f>
        <v>#REF!</v>
      </c>
      <c r="H299" s="221" t="e">
        <f>H304+#REF!</f>
        <v>#REF!</v>
      </c>
      <c r="I299" s="221">
        <f>I304+I335</f>
        <v>12341.6</v>
      </c>
      <c r="J299" s="221">
        <f>J304+J335</f>
        <v>88.55261</v>
      </c>
      <c r="K299" s="248">
        <f t="shared" si="55"/>
        <v>0.7175132073637129</v>
      </c>
    </row>
    <row r="300" spans="1:11" ht="30" customHeight="1" hidden="1">
      <c r="A300" s="6" t="s">
        <v>86</v>
      </c>
      <c r="B300" s="42" t="s">
        <v>78</v>
      </c>
      <c r="C300" s="42" t="s">
        <v>85</v>
      </c>
      <c r="D300" s="38" t="s">
        <v>87</v>
      </c>
      <c r="E300" s="38"/>
      <c r="F300" s="44"/>
      <c r="G300" s="46">
        <f aca="true" t="shared" si="60" ref="G300:J302">G301</f>
        <v>0</v>
      </c>
      <c r="H300" s="46">
        <f t="shared" si="60"/>
        <v>20106.03943</v>
      </c>
      <c r="I300" s="46">
        <f t="shared" si="60"/>
        <v>0</v>
      </c>
      <c r="J300" s="46">
        <f t="shared" si="60"/>
        <v>0</v>
      </c>
      <c r="K300" s="248" t="e">
        <f t="shared" si="55"/>
        <v>#DIV/0!</v>
      </c>
    </row>
    <row r="301" spans="1:11" ht="75" customHeight="1" hidden="1">
      <c r="A301" s="6" t="s">
        <v>88</v>
      </c>
      <c r="B301" s="42" t="s">
        <v>78</v>
      </c>
      <c r="C301" s="42" t="s">
        <v>85</v>
      </c>
      <c r="D301" s="38" t="s">
        <v>87</v>
      </c>
      <c r="E301" s="38">
        <v>200</v>
      </c>
      <c r="F301" s="44"/>
      <c r="G301" s="46">
        <f t="shared" si="60"/>
        <v>0</v>
      </c>
      <c r="H301" s="46">
        <f t="shared" si="60"/>
        <v>20106.03943</v>
      </c>
      <c r="I301" s="46">
        <f t="shared" si="60"/>
        <v>0</v>
      </c>
      <c r="J301" s="46">
        <f t="shared" si="60"/>
        <v>0</v>
      </c>
      <c r="K301" s="248" t="e">
        <f t="shared" si="55"/>
        <v>#DIV/0!</v>
      </c>
    </row>
    <row r="302" spans="1:11" ht="75" customHeight="1" hidden="1">
      <c r="A302" s="6" t="s">
        <v>89</v>
      </c>
      <c r="B302" s="42" t="s">
        <v>78</v>
      </c>
      <c r="C302" s="42" t="s">
        <v>85</v>
      </c>
      <c r="D302" s="38" t="s">
        <v>87</v>
      </c>
      <c r="E302" s="38">
        <v>240</v>
      </c>
      <c r="F302" s="44"/>
      <c r="G302" s="46">
        <f t="shared" si="60"/>
        <v>0</v>
      </c>
      <c r="H302" s="46">
        <f t="shared" si="60"/>
        <v>20106.03943</v>
      </c>
      <c r="I302" s="46">
        <f t="shared" si="60"/>
        <v>0</v>
      </c>
      <c r="J302" s="46">
        <f t="shared" si="60"/>
        <v>0</v>
      </c>
      <c r="K302" s="248" t="e">
        <f t="shared" si="55"/>
        <v>#DIV/0!</v>
      </c>
    </row>
    <row r="303" spans="1:11" ht="15" customHeight="1" hidden="1">
      <c r="A303" s="7" t="s">
        <v>9</v>
      </c>
      <c r="B303" s="42" t="s">
        <v>78</v>
      </c>
      <c r="C303" s="42" t="s">
        <v>85</v>
      </c>
      <c r="D303" s="38" t="s">
        <v>87</v>
      </c>
      <c r="E303" s="38">
        <v>240</v>
      </c>
      <c r="F303" s="44">
        <v>2</v>
      </c>
      <c r="G303" s="46"/>
      <c r="H303" s="47">
        <v>20106.03943</v>
      </c>
      <c r="I303" s="46"/>
      <c r="J303" s="46"/>
      <c r="K303" s="248" t="e">
        <f t="shared" si="55"/>
        <v>#DIV/0!</v>
      </c>
    </row>
    <row r="304" spans="1:11" ht="15">
      <c r="A304" s="6" t="s">
        <v>16</v>
      </c>
      <c r="B304" s="42" t="s">
        <v>78</v>
      </c>
      <c r="C304" s="42" t="s">
        <v>85</v>
      </c>
      <c r="D304" s="38">
        <v>9000000000</v>
      </c>
      <c r="E304" s="38"/>
      <c r="F304" s="38"/>
      <c r="G304" s="46">
        <f>G309+G313+G305</f>
        <v>894.1</v>
      </c>
      <c r="H304" s="46">
        <f>H309</f>
        <v>1736.23365</v>
      </c>
      <c r="I304" s="46">
        <f>I312+I319+I331+I334</f>
        <v>1641.6</v>
      </c>
      <c r="J304" s="46">
        <f>J312+J319+J331+J334</f>
        <v>88.55261</v>
      </c>
      <c r="K304" s="248">
        <f t="shared" si="55"/>
        <v>5.3942866715399616</v>
      </c>
    </row>
    <row r="305" spans="1:11" ht="15" customHeight="1" hidden="1">
      <c r="A305" s="87" t="s">
        <v>219</v>
      </c>
      <c r="B305" s="42" t="s">
        <v>78</v>
      </c>
      <c r="C305" s="42" t="s">
        <v>85</v>
      </c>
      <c r="D305" s="38">
        <v>9000070550</v>
      </c>
      <c r="E305" s="38"/>
      <c r="F305" s="38"/>
      <c r="G305" s="46">
        <f aca="true" t="shared" si="61" ref="G305:J307">G306</f>
        <v>0</v>
      </c>
      <c r="H305" s="46">
        <f t="shared" si="61"/>
        <v>1736.23365</v>
      </c>
      <c r="I305" s="46">
        <f t="shared" si="61"/>
        <v>0</v>
      </c>
      <c r="J305" s="46">
        <f t="shared" si="61"/>
        <v>0</v>
      </c>
      <c r="K305" s="248" t="e">
        <f t="shared" si="55"/>
        <v>#DIV/0!</v>
      </c>
    </row>
    <row r="306" spans="1:11" ht="30" customHeight="1" hidden="1">
      <c r="A306" s="31" t="s">
        <v>210</v>
      </c>
      <c r="B306" s="42" t="s">
        <v>78</v>
      </c>
      <c r="C306" s="42" t="s">
        <v>85</v>
      </c>
      <c r="D306" s="38">
        <v>9000070550</v>
      </c>
      <c r="E306" s="38">
        <v>200</v>
      </c>
      <c r="F306" s="38"/>
      <c r="G306" s="46">
        <f t="shared" si="61"/>
        <v>0</v>
      </c>
      <c r="H306" s="46">
        <f t="shared" si="61"/>
        <v>1736.23365</v>
      </c>
      <c r="I306" s="46">
        <f t="shared" si="61"/>
        <v>0</v>
      </c>
      <c r="J306" s="46">
        <f t="shared" si="61"/>
        <v>0</v>
      </c>
      <c r="K306" s="248" t="e">
        <f t="shared" si="55"/>
        <v>#DIV/0!</v>
      </c>
    </row>
    <row r="307" spans="1:11" ht="30" customHeight="1" hidden="1">
      <c r="A307" s="6" t="s">
        <v>20</v>
      </c>
      <c r="B307" s="42" t="s">
        <v>78</v>
      </c>
      <c r="C307" s="42" t="s">
        <v>85</v>
      </c>
      <c r="D307" s="38">
        <v>9000070550</v>
      </c>
      <c r="E307" s="38">
        <v>240</v>
      </c>
      <c r="F307" s="38"/>
      <c r="G307" s="46">
        <f t="shared" si="61"/>
        <v>0</v>
      </c>
      <c r="H307" s="46">
        <f t="shared" si="61"/>
        <v>1736.23365</v>
      </c>
      <c r="I307" s="46">
        <f t="shared" si="61"/>
        <v>0</v>
      </c>
      <c r="J307" s="46">
        <f t="shared" si="61"/>
        <v>0</v>
      </c>
      <c r="K307" s="248" t="e">
        <f t="shared" si="55"/>
        <v>#DIV/0!</v>
      </c>
    </row>
    <row r="308" spans="1:11" ht="15" customHeight="1" hidden="1">
      <c r="A308" s="7" t="s">
        <v>9</v>
      </c>
      <c r="B308" s="42" t="s">
        <v>78</v>
      </c>
      <c r="C308" s="42" t="s">
        <v>85</v>
      </c>
      <c r="D308" s="38">
        <v>9000070550</v>
      </c>
      <c r="E308" s="38">
        <v>240</v>
      </c>
      <c r="F308" s="38">
        <v>2</v>
      </c>
      <c r="G308" s="46"/>
      <c r="H308" s="46">
        <v>1736.23365</v>
      </c>
      <c r="I308" s="46"/>
      <c r="J308" s="46"/>
      <c r="K308" s="248" t="e">
        <f t="shared" si="55"/>
        <v>#DIV/0!</v>
      </c>
    </row>
    <row r="309" spans="1:11" ht="30">
      <c r="A309" s="6" t="s">
        <v>429</v>
      </c>
      <c r="B309" s="42" t="s">
        <v>78</v>
      </c>
      <c r="C309" s="42" t="s">
        <v>85</v>
      </c>
      <c r="D309" s="38">
        <v>9000090420</v>
      </c>
      <c r="E309" s="38"/>
      <c r="F309" s="38"/>
      <c r="G309" s="46">
        <f aca="true" t="shared" si="62" ref="G309:J311">G310</f>
        <v>894.1</v>
      </c>
      <c r="H309" s="46">
        <f t="shared" si="62"/>
        <v>1736.23365</v>
      </c>
      <c r="I309" s="46">
        <f t="shared" si="62"/>
        <v>1641.6</v>
      </c>
      <c r="J309" s="46">
        <f t="shared" si="62"/>
        <v>88.55261</v>
      </c>
      <c r="K309" s="248">
        <f t="shared" si="55"/>
        <v>5.3942866715399616</v>
      </c>
    </row>
    <row r="310" spans="1:11" ht="30">
      <c r="A310" s="31" t="s">
        <v>210</v>
      </c>
      <c r="B310" s="42" t="s">
        <v>78</v>
      </c>
      <c r="C310" s="42" t="s">
        <v>85</v>
      </c>
      <c r="D310" s="38">
        <v>9000090420</v>
      </c>
      <c r="E310" s="38">
        <v>200</v>
      </c>
      <c r="F310" s="38"/>
      <c r="G310" s="46">
        <f t="shared" si="62"/>
        <v>894.1</v>
      </c>
      <c r="H310" s="46">
        <f t="shared" si="62"/>
        <v>1736.23365</v>
      </c>
      <c r="I310" s="46">
        <f t="shared" si="62"/>
        <v>1641.6</v>
      </c>
      <c r="J310" s="46">
        <f t="shared" si="62"/>
        <v>88.55261</v>
      </c>
      <c r="K310" s="248">
        <f t="shared" si="55"/>
        <v>5.3942866715399616</v>
      </c>
    </row>
    <row r="311" spans="1:11" ht="30">
      <c r="A311" s="6" t="s">
        <v>20</v>
      </c>
      <c r="B311" s="42" t="s">
        <v>78</v>
      </c>
      <c r="C311" s="42" t="s">
        <v>85</v>
      </c>
      <c r="D311" s="38">
        <v>9000090420</v>
      </c>
      <c r="E311" s="38">
        <v>240</v>
      </c>
      <c r="F311" s="38"/>
      <c r="G311" s="46">
        <f t="shared" si="62"/>
        <v>894.1</v>
      </c>
      <c r="H311" s="46">
        <f t="shared" si="62"/>
        <v>1736.23365</v>
      </c>
      <c r="I311" s="46">
        <f t="shared" si="62"/>
        <v>1641.6</v>
      </c>
      <c r="J311" s="46">
        <f t="shared" si="62"/>
        <v>88.55261</v>
      </c>
      <c r="K311" s="248">
        <f t="shared" si="55"/>
        <v>5.3942866715399616</v>
      </c>
    </row>
    <row r="312" spans="1:11" ht="15">
      <c r="A312" s="7" t="s">
        <v>8</v>
      </c>
      <c r="B312" s="42" t="s">
        <v>78</v>
      </c>
      <c r="C312" s="42" t="s">
        <v>85</v>
      </c>
      <c r="D312" s="38">
        <v>9000090420</v>
      </c>
      <c r="E312" s="38">
        <v>240</v>
      </c>
      <c r="F312" s="38">
        <v>1</v>
      </c>
      <c r="G312" s="46">
        <v>894.1</v>
      </c>
      <c r="H312" s="46">
        <v>1736.23365</v>
      </c>
      <c r="I312" s="46">
        <v>1641.6</v>
      </c>
      <c r="J312" s="46">
        <v>88.55261</v>
      </c>
      <c r="K312" s="248">
        <f t="shared" si="55"/>
        <v>5.3942866715399616</v>
      </c>
    </row>
    <row r="313" spans="1:11" ht="15" customHeight="1" hidden="1">
      <c r="A313" s="6" t="s">
        <v>21</v>
      </c>
      <c r="B313" s="42" t="s">
        <v>78</v>
      </c>
      <c r="C313" s="42" t="s">
        <v>85</v>
      </c>
      <c r="D313" s="38">
        <v>9000090430</v>
      </c>
      <c r="E313" s="38">
        <v>800</v>
      </c>
      <c r="F313" s="38"/>
      <c r="G313" s="46">
        <f aca="true" t="shared" si="63" ref="G313:J314">G314</f>
        <v>0</v>
      </c>
      <c r="H313" s="46">
        <f t="shared" si="63"/>
        <v>1736.23365</v>
      </c>
      <c r="I313" s="46">
        <f t="shared" si="63"/>
        <v>0</v>
      </c>
      <c r="J313" s="46">
        <f t="shared" si="63"/>
        <v>0</v>
      </c>
      <c r="K313" s="248" t="e">
        <f t="shared" si="55"/>
        <v>#DIV/0!</v>
      </c>
    </row>
    <row r="314" spans="1:11" ht="15" customHeight="1" hidden="1">
      <c r="A314" s="6" t="s">
        <v>211</v>
      </c>
      <c r="B314" s="42" t="s">
        <v>78</v>
      </c>
      <c r="C314" s="42" t="s">
        <v>85</v>
      </c>
      <c r="D314" s="38">
        <v>9000090430</v>
      </c>
      <c r="E314" s="38">
        <v>830</v>
      </c>
      <c r="F314" s="38"/>
      <c r="G314" s="46">
        <f t="shared" si="63"/>
        <v>0</v>
      </c>
      <c r="H314" s="46">
        <f t="shared" si="63"/>
        <v>1736.23365</v>
      </c>
      <c r="I314" s="46">
        <f t="shared" si="63"/>
        <v>0</v>
      </c>
      <c r="J314" s="46">
        <f t="shared" si="63"/>
        <v>0</v>
      </c>
      <c r="K314" s="248" t="e">
        <f t="shared" si="55"/>
        <v>#DIV/0!</v>
      </c>
    </row>
    <row r="315" spans="1:11" ht="15" customHeight="1" hidden="1">
      <c r="A315" s="7" t="s">
        <v>8</v>
      </c>
      <c r="B315" s="42" t="s">
        <v>78</v>
      </c>
      <c r="C315" s="42" t="s">
        <v>85</v>
      </c>
      <c r="D315" s="38">
        <v>9000090430</v>
      </c>
      <c r="E315" s="38">
        <v>830</v>
      </c>
      <c r="F315" s="38">
        <v>1</v>
      </c>
      <c r="G315" s="46"/>
      <c r="H315" s="46">
        <v>1736.23365</v>
      </c>
      <c r="I315" s="46"/>
      <c r="J315" s="46"/>
      <c r="K315" s="248" t="e">
        <f t="shared" si="55"/>
        <v>#DIV/0!</v>
      </c>
    </row>
    <row r="316" spans="1:13" ht="75" hidden="1">
      <c r="A316" s="6" t="s">
        <v>430</v>
      </c>
      <c r="B316" s="42" t="s">
        <v>78</v>
      </c>
      <c r="C316" s="42" t="s">
        <v>85</v>
      </c>
      <c r="D316" s="38">
        <v>9000090430</v>
      </c>
      <c r="E316" s="38"/>
      <c r="F316" s="38"/>
      <c r="G316" s="46">
        <f aca="true" t="shared" si="64" ref="G316:J318">G317</f>
        <v>4517</v>
      </c>
      <c r="H316" s="221">
        <f>I316-J316</f>
        <v>0</v>
      </c>
      <c r="I316" s="46">
        <f t="shared" si="64"/>
        <v>0</v>
      </c>
      <c r="J316" s="46">
        <f t="shared" si="64"/>
        <v>0</v>
      </c>
      <c r="K316" s="248" t="e">
        <f t="shared" si="55"/>
        <v>#DIV/0!</v>
      </c>
      <c r="M316" s="49"/>
    </row>
    <row r="317" spans="1:13" ht="30" hidden="1">
      <c r="A317" s="31" t="s">
        <v>210</v>
      </c>
      <c r="B317" s="42" t="s">
        <v>78</v>
      </c>
      <c r="C317" s="42" t="s">
        <v>85</v>
      </c>
      <c r="D317" s="38">
        <v>9000090430</v>
      </c>
      <c r="E317" s="38">
        <v>200</v>
      </c>
      <c r="F317" s="38"/>
      <c r="G317" s="46">
        <f t="shared" si="64"/>
        <v>4517</v>
      </c>
      <c r="H317" s="221">
        <f>I317-J317</f>
        <v>0</v>
      </c>
      <c r="I317" s="46">
        <f t="shared" si="64"/>
        <v>0</v>
      </c>
      <c r="J317" s="46">
        <f t="shared" si="64"/>
        <v>0</v>
      </c>
      <c r="K317" s="248" t="e">
        <f t="shared" si="55"/>
        <v>#DIV/0!</v>
      </c>
      <c r="M317" s="49"/>
    </row>
    <row r="318" spans="1:13" ht="30" hidden="1">
      <c r="A318" s="6" t="s">
        <v>20</v>
      </c>
      <c r="B318" s="42" t="s">
        <v>78</v>
      </c>
      <c r="C318" s="42" t="s">
        <v>85</v>
      </c>
      <c r="D318" s="38">
        <v>9000090430</v>
      </c>
      <c r="E318" s="38">
        <v>240</v>
      </c>
      <c r="F318" s="38"/>
      <c r="G318" s="46">
        <f t="shared" si="64"/>
        <v>4517</v>
      </c>
      <c r="H318" s="221">
        <f>I318-J318</f>
        <v>0</v>
      </c>
      <c r="I318" s="46">
        <f t="shared" si="64"/>
        <v>0</v>
      </c>
      <c r="J318" s="46">
        <f t="shared" si="64"/>
        <v>0</v>
      </c>
      <c r="K318" s="248" t="e">
        <f t="shared" si="55"/>
        <v>#DIV/0!</v>
      </c>
      <c r="M318" s="49"/>
    </row>
    <row r="319" spans="1:13" ht="15" hidden="1">
      <c r="A319" s="7" t="s">
        <v>8</v>
      </c>
      <c r="B319" s="42" t="s">
        <v>78</v>
      </c>
      <c r="C319" s="42" t="s">
        <v>85</v>
      </c>
      <c r="D319" s="38">
        <v>9000090430</v>
      </c>
      <c r="E319" s="38">
        <v>240</v>
      </c>
      <c r="F319" s="38">
        <v>1</v>
      </c>
      <c r="G319" s="46">
        <v>4517</v>
      </c>
      <c r="H319" s="221">
        <f>I319-J319</f>
        <v>0</v>
      </c>
      <c r="I319" s="46"/>
      <c r="J319" s="46"/>
      <c r="K319" s="248" t="e">
        <f t="shared" si="55"/>
        <v>#DIV/0!</v>
      </c>
      <c r="M319" s="49"/>
    </row>
    <row r="320" spans="1:13" ht="30" hidden="1">
      <c r="A320" s="32" t="s">
        <v>372</v>
      </c>
      <c r="B320" s="42" t="s">
        <v>78</v>
      </c>
      <c r="C320" s="42" t="s">
        <v>85</v>
      </c>
      <c r="D320" s="38" t="s">
        <v>387</v>
      </c>
      <c r="E320" s="38"/>
      <c r="F320" s="38"/>
      <c r="G320" s="46">
        <f aca="true" t="shared" si="65" ref="G320:J322">G321</f>
        <v>4517</v>
      </c>
      <c r="H320" s="221">
        <f aca="true" t="shared" si="66" ref="H320:H327">I320-J320</f>
        <v>0</v>
      </c>
      <c r="I320" s="46">
        <f>I321+I324</f>
        <v>0</v>
      </c>
      <c r="J320" s="46">
        <f>J321+J324</f>
        <v>0</v>
      </c>
      <c r="K320" s="248" t="e">
        <f t="shared" si="55"/>
        <v>#DIV/0!</v>
      </c>
      <c r="M320" s="49"/>
    </row>
    <row r="321" spans="1:13" ht="30" hidden="1">
      <c r="A321" s="31" t="s">
        <v>210</v>
      </c>
      <c r="B321" s="42" t="s">
        <v>78</v>
      </c>
      <c r="C321" s="42" t="s">
        <v>85</v>
      </c>
      <c r="D321" s="38" t="s">
        <v>388</v>
      </c>
      <c r="E321" s="38">
        <v>200</v>
      </c>
      <c r="F321" s="38"/>
      <c r="G321" s="46">
        <f t="shared" si="65"/>
        <v>4517</v>
      </c>
      <c r="H321" s="221">
        <f t="shared" si="66"/>
        <v>0</v>
      </c>
      <c r="I321" s="46">
        <f t="shared" si="65"/>
        <v>0</v>
      </c>
      <c r="J321" s="46">
        <f t="shared" si="65"/>
        <v>0</v>
      </c>
      <c r="K321" s="248" t="e">
        <f t="shared" si="55"/>
        <v>#DIV/0!</v>
      </c>
      <c r="M321" s="49"/>
    </row>
    <row r="322" spans="1:13" ht="30" hidden="1">
      <c r="A322" s="6" t="s">
        <v>20</v>
      </c>
      <c r="B322" s="42" t="s">
        <v>78</v>
      </c>
      <c r="C322" s="42" t="s">
        <v>85</v>
      </c>
      <c r="D322" s="38" t="s">
        <v>388</v>
      </c>
      <c r="E322" s="38">
        <v>240</v>
      </c>
      <c r="F322" s="38"/>
      <c r="G322" s="46">
        <f t="shared" si="65"/>
        <v>4517</v>
      </c>
      <c r="H322" s="221">
        <f t="shared" si="66"/>
        <v>0</v>
      </c>
      <c r="I322" s="46">
        <f t="shared" si="65"/>
        <v>0</v>
      </c>
      <c r="J322" s="46">
        <f t="shared" si="65"/>
        <v>0</v>
      </c>
      <c r="K322" s="248" t="e">
        <f t="shared" si="55"/>
        <v>#DIV/0!</v>
      </c>
      <c r="M322" s="49"/>
    </row>
    <row r="323" spans="1:13" ht="15" hidden="1">
      <c r="A323" s="7" t="s">
        <v>9</v>
      </c>
      <c r="B323" s="42" t="s">
        <v>78</v>
      </c>
      <c r="C323" s="42" t="s">
        <v>85</v>
      </c>
      <c r="D323" s="38" t="s">
        <v>388</v>
      </c>
      <c r="E323" s="38">
        <v>240</v>
      </c>
      <c r="F323" s="38">
        <v>2</v>
      </c>
      <c r="G323" s="46">
        <v>4517</v>
      </c>
      <c r="H323" s="221">
        <f t="shared" si="66"/>
        <v>0</v>
      </c>
      <c r="I323" s="46"/>
      <c r="J323" s="46"/>
      <c r="K323" s="248" t="e">
        <f t="shared" si="55"/>
        <v>#DIV/0!</v>
      </c>
      <c r="M323" s="49"/>
    </row>
    <row r="324" spans="1:13" ht="30" hidden="1">
      <c r="A324" s="32" t="s">
        <v>372</v>
      </c>
      <c r="B324" s="42" t="s">
        <v>78</v>
      </c>
      <c r="C324" s="42" t="s">
        <v>85</v>
      </c>
      <c r="D324" s="38" t="s">
        <v>388</v>
      </c>
      <c r="E324" s="38"/>
      <c r="F324" s="38"/>
      <c r="G324" s="46">
        <f aca="true" t="shared" si="67" ref="G324:J326">G325</f>
        <v>4517</v>
      </c>
      <c r="H324" s="221">
        <f t="shared" si="66"/>
        <v>0</v>
      </c>
      <c r="I324" s="46">
        <f t="shared" si="67"/>
        <v>0</v>
      </c>
      <c r="J324" s="46">
        <f t="shared" si="67"/>
        <v>0</v>
      </c>
      <c r="K324" s="248" t="e">
        <f t="shared" si="55"/>
        <v>#DIV/0!</v>
      </c>
      <c r="M324" s="49"/>
    </row>
    <row r="325" spans="1:13" ht="30" hidden="1">
      <c r="A325" s="31" t="s">
        <v>210</v>
      </c>
      <c r="B325" s="42" t="s">
        <v>78</v>
      </c>
      <c r="C325" s="42" t="s">
        <v>85</v>
      </c>
      <c r="D325" s="38" t="s">
        <v>388</v>
      </c>
      <c r="E325" s="38">
        <v>200</v>
      </c>
      <c r="F325" s="38"/>
      <c r="G325" s="46">
        <f t="shared" si="67"/>
        <v>4517</v>
      </c>
      <c r="H325" s="221">
        <f t="shared" si="66"/>
        <v>0</v>
      </c>
      <c r="I325" s="46">
        <f t="shared" si="67"/>
        <v>0</v>
      </c>
      <c r="J325" s="46">
        <f t="shared" si="67"/>
        <v>0</v>
      </c>
      <c r="K325" s="248" t="e">
        <f t="shared" si="55"/>
        <v>#DIV/0!</v>
      </c>
      <c r="M325" s="49"/>
    </row>
    <row r="326" spans="1:13" ht="30" hidden="1">
      <c r="A326" s="6" t="s">
        <v>20</v>
      </c>
      <c r="B326" s="42" t="s">
        <v>78</v>
      </c>
      <c r="C326" s="42" t="s">
        <v>85</v>
      </c>
      <c r="D326" s="38" t="s">
        <v>388</v>
      </c>
      <c r="E326" s="38">
        <v>240</v>
      </c>
      <c r="F326" s="38"/>
      <c r="G326" s="46">
        <f t="shared" si="67"/>
        <v>4517</v>
      </c>
      <c r="H326" s="221">
        <f t="shared" si="66"/>
        <v>0</v>
      </c>
      <c r="I326" s="46">
        <f t="shared" si="67"/>
        <v>0</v>
      </c>
      <c r="J326" s="46">
        <f t="shared" si="67"/>
        <v>0</v>
      </c>
      <c r="K326" s="248" t="e">
        <f t="shared" si="55"/>
        <v>#DIV/0!</v>
      </c>
      <c r="M326" s="49"/>
    </row>
    <row r="327" spans="1:13" ht="15" hidden="1">
      <c r="A327" s="7" t="s">
        <v>8</v>
      </c>
      <c r="B327" s="42" t="s">
        <v>78</v>
      </c>
      <c r="C327" s="42" t="s">
        <v>85</v>
      </c>
      <c r="D327" s="38" t="s">
        <v>388</v>
      </c>
      <c r="E327" s="38">
        <v>240</v>
      </c>
      <c r="F327" s="38">
        <v>1</v>
      </c>
      <c r="G327" s="46">
        <v>4517</v>
      </c>
      <c r="H327" s="221">
        <f t="shared" si="66"/>
        <v>0</v>
      </c>
      <c r="I327" s="46"/>
      <c r="J327" s="46"/>
      <c r="K327" s="248" t="e">
        <f t="shared" si="55"/>
        <v>#DIV/0!</v>
      </c>
      <c r="M327" s="49"/>
    </row>
    <row r="328" spans="1:14" ht="15" hidden="1">
      <c r="A328" s="6" t="s">
        <v>489</v>
      </c>
      <c r="B328" s="42" t="s">
        <v>78</v>
      </c>
      <c r="C328" s="42" t="s">
        <v>85</v>
      </c>
      <c r="D328" s="38">
        <v>9000090440</v>
      </c>
      <c r="E328" s="38"/>
      <c r="F328" s="38"/>
      <c r="G328" s="46">
        <f aca="true" t="shared" si="68" ref="G328:J330">G329</f>
        <v>4517</v>
      </c>
      <c r="H328" s="221">
        <f aca="true" t="shared" si="69" ref="H328:H334">I328-J328</f>
        <v>0</v>
      </c>
      <c r="I328" s="46">
        <f>I329+I332</f>
        <v>0</v>
      </c>
      <c r="J328" s="46">
        <f t="shared" si="68"/>
        <v>0</v>
      </c>
      <c r="K328" s="248" t="e">
        <f t="shared" si="55"/>
        <v>#DIV/0!</v>
      </c>
      <c r="M328" s="49"/>
      <c r="N328" s="49"/>
    </row>
    <row r="329" spans="1:14" ht="30" hidden="1">
      <c r="A329" s="31" t="s">
        <v>210</v>
      </c>
      <c r="B329" s="42" t="s">
        <v>78</v>
      </c>
      <c r="C329" s="42" t="s">
        <v>85</v>
      </c>
      <c r="D329" s="38">
        <v>9000090440</v>
      </c>
      <c r="E329" s="38">
        <v>200</v>
      </c>
      <c r="F329" s="38"/>
      <c r="G329" s="46">
        <f t="shared" si="68"/>
        <v>4517</v>
      </c>
      <c r="H329" s="221">
        <f t="shared" si="69"/>
        <v>0</v>
      </c>
      <c r="I329" s="46">
        <f t="shared" si="68"/>
        <v>0</v>
      </c>
      <c r="J329" s="46">
        <f t="shared" si="68"/>
        <v>0</v>
      </c>
      <c r="K329" s="248" t="e">
        <f t="shared" si="55"/>
        <v>#DIV/0!</v>
      </c>
      <c r="M329" s="49"/>
      <c r="N329" s="49"/>
    </row>
    <row r="330" spans="1:14" ht="30" hidden="1">
      <c r="A330" s="6" t="s">
        <v>20</v>
      </c>
      <c r="B330" s="42" t="s">
        <v>78</v>
      </c>
      <c r="C330" s="42" t="s">
        <v>85</v>
      </c>
      <c r="D330" s="38">
        <v>9000090440</v>
      </c>
      <c r="E330" s="38">
        <v>240</v>
      </c>
      <c r="F330" s="38"/>
      <c r="G330" s="46">
        <f t="shared" si="68"/>
        <v>4517</v>
      </c>
      <c r="H330" s="221">
        <f t="shared" si="69"/>
        <v>0</v>
      </c>
      <c r="I330" s="46">
        <f t="shared" si="68"/>
        <v>0</v>
      </c>
      <c r="J330" s="46">
        <f t="shared" si="68"/>
        <v>0</v>
      </c>
      <c r="K330" s="248" t="e">
        <f t="shared" si="55"/>
        <v>#DIV/0!</v>
      </c>
      <c r="M330" s="49"/>
      <c r="N330" s="49"/>
    </row>
    <row r="331" spans="1:14" ht="15" hidden="1">
      <c r="A331" s="7" t="s">
        <v>8</v>
      </c>
      <c r="B331" s="42" t="s">
        <v>78</v>
      </c>
      <c r="C331" s="42" t="s">
        <v>85</v>
      </c>
      <c r="D331" s="38">
        <v>9000090440</v>
      </c>
      <c r="E331" s="38">
        <v>240</v>
      </c>
      <c r="F331" s="38">
        <v>1</v>
      </c>
      <c r="G331" s="46">
        <v>4517</v>
      </c>
      <c r="H331" s="221">
        <f t="shared" si="69"/>
        <v>0</v>
      </c>
      <c r="I331" s="46"/>
      <c r="J331" s="46"/>
      <c r="K331" s="248" t="e">
        <f t="shared" si="55"/>
        <v>#DIV/0!</v>
      </c>
      <c r="M331" s="49"/>
      <c r="N331" s="49"/>
    </row>
    <row r="332" spans="1:14" ht="15" hidden="1">
      <c r="A332" s="6" t="s">
        <v>21</v>
      </c>
      <c r="B332" s="42" t="s">
        <v>78</v>
      </c>
      <c r="C332" s="42" t="s">
        <v>85</v>
      </c>
      <c r="D332" s="38">
        <v>9000090440</v>
      </c>
      <c r="E332" s="38">
        <v>800</v>
      </c>
      <c r="F332" s="36"/>
      <c r="G332" s="46">
        <f>H335</f>
        <v>10700</v>
      </c>
      <c r="H332" s="221">
        <f t="shared" si="69"/>
        <v>0</v>
      </c>
      <c r="I332" s="46">
        <f>I333</f>
        <v>0</v>
      </c>
      <c r="J332" s="46">
        <f>J333</f>
        <v>0</v>
      </c>
      <c r="K332" s="248" t="e">
        <f t="shared" si="55"/>
        <v>#DIV/0!</v>
      </c>
      <c r="M332" s="49"/>
      <c r="N332" s="49"/>
    </row>
    <row r="333" spans="1:14" ht="15" hidden="1">
      <c r="A333" s="6" t="s">
        <v>211</v>
      </c>
      <c r="B333" s="42" t="s">
        <v>78</v>
      </c>
      <c r="C333" s="42" t="s">
        <v>85</v>
      </c>
      <c r="D333" s="38">
        <v>9000090440</v>
      </c>
      <c r="E333" s="38">
        <v>830</v>
      </c>
      <c r="F333" s="38"/>
      <c r="G333" s="46">
        <f>G334</f>
        <v>4517</v>
      </c>
      <c r="H333" s="221">
        <f t="shared" si="69"/>
        <v>0</v>
      </c>
      <c r="I333" s="46">
        <f>I334</f>
        <v>0</v>
      </c>
      <c r="J333" s="46">
        <f>J334</f>
        <v>0</v>
      </c>
      <c r="K333" s="248" t="e">
        <f t="shared" si="55"/>
        <v>#DIV/0!</v>
      </c>
      <c r="M333" s="49"/>
      <c r="N333" s="49"/>
    </row>
    <row r="334" spans="1:14" ht="15" hidden="1">
      <c r="A334" s="7" t="s">
        <v>8</v>
      </c>
      <c r="B334" s="42" t="s">
        <v>78</v>
      </c>
      <c r="C334" s="42" t="s">
        <v>85</v>
      </c>
      <c r="D334" s="38">
        <v>9000090440</v>
      </c>
      <c r="E334" s="38">
        <v>830</v>
      </c>
      <c r="F334" s="38">
        <v>1</v>
      </c>
      <c r="G334" s="46">
        <v>4517</v>
      </c>
      <c r="H334" s="221">
        <f t="shared" si="69"/>
        <v>0</v>
      </c>
      <c r="I334" s="46"/>
      <c r="J334" s="46"/>
      <c r="K334" s="248" t="e">
        <f t="shared" si="55"/>
        <v>#DIV/0!</v>
      </c>
      <c r="M334" s="49"/>
      <c r="N334" s="49"/>
    </row>
    <row r="335" spans="1:14" ht="45">
      <c r="A335" s="132" t="s">
        <v>590</v>
      </c>
      <c r="B335" s="42" t="s">
        <v>78</v>
      </c>
      <c r="C335" s="42" t="s">
        <v>85</v>
      </c>
      <c r="D335" s="38">
        <v>5200000000</v>
      </c>
      <c r="E335" s="38"/>
      <c r="F335" s="38"/>
      <c r="G335" s="46" t="e">
        <f>#REF!</f>
        <v>#REF!</v>
      </c>
      <c r="H335" s="221">
        <f aca="true" t="shared" si="70" ref="H335:H347">I335-J335</f>
        <v>10700</v>
      </c>
      <c r="I335" s="46">
        <f>I337+I341+I345</f>
        <v>10700</v>
      </c>
      <c r="J335" s="46">
        <f>J337+J341+J345</f>
        <v>0</v>
      </c>
      <c r="K335" s="248">
        <f t="shared" si="55"/>
        <v>0</v>
      </c>
      <c r="M335" s="49"/>
      <c r="N335" s="49"/>
    </row>
    <row r="336" spans="1:14" ht="15">
      <c r="A336" s="133" t="s">
        <v>446</v>
      </c>
      <c r="B336" s="42" t="s">
        <v>78</v>
      </c>
      <c r="C336" s="42" t="s">
        <v>85</v>
      </c>
      <c r="D336" s="38">
        <v>5200100000</v>
      </c>
      <c r="E336" s="38"/>
      <c r="F336" s="38"/>
      <c r="G336" s="46">
        <f aca="true" t="shared" si="71" ref="G336:J338">G337</f>
        <v>4517</v>
      </c>
      <c r="H336" s="221">
        <f t="shared" si="70"/>
        <v>10600</v>
      </c>
      <c r="I336" s="46">
        <f>I337+I340</f>
        <v>10600</v>
      </c>
      <c r="J336" s="46">
        <f>J337+J340</f>
        <v>0</v>
      </c>
      <c r="K336" s="248">
        <f t="shared" si="55"/>
        <v>0</v>
      </c>
      <c r="M336" s="49"/>
      <c r="N336" s="49"/>
    </row>
    <row r="337" spans="1:14" ht="30">
      <c r="A337" s="31" t="s">
        <v>210</v>
      </c>
      <c r="B337" s="42" t="s">
        <v>78</v>
      </c>
      <c r="C337" s="42" t="s">
        <v>85</v>
      </c>
      <c r="D337" s="38" t="s">
        <v>478</v>
      </c>
      <c r="E337" s="38">
        <v>200</v>
      </c>
      <c r="F337" s="38"/>
      <c r="G337" s="46">
        <f t="shared" si="71"/>
        <v>4517</v>
      </c>
      <c r="H337" s="221">
        <f t="shared" si="70"/>
        <v>10400</v>
      </c>
      <c r="I337" s="46">
        <f t="shared" si="71"/>
        <v>10400</v>
      </c>
      <c r="J337" s="46">
        <f t="shared" si="71"/>
        <v>0</v>
      </c>
      <c r="K337" s="248">
        <f t="shared" si="55"/>
        <v>0</v>
      </c>
      <c r="M337" s="49"/>
      <c r="N337" s="49"/>
    </row>
    <row r="338" spans="1:14" ht="30">
      <c r="A338" s="6" t="s">
        <v>20</v>
      </c>
      <c r="B338" s="42" t="s">
        <v>78</v>
      </c>
      <c r="C338" s="42" t="s">
        <v>85</v>
      </c>
      <c r="D338" s="38" t="s">
        <v>478</v>
      </c>
      <c r="E338" s="38">
        <v>240</v>
      </c>
      <c r="F338" s="38"/>
      <c r="G338" s="46">
        <f t="shared" si="71"/>
        <v>4517</v>
      </c>
      <c r="H338" s="221">
        <f t="shared" si="70"/>
        <v>10400</v>
      </c>
      <c r="I338" s="46">
        <f t="shared" si="71"/>
        <v>10400</v>
      </c>
      <c r="J338" s="46">
        <f t="shared" si="71"/>
        <v>0</v>
      </c>
      <c r="K338" s="248">
        <f t="shared" si="55"/>
        <v>0</v>
      </c>
      <c r="M338" s="49"/>
      <c r="N338" s="49"/>
    </row>
    <row r="339" spans="1:14" ht="15">
      <c r="A339" s="7" t="s">
        <v>9</v>
      </c>
      <c r="B339" s="42" t="s">
        <v>78</v>
      </c>
      <c r="C339" s="42" t="s">
        <v>85</v>
      </c>
      <c r="D339" s="38" t="s">
        <v>478</v>
      </c>
      <c r="E339" s="38">
        <v>240</v>
      </c>
      <c r="F339" s="38">
        <v>2</v>
      </c>
      <c r="G339" s="46">
        <v>4517</v>
      </c>
      <c r="H339" s="221">
        <f t="shared" si="70"/>
        <v>10400</v>
      </c>
      <c r="I339" s="46">
        <v>10400</v>
      </c>
      <c r="J339" s="46"/>
      <c r="K339" s="248">
        <f aca="true" t="shared" si="72" ref="K339:K402">J339/I339*100</f>
        <v>0</v>
      </c>
      <c r="M339" s="49"/>
      <c r="N339" s="49"/>
    </row>
    <row r="340" spans="1:14" ht="15">
      <c r="A340" s="133" t="s">
        <v>446</v>
      </c>
      <c r="B340" s="42" t="s">
        <v>78</v>
      </c>
      <c r="C340" s="42" t="s">
        <v>85</v>
      </c>
      <c r="D340" s="38" t="s">
        <v>478</v>
      </c>
      <c r="E340" s="38"/>
      <c r="F340" s="38"/>
      <c r="G340" s="46">
        <f aca="true" t="shared" si="73" ref="G340:J346">G341</f>
        <v>4517</v>
      </c>
      <c r="H340" s="221">
        <f>I340-J340</f>
        <v>200</v>
      </c>
      <c r="I340" s="46">
        <f t="shared" si="73"/>
        <v>200</v>
      </c>
      <c r="J340" s="46">
        <f t="shared" si="73"/>
        <v>0</v>
      </c>
      <c r="K340" s="248">
        <f t="shared" si="72"/>
        <v>0</v>
      </c>
      <c r="M340" s="49"/>
      <c r="N340" s="49"/>
    </row>
    <row r="341" spans="1:14" ht="30">
      <c r="A341" s="31" t="s">
        <v>210</v>
      </c>
      <c r="B341" s="42" t="s">
        <v>78</v>
      </c>
      <c r="C341" s="42" t="s">
        <v>85</v>
      </c>
      <c r="D341" s="38" t="s">
        <v>478</v>
      </c>
      <c r="E341" s="38">
        <v>200</v>
      </c>
      <c r="F341" s="38"/>
      <c r="G341" s="46">
        <f t="shared" si="73"/>
        <v>4517</v>
      </c>
      <c r="H341" s="221">
        <f t="shared" si="70"/>
        <v>200</v>
      </c>
      <c r="I341" s="46">
        <f t="shared" si="73"/>
        <v>200</v>
      </c>
      <c r="J341" s="46">
        <f t="shared" si="73"/>
        <v>0</v>
      </c>
      <c r="K341" s="248">
        <f t="shared" si="72"/>
        <v>0</v>
      </c>
      <c r="M341" s="49"/>
      <c r="N341" s="49"/>
    </row>
    <row r="342" spans="1:14" ht="30">
      <c r="A342" s="6" t="s">
        <v>20</v>
      </c>
      <c r="B342" s="42" t="s">
        <v>78</v>
      </c>
      <c r="C342" s="42" t="s">
        <v>85</v>
      </c>
      <c r="D342" s="38" t="s">
        <v>478</v>
      </c>
      <c r="E342" s="38">
        <v>240</v>
      </c>
      <c r="F342" s="38"/>
      <c r="G342" s="46">
        <f t="shared" si="73"/>
        <v>4517</v>
      </c>
      <c r="H342" s="221">
        <f t="shared" si="70"/>
        <v>200</v>
      </c>
      <c r="I342" s="46">
        <f t="shared" si="73"/>
        <v>200</v>
      </c>
      <c r="J342" s="46">
        <f t="shared" si="73"/>
        <v>0</v>
      </c>
      <c r="K342" s="248">
        <f t="shared" si="72"/>
        <v>0</v>
      </c>
      <c r="M342" s="49"/>
      <c r="N342" s="49"/>
    </row>
    <row r="343" spans="1:14" ht="15">
      <c r="A343" s="7" t="s">
        <v>8</v>
      </c>
      <c r="B343" s="42" t="s">
        <v>78</v>
      </c>
      <c r="C343" s="42" t="s">
        <v>85</v>
      </c>
      <c r="D343" s="38" t="s">
        <v>478</v>
      </c>
      <c r="E343" s="38">
        <v>240</v>
      </c>
      <c r="F343" s="38">
        <v>1</v>
      </c>
      <c r="G343" s="46">
        <v>4517</v>
      </c>
      <c r="H343" s="221">
        <f t="shared" si="70"/>
        <v>200</v>
      </c>
      <c r="I343" s="46">
        <v>200</v>
      </c>
      <c r="J343" s="46"/>
      <c r="K343" s="248">
        <f t="shared" si="72"/>
        <v>0</v>
      </c>
      <c r="M343" s="49"/>
      <c r="N343" s="49"/>
    </row>
    <row r="344" spans="1:14" ht="15">
      <c r="A344" s="6" t="s">
        <v>447</v>
      </c>
      <c r="B344" s="42" t="s">
        <v>78</v>
      </c>
      <c r="C344" s="42" t="s">
        <v>85</v>
      </c>
      <c r="D344" s="38">
        <v>5200200000</v>
      </c>
      <c r="E344" s="38"/>
      <c r="F344" s="38"/>
      <c r="G344" s="46">
        <f t="shared" si="73"/>
        <v>4517</v>
      </c>
      <c r="H344" s="221">
        <f t="shared" si="70"/>
        <v>100</v>
      </c>
      <c r="I344" s="46">
        <f t="shared" si="73"/>
        <v>100</v>
      </c>
      <c r="J344" s="46">
        <f t="shared" si="73"/>
        <v>0</v>
      </c>
      <c r="K344" s="248">
        <f t="shared" si="72"/>
        <v>0</v>
      </c>
      <c r="M344" s="49"/>
      <c r="N344" s="49"/>
    </row>
    <row r="345" spans="1:14" ht="30">
      <c r="A345" s="31" t="s">
        <v>210</v>
      </c>
      <c r="B345" s="42" t="s">
        <v>78</v>
      </c>
      <c r="C345" s="42" t="s">
        <v>85</v>
      </c>
      <c r="D345" s="38">
        <v>5200291110</v>
      </c>
      <c r="E345" s="38">
        <v>200</v>
      </c>
      <c r="F345" s="38"/>
      <c r="G345" s="46">
        <f t="shared" si="73"/>
        <v>4517</v>
      </c>
      <c r="H345" s="221">
        <f t="shared" si="70"/>
        <v>100</v>
      </c>
      <c r="I345" s="46">
        <f t="shared" si="73"/>
        <v>100</v>
      </c>
      <c r="J345" s="46">
        <f t="shared" si="73"/>
        <v>0</v>
      </c>
      <c r="K345" s="248">
        <f t="shared" si="72"/>
        <v>0</v>
      </c>
      <c r="M345" s="49"/>
      <c r="N345" s="49"/>
    </row>
    <row r="346" spans="1:14" ht="30">
      <c r="A346" s="6" t="s">
        <v>20</v>
      </c>
      <c r="B346" s="42" t="s">
        <v>78</v>
      </c>
      <c r="C346" s="42" t="s">
        <v>85</v>
      </c>
      <c r="D346" s="38">
        <v>5200291110</v>
      </c>
      <c r="E346" s="38">
        <v>240</v>
      </c>
      <c r="F346" s="38"/>
      <c r="G346" s="46">
        <f t="shared" si="73"/>
        <v>4517</v>
      </c>
      <c r="H346" s="221">
        <f t="shared" si="70"/>
        <v>100</v>
      </c>
      <c r="I346" s="46">
        <f t="shared" si="73"/>
        <v>100</v>
      </c>
      <c r="J346" s="46">
        <f t="shared" si="73"/>
        <v>0</v>
      </c>
      <c r="K346" s="248">
        <f t="shared" si="72"/>
        <v>0</v>
      </c>
      <c r="M346" s="49"/>
      <c r="N346" s="49"/>
    </row>
    <row r="347" spans="1:14" ht="15">
      <c r="A347" s="7" t="s">
        <v>8</v>
      </c>
      <c r="B347" s="42" t="s">
        <v>78</v>
      </c>
      <c r="C347" s="42" t="s">
        <v>85</v>
      </c>
      <c r="D347" s="38">
        <v>5200291110</v>
      </c>
      <c r="E347" s="38">
        <v>240</v>
      </c>
      <c r="F347" s="38">
        <v>1</v>
      </c>
      <c r="G347" s="46">
        <v>4517</v>
      </c>
      <c r="H347" s="221">
        <f t="shared" si="70"/>
        <v>100</v>
      </c>
      <c r="I347" s="46">
        <v>100</v>
      </c>
      <c r="J347" s="46"/>
      <c r="K347" s="248">
        <f t="shared" si="72"/>
        <v>0</v>
      </c>
      <c r="M347" s="49"/>
      <c r="N347" s="49"/>
    </row>
    <row r="348" spans="1:11" s="57" customFormat="1" ht="14.25">
      <c r="A348" s="5" t="s">
        <v>90</v>
      </c>
      <c r="B348" s="112" t="s">
        <v>78</v>
      </c>
      <c r="C348" s="112" t="s">
        <v>91</v>
      </c>
      <c r="D348" s="113"/>
      <c r="E348" s="113"/>
      <c r="F348" s="113"/>
      <c r="G348" s="221" t="e">
        <f>#REF!</f>
        <v>#REF!</v>
      </c>
      <c r="H348" s="221" t="e">
        <f>#REF!</f>
        <v>#REF!</v>
      </c>
      <c r="I348" s="221">
        <f aca="true" t="shared" si="74" ref="I348:J352">I349</f>
        <v>5</v>
      </c>
      <c r="J348" s="221">
        <f t="shared" si="74"/>
        <v>0</v>
      </c>
      <c r="K348" s="248">
        <f t="shared" si="72"/>
        <v>0</v>
      </c>
    </row>
    <row r="349" spans="1:14" ht="45">
      <c r="A349" s="33" t="s">
        <v>539</v>
      </c>
      <c r="B349" s="42" t="s">
        <v>78</v>
      </c>
      <c r="C349" s="42" t="s">
        <v>91</v>
      </c>
      <c r="D349" s="38">
        <v>5700000000</v>
      </c>
      <c r="E349" s="36"/>
      <c r="F349" s="36"/>
      <c r="G349" s="46" t="e">
        <f>#REF!</f>
        <v>#REF!</v>
      </c>
      <c r="H349" s="221">
        <f>I349-J349</f>
        <v>5</v>
      </c>
      <c r="I349" s="46">
        <f t="shared" si="74"/>
        <v>5</v>
      </c>
      <c r="J349" s="46">
        <f t="shared" si="74"/>
        <v>0</v>
      </c>
      <c r="K349" s="248">
        <f t="shared" si="72"/>
        <v>0</v>
      </c>
      <c r="M349" s="49"/>
      <c r="N349" s="49"/>
    </row>
    <row r="350" spans="1:14" s="216" customFormat="1" ht="30">
      <c r="A350" s="144" t="s">
        <v>556</v>
      </c>
      <c r="B350" s="42" t="s">
        <v>78</v>
      </c>
      <c r="C350" s="42" t="s">
        <v>91</v>
      </c>
      <c r="D350" s="38">
        <v>5700191030</v>
      </c>
      <c r="E350" s="36"/>
      <c r="F350" s="36"/>
      <c r="G350" s="46">
        <f>G351</f>
        <v>80</v>
      </c>
      <c r="H350" s="223">
        <f>I350-J350</f>
        <v>5</v>
      </c>
      <c r="I350" s="46">
        <f t="shared" si="74"/>
        <v>5</v>
      </c>
      <c r="J350" s="46">
        <f t="shared" si="74"/>
        <v>0</v>
      </c>
      <c r="K350" s="248">
        <f t="shared" si="72"/>
        <v>0</v>
      </c>
      <c r="M350" s="215"/>
      <c r="N350" s="215"/>
    </row>
    <row r="351" spans="1:14" ht="15">
      <c r="A351" s="6" t="s">
        <v>21</v>
      </c>
      <c r="B351" s="42" t="s">
        <v>78</v>
      </c>
      <c r="C351" s="42" t="s">
        <v>91</v>
      </c>
      <c r="D351" s="38">
        <v>5700191030</v>
      </c>
      <c r="E351" s="38">
        <v>800</v>
      </c>
      <c r="F351" s="36"/>
      <c r="G351" s="46">
        <f>G352</f>
        <v>80</v>
      </c>
      <c r="H351" s="221">
        <f>I351-J351</f>
        <v>5</v>
      </c>
      <c r="I351" s="46">
        <f t="shared" si="74"/>
        <v>5</v>
      </c>
      <c r="J351" s="46">
        <f t="shared" si="74"/>
        <v>0</v>
      </c>
      <c r="K351" s="248">
        <f t="shared" si="72"/>
        <v>0</v>
      </c>
      <c r="M351" s="49"/>
      <c r="N351" s="49"/>
    </row>
    <row r="352" spans="1:14" ht="45">
      <c r="A352" s="6" t="s">
        <v>81</v>
      </c>
      <c r="B352" s="42" t="s">
        <v>78</v>
      </c>
      <c r="C352" s="42" t="s">
        <v>91</v>
      </c>
      <c r="D352" s="38">
        <v>5700191030</v>
      </c>
      <c r="E352" s="38">
        <v>810</v>
      </c>
      <c r="F352" s="36"/>
      <c r="G352" s="46">
        <f>G353</f>
        <v>80</v>
      </c>
      <c r="H352" s="221">
        <f>I352-J352</f>
        <v>5</v>
      </c>
      <c r="I352" s="46">
        <f t="shared" si="74"/>
        <v>5</v>
      </c>
      <c r="J352" s="46">
        <f t="shared" si="74"/>
        <v>0</v>
      </c>
      <c r="K352" s="248">
        <f t="shared" si="72"/>
        <v>0</v>
      </c>
      <c r="M352" s="49"/>
      <c r="N352" s="49"/>
    </row>
    <row r="353" spans="1:14" ht="15">
      <c r="A353" s="7" t="s">
        <v>8</v>
      </c>
      <c r="B353" s="42" t="s">
        <v>78</v>
      </c>
      <c r="C353" s="42" t="s">
        <v>91</v>
      </c>
      <c r="D353" s="38">
        <v>5700191030</v>
      </c>
      <c r="E353" s="38">
        <v>810</v>
      </c>
      <c r="F353" s="38">
        <v>1</v>
      </c>
      <c r="G353" s="46">
        <v>80</v>
      </c>
      <c r="H353" s="221">
        <f>I353-J353</f>
        <v>5</v>
      </c>
      <c r="I353" s="46">
        <v>5</v>
      </c>
      <c r="J353" s="46"/>
      <c r="K353" s="248">
        <f t="shared" si="72"/>
        <v>0</v>
      </c>
      <c r="M353" s="49"/>
      <c r="N353" s="49"/>
    </row>
    <row r="354" spans="1:11" ht="15">
      <c r="A354" s="5" t="s">
        <v>92</v>
      </c>
      <c r="B354" s="112" t="s">
        <v>93</v>
      </c>
      <c r="C354" s="41"/>
      <c r="D354" s="36"/>
      <c r="E354" s="36"/>
      <c r="F354" s="36"/>
      <c r="G354" s="221">
        <f>G357+G402+G445</f>
        <v>5941.00602</v>
      </c>
      <c r="H354" s="221" t="e">
        <f>H357+H402</f>
        <v>#REF!</v>
      </c>
      <c r="I354" s="221">
        <f>I357+I402+I445</f>
        <v>12067.8</v>
      </c>
      <c r="J354" s="221">
        <f>J357+J402+J445</f>
        <v>1529.1753899999999</v>
      </c>
      <c r="K354" s="248">
        <f t="shared" si="72"/>
        <v>12.671534082434247</v>
      </c>
    </row>
    <row r="355" spans="1:14" ht="15">
      <c r="A355" s="5" t="s">
        <v>8</v>
      </c>
      <c r="B355" s="112" t="s">
        <v>115</v>
      </c>
      <c r="C355" s="41"/>
      <c r="D355" s="36"/>
      <c r="E355" s="36"/>
      <c r="F355" s="36"/>
      <c r="G355" s="221">
        <f>G362+G391+G421+G425+G450+G430+G434+G440+G401+G418</f>
        <v>1695.4</v>
      </c>
      <c r="H355" s="221" t="e">
        <f>H421+H424+#REF!+#REF!</f>
        <v>#REF!</v>
      </c>
      <c r="I355" s="221">
        <f>I391+I430+I440+I450+I472+I476+I480+I437</f>
        <v>12067.8</v>
      </c>
      <c r="J355" s="250">
        <f>J391+J430+J440+J450+J472+J476+J480+J437</f>
        <v>1529.1753899999999</v>
      </c>
      <c r="K355" s="248">
        <f t="shared" si="72"/>
        <v>12.671534082434247</v>
      </c>
      <c r="N355" s="49"/>
    </row>
    <row r="356" spans="1:11" ht="15">
      <c r="A356" s="5" t="s">
        <v>9</v>
      </c>
      <c r="B356" s="112" t="s">
        <v>116</v>
      </c>
      <c r="C356" s="41"/>
      <c r="D356" s="36"/>
      <c r="E356" s="36"/>
      <c r="F356" s="36"/>
      <c r="G356" s="221">
        <f>G382+G386+G396</f>
        <v>4245.60602</v>
      </c>
      <c r="H356" s="221" t="e">
        <f>#REF!+H1056+#REF!+#REF!</f>
        <v>#REF!</v>
      </c>
      <c r="I356" s="221">
        <f>I382+I386+I396</f>
        <v>0</v>
      </c>
      <c r="J356" s="221">
        <f>J382+J386+J396</f>
        <v>0</v>
      </c>
      <c r="K356" s="248"/>
    </row>
    <row r="357" spans="1:11" ht="15">
      <c r="A357" s="5" t="s">
        <v>94</v>
      </c>
      <c r="B357" s="112" t="s">
        <v>93</v>
      </c>
      <c r="C357" s="112" t="s">
        <v>95</v>
      </c>
      <c r="D357" s="37"/>
      <c r="E357" s="37"/>
      <c r="F357" s="37"/>
      <c r="G357" s="221">
        <f>G387+G392</f>
        <v>4709.60602</v>
      </c>
      <c r="H357" s="221" t="e">
        <f>H358+#REF!</f>
        <v>#REF!</v>
      </c>
      <c r="I357" s="221">
        <f>I387+I392</f>
        <v>300</v>
      </c>
      <c r="J357" s="221">
        <f>J387+J392</f>
        <v>38.53291</v>
      </c>
      <c r="K357" s="248">
        <f t="shared" si="72"/>
        <v>12.844303333333334</v>
      </c>
    </row>
    <row r="358" spans="1:11" ht="15" customHeight="1" hidden="1">
      <c r="A358" s="6" t="s">
        <v>16</v>
      </c>
      <c r="B358" s="42" t="s">
        <v>93</v>
      </c>
      <c r="C358" s="42" t="s">
        <v>95</v>
      </c>
      <c r="D358" s="38">
        <v>9000000000</v>
      </c>
      <c r="E358" s="36"/>
      <c r="F358" s="36"/>
      <c r="G358" s="46">
        <f>G359</f>
        <v>0</v>
      </c>
      <c r="H358" s="46" t="e">
        <f>#REF!</f>
        <v>#REF!</v>
      </c>
      <c r="I358" s="46">
        <f>I359</f>
        <v>0</v>
      </c>
      <c r="J358" s="46">
        <f>J359</f>
        <v>0</v>
      </c>
      <c r="K358" s="248" t="e">
        <f t="shared" si="72"/>
        <v>#DIV/0!</v>
      </c>
    </row>
    <row r="359" spans="1:11" ht="30" customHeight="1" hidden="1">
      <c r="A359" s="6" t="s">
        <v>186</v>
      </c>
      <c r="B359" s="42" t="s">
        <v>93</v>
      </c>
      <c r="C359" s="42" t="s">
        <v>95</v>
      </c>
      <c r="D359" s="38" t="s">
        <v>404</v>
      </c>
      <c r="E359" s="36"/>
      <c r="F359" s="36"/>
      <c r="G359" s="46">
        <f aca="true" t="shared" si="75" ref="G359:J360">G360</f>
        <v>0</v>
      </c>
      <c r="H359" s="46" t="e">
        <f t="shared" si="75"/>
        <v>#REF!</v>
      </c>
      <c r="I359" s="46">
        <f t="shared" si="75"/>
        <v>0</v>
      </c>
      <c r="J359" s="46">
        <f t="shared" si="75"/>
        <v>0</v>
      </c>
      <c r="K359" s="248" t="e">
        <f t="shared" si="72"/>
        <v>#DIV/0!</v>
      </c>
    </row>
    <row r="360" spans="1:11" ht="15" customHeight="1" hidden="1">
      <c r="A360" s="6" t="s">
        <v>21</v>
      </c>
      <c r="B360" s="42" t="s">
        <v>93</v>
      </c>
      <c r="C360" s="42" t="s">
        <v>95</v>
      </c>
      <c r="D360" s="38" t="s">
        <v>404</v>
      </c>
      <c r="E360" s="38">
        <v>800</v>
      </c>
      <c r="F360" s="36"/>
      <c r="G360" s="46">
        <f t="shared" si="75"/>
        <v>0</v>
      </c>
      <c r="H360" s="46" t="e">
        <f t="shared" si="75"/>
        <v>#REF!</v>
      </c>
      <c r="I360" s="46">
        <f t="shared" si="75"/>
        <v>0</v>
      </c>
      <c r="J360" s="46">
        <f t="shared" si="75"/>
        <v>0</v>
      </c>
      <c r="K360" s="248" t="e">
        <f t="shared" si="72"/>
        <v>#DIV/0!</v>
      </c>
    </row>
    <row r="361" spans="1:11" ht="45" customHeight="1" hidden="1">
      <c r="A361" s="6" t="s">
        <v>81</v>
      </c>
      <c r="B361" s="42" t="s">
        <v>93</v>
      </c>
      <c r="C361" s="42" t="s">
        <v>95</v>
      </c>
      <c r="D361" s="38" t="s">
        <v>404</v>
      </c>
      <c r="E361" s="38">
        <v>810</v>
      </c>
      <c r="F361" s="36"/>
      <c r="G361" s="46">
        <f>G362</f>
        <v>0</v>
      </c>
      <c r="H361" s="46" t="e">
        <f>#REF!+#REF!+H362</f>
        <v>#REF!</v>
      </c>
      <c r="I361" s="46">
        <f>I362</f>
        <v>0</v>
      </c>
      <c r="J361" s="46">
        <f>J362</f>
        <v>0</v>
      </c>
      <c r="K361" s="248" t="e">
        <f t="shared" si="72"/>
        <v>#DIV/0!</v>
      </c>
    </row>
    <row r="362" spans="1:11" ht="15" customHeight="1" hidden="1">
      <c r="A362" s="7" t="s">
        <v>8</v>
      </c>
      <c r="B362" s="42" t="s">
        <v>93</v>
      </c>
      <c r="C362" s="42" t="s">
        <v>95</v>
      </c>
      <c r="D362" s="38" t="s">
        <v>404</v>
      </c>
      <c r="E362" s="38">
        <v>810</v>
      </c>
      <c r="F362" s="38">
        <v>1</v>
      </c>
      <c r="G362" s="46"/>
      <c r="H362" s="46">
        <v>308.329</v>
      </c>
      <c r="I362" s="46"/>
      <c r="J362" s="46"/>
      <c r="K362" s="248" t="e">
        <f t="shared" si="72"/>
        <v>#DIV/0!</v>
      </c>
    </row>
    <row r="363" spans="1:11" ht="45" customHeight="1" hidden="1">
      <c r="A363" s="25" t="s">
        <v>96</v>
      </c>
      <c r="B363" s="42" t="s">
        <v>93</v>
      </c>
      <c r="C363" s="42" t="s">
        <v>95</v>
      </c>
      <c r="D363" s="38" t="s">
        <v>97</v>
      </c>
      <c r="E363" s="38"/>
      <c r="F363" s="38"/>
      <c r="G363" s="46">
        <f>G364</f>
        <v>0</v>
      </c>
      <c r="H363" s="46"/>
      <c r="I363" s="46">
        <f>I364</f>
        <v>0</v>
      </c>
      <c r="J363" s="46">
        <f>J364</f>
        <v>0</v>
      </c>
      <c r="K363" s="248" t="e">
        <f t="shared" si="72"/>
        <v>#DIV/0!</v>
      </c>
    </row>
    <row r="364" spans="1:11" ht="75" customHeight="1" hidden="1">
      <c r="A364" s="26" t="s">
        <v>161</v>
      </c>
      <c r="B364" s="42" t="s">
        <v>93</v>
      </c>
      <c r="C364" s="42" t="s">
        <v>95</v>
      </c>
      <c r="D364" s="38" t="s">
        <v>162</v>
      </c>
      <c r="E364" s="38"/>
      <c r="F364" s="38"/>
      <c r="G364" s="46">
        <f>G365+G369</f>
        <v>0</v>
      </c>
      <c r="H364" s="46"/>
      <c r="I364" s="46">
        <f>I365+I369</f>
        <v>0</v>
      </c>
      <c r="J364" s="46">
        <f>J365+J369</f>
        <v>0</v>
      </c>
      <c r="K364" s="248" t="e">
        <f t="shared" si="72"/>
        <v>#DIV/0!</v>
      </c>
    </row>
    <row r="365" spans="1:11" ht="135" customHeight="1" hidden="1">
      <c r="A365" s="23" t="s">
        <v>168</v>
      </c>
      <c r="B365" s="42" t="s">
        <v>93</v>
      </c>
      <c r="C365" s="42" t="s">
        <v>95</v>
      </c>
      <c r="D365" s="38" t="s">
        <v>163</v>
      </c>
      <c r="E365" s="38"/>
      <c r="F365" s="38"/>
      <c r="G365" s="46">
        <f>G366</f>
        <v>0</v>
      </c>
      <c r="H365" s="46"/>
      <c r="I365" s="46">
        <f aca="true" t="shared" si="76" ref="I365:J367">I366</f>
        <v>0</v>
      </c>
      <c r="J365" s="46">
        <f t="shared" si="76"/>
        <v>0</v>
      </c>
      <c r="K365" s="248" t="e">
        <f t="shared" si="72"/>
        <v>#DIV/0!</v>
      </c>
    </row>
    <row r="366" spans="1:11" ht="30" customHeight="1" hidden="1">
      <c r="A366" s="6" t="s">
        <v>167</v>
      </c>
      <c r="B366" s="42" t="s">
        <v>93</v>
      </c>
      <c r="C366" s="42" t="s">
        <v>95</v>
      </c>
      <c r="D366" s="38" t="s">
        <v>163</v>
      </c>
      <c r="E366" s="38">
        <v>400</v>
      </c>
      <c r="F366" s="38"/>
      <c r="G366" s="46">
        <f>G367</f>
        <v>0</v>
      </c>
      <c r="H366" s="46"/>
      <c r="I366" s="46">
        <f t="shared" si="76"/>
        <v>0</v>
      </c>
      <c r="J366" s="46">
        <f t="shared" si="76"/>
        <v>0</v>
      </c>
      <c r="K366" s="248" t="e">
        <f t="shared" si="72"/>
        <v>#DIV/0!</v>
      </c>
    </row>
    <row r="367" spans="1:11" ht="15" customHeight="1" hidden="1">
      <c r="A367" s="6" t="s">
        <v>173</v>
      </c>
      <c r="B367" s="42" t="s">
        <v>93</v>
      </c>
      <c r="C367" s="42" t="s">
        <v>95</v>
      </c>
      <c r="D367" s="38" t="s">
        <v>163</v>
      </c>
      <c r="E367" s="38">
        <v>410</v>
      </c>
      <c r="F367" s="38"/>
      <c r="G367" s="46">
        <f>G368</f>
        <v>0</v>
      </c>
      <c r="H367" s="46"/>
      <c r="I367" s="46">
        <f t="shared" si="76"/>
        <v>0</v>
      </c>
      <c r="J367" s="46">
        <f t="shared" si="76"/>
        <v>0</v>
      </c>
      <c r="K367" s="248" t="e">
        <f t="shared" si="72"/>
        <v>#DIV/0!</v>
      </c>
    </row>
    <row r="368" spans="1:11" ht="15" customHeight="1" hidden="1">
      <c r="A368" s="7" t="s">
        <v>9</v>
      </c>
      <c r="B368" s="42" t="s">
        <v>93</v>
      </c>
      <c r="C368" s="42" t="s">
        <v>95</v>
      </c>
      <c r="D368" s="38" t="s">
        <v>163</v>
      </c>
      <c r="E368" s="38">
        <v>410</v>
      </c>
      <c r="F368" s="38">
        <v>2</v>
      </c>
      <c r="G368" s="46"/>
      <c r="H368" s="46"/>
      <c r="I368" s="46"/>
      <c r="J368" s="46"/>
      <c r="K368" s="248" t="e">
        <f t="shared" si="72"/>
        <v>#DIV/0!</v>
      </c>
    </row>
    <row r="369" spans="1:11" ht="105" customHeight="1" hidden="1">
      <c r="A369" s="23" t="s">
        <v>164</v>
      </c>
      <c r="B369" s="42" t="s">
        <v>93</v>
      </c>
      <c r="C369" s="42" t="s">
        <v>95</v>
      </c>
      <c r="D369" s="38" t="s">
        <v>165</v>
      </c>
      <c r="E369" s="38"/>
      <c r="F369" s="38"/>
      <c r="G369" s="46">
        <f>G370</f>
        <v>0</v>
      </c>
      <c r="H369" s="46"/>
      <c r="I369" s="46">
        <f aca="true" t="shared" si="77" ref="I369:J371">I370</f>
        <v>0</v>
      </c>
      <c r="J369" s="46">
        <f t="shared" si="77"/>
        <v>0</v>
      </c>
      <c r="K369" s="248" t="e">
        <f t="shared" si="72"/>
        <v>#DIV/0!</v>
      </c>
    </row>
    <row r="370" spans="1:11" ht="30" customHeight="1" hidden="1">
      <c r="A370" s="6" t="s">
        <v>167</v>
      </c>
      <c r="B370" s="42" t="s">
        <v>93</v>
      </c>
      <c r="C370" s="42" t="s">
        <v>95</v>
      </c>
      <c r="D370" s="38" t="s">
        <v>165</v>
      </c>
      <c r="E370" s="38">
        <v>400</v>
      </c>
      <c r="F370" s="38"/>
      <c r="G370" s="46">
        <f>G371</f>
        <v>0</v>
      </c>
      <c r="H370" s="46"/>
      <c r="I370" s="46">
        <f t="shared" si="77"/>
        <v>0</v>
      </c>
      <c r="J370" s="46">
        <f t="shared" si="77"/>
        <v>0</v>
      </c>
      <c r="K370" s="248" t="e">
        <f t="shared" si="72"/>
        <v>#DIV/0!</v>
      </c>
    </row>
    <row r="371" spans="1:11" ht="15" customHeight="1" hidden="1">
      <c r="A371" s="6" t="s">
        <v>173</v>
      </c>
      <c r="B371" s="42" t="s">
        <v>93</v>
      </c>
      <c r="C371" s="42" t="s">
        <v>95</v>
      </c>
      <c r="D371" s="38" t="s">
        <v>165</v>
      </c>
      <c r="E371" s="38">
        <v>410</v>
      </c>
      <c r="F371" s="38"/>
      <c r="G371" s="46">
        <f>G372</f>
        <v>0</v>
      </c>
      <c r="H371" s="46"/>
      <c r="I371" s="46">
        <f t="shared" si="77"/>
        <v>0</v>
      </c>
      <c r="J371" s="46">
        <f t="shared" si="77"/>
        <v>0</v>
      </c>
      <c r="K371" s="248" t="e">
        <f t="shared" si="72"/>
        <v>#DIV/0!</v>
      </c>
    </row>
    <row r="372" spans="1:11" ht="15" customHeight="1" hidden="1">
      <c r="A372" s="7" t="s">
        <v>9</v>
      </c>
      <c r="B372" s="42" t="s">
        <v>93</v>
      </c>
      <c r="C372" s="42" t="s">
        <v>95</v>
      </c>
      <c r="D372" s="38" t="s">
        <v>165</v>
      </c>
      <c r="E372" s="38">
        <v>410</v>
      </c>
      <c r="F372" s="38">
        <v>2</v>
      </c>
      <c r="G372" s="46"/>
      <c r="H372" s="46"/>
      <c r="I372" s="46"/>
      <c r="J372" s="46"/>
      <c r="K372" s="248" t="e">
        <f t="shared" si="72"/>
        <v>#DIV/0!</v>
      </c>
    </row>
    <row r="373" spans="1:11" ht="45" customHeight="1" hidden="1">
      <c r="A373" s="6" t="s">
        <v>117</v>
      </c>
      <c r="B373" s="42" t="s">
        <v>93</v>
      </c>
      <c r="C373" s="42" t="s">
        <v>95</v>
      </c>
      <c r="D373" s="38" t="s">
        <v>153</v>
      </c>
      <c r="E373" s="36"/>
      <c r="F373" s="36"/>
      <c r="G373" s="46">
        <f aca="true" t="shared" si="78" ref="G373:J376">G374</f>
        <v>0</v>
      </c>
      <c r="H373" s="46" t="e">
        <f t="shared" si="78"/>
        <v>#REF!</v>
      </c>
      <c r="I373" s="46">
        <f t="shared" si="78"/>
        <v>0</v>
      </c>
      <c r="J373" s="46">
        <f t="shared" si="78"/>
        <v>0</v>
      </c>
      <c r="K373" s="248" t="e">
        <f t="shared" si="72"/>
        <v>#DIV/0!</v>
      </c>
    </row>
    <row r="374" spans="1:11" ht="90" customHeight="1" hidden="1">
      <c r="A374" s="6" t="s">
        <v>154</v>
      </c>
      <c r="B374" s="42" t="s">
        <v>93</v>
      </c>
      <c r="C374" s="42" t="s">
        <v>95</v>
      </c>
      <c r="D374" s="38" t="s">
        <v>155</v>
      </c>
      <c r="E374" s="36"/>
      <c r="F374" s="36"/>
      <c r="G374" s="46">
        <f t="shared" si="78"/>
        <v>0</v>
      </c>
      <c r="H374" s="46" t="e">
        <f t="shared" si="78"/>
        <v>#REF!</v>
      </c>
      <c r="I374" s="46">
        <f t="shared" si="78"/>
        <v>0</v>
      </c>
      <c r="J374" s="46">
        <f t="shared" si="78"/>
        <v>0</v>
      </c>
      <c r="K374" s="248" t="e">
        <f t="shared" si="72"/>
        <v>#DIV/0!</v>
      </c>
    </row>
    <row r="375" spans="1:11" ht="90" customHeight="1" hidden="1">
      <c r="A375" s="6" t="s">
        <v>156</v>
      </c>
      <c r="B375" s="42" t="s">
        <v>93</v>
      </c>
      <c r="C375" s="42" t="s">
        <v>95</v>
      </c>
      <c r="D375" s="38" t="s">
        <v>166</v>
      </c>
      <c r="E375" s="36"/>
      <c r="F375" s="36"/>
      <c r="G375" s="46">
        <f t="shared" si="78"/>
        <v>0</v>
      </c>
      <c r="H375" s="46" t="e">
        <f t="shared" si="78"/>
        <v>#REF!</v>
      </c>
      <c r="I375" s="46">
        <f t="shared" si="78"/>
        <v>0</v>
      </c>
      <c r="J375" s="46">
        <f t="shared" si="78"/>
        <v>0</v>
      </c>
      <c r="K375" s="248" t="e">
        <f t="shared" si="72"/>
        <v>#DIV/0!</v>
      </c>
    </row>
    <row r="376" spans="1:11" ht="30" customHeight="1" hidden="1">
      <c r="A376" s="6" t="s">
        <v>167</v>
      </c>
      <c r="B376" s="42" t="s">
        <v>93</v>
      </c>
      <c r="C376" s="42" t="s">
        <v>95</v>
      </c>
      <c r="D376" s="38" t="s">
        <v>166</v>
      </c>
      <c r="E376" s="38">
        <v>400</v>
      </c>
      <c r="F376" s="36"/>
      <c r="G376" s="46">
        <f t="shared" si="78"/>
        <v>0</v>
      </c>
      <c r="H376" s="46" t="e">
        <f t="shared" si="78"/>
        <v>#REF!</v>
      </c>
      <c r="I376" s="46">
        <f t="shared" si="78"/>
        <v>0</v>
      </c>
      <c r="J376" s="46">
        <f t="shared" si="78"/>
        <v>0</v>
      </c>
      <c r="K376" s="248" t="e">
        <f t="shared" si="72"/>
        <v>#DIV/0!</v>
      </c>
    </row>
    <row r="377" spans="1:11" ht="15" customHeight="1" hidden="1">
      <c r="A377" s="6" t="s">
        <v>173</v>
      </c>
      <c r="B377" s="42" t="s">
        <v>93</v>
      </c>
      <c r="C377" s="42" t="s">
        <v>95</v>
      </c>
      <c r="D377" s="38" t="s">
        <v>166</v>
      </c>
      <c r="E377" s="38">
        <v>410</v>
      </c>
      <c r="F377" s="36"/>
      <c r="G377" s="46">
        <f>G378</f>
        <v>0</v>
      </c>
      <c r="H377" s="46" t="e">
        <f>H378+#REF!+H388</f>
        <v>#REF!</v>
      </c>
      <c r="I377" s="46">
        <f>I378</f>
        <v>0</v>
      </c>
      <c r="J377" s="46">
        <f>J378</f>
        <v>0</v>
      </c>
      <c r="K377" s="248" t="e">
        <f t="shared" si="72"/>
        <v>#DIV/0!</v>
      </c>
    </row>
    <row r="378" spans="1:11" ht="15" customHeight="1" hidden="1">
      <c r="A378" s="7" t="s">
        <v>8</v>
      </c>
      <c r="B378" s="42" t="s">
        <v>93</v>
      </c>
      <c r="C378" s="42" t="s">
        <v>95</v>
      </c>
      <c r="D378" s="38" t="s">
        <v>166</v>
      </c>
      <c r="E378" s="38">
        <v>410</v>
      </c>
      <c r="F378" s="38">
        <v>1</v>
      </c>
      <c r="G378" s="46"/>
      <c r="H378" s="46">
        <v>308.329</v>
      </c>
      <c r="I378" s="46"/>
      <c r="J378" s="46"/>
      <c r="K378" s="248" t="e">
        <f t="shared" si="72"/>
        <v>#DIV/0!</v>
      </c>
    </row>
    <row r="379" spans="1:11" ht="63" customHeight="1" hidden="1">
      <c r="A379" s="23" t="s">
        <v>213</v>
      </c>
      <c r="B379" s="42" t="s">
        <v>93</v>
      </c>
      <c r="C379" s="42" t="s">
        <v>95</v>
      </c>
      <c r="D379" s="38">
        <v>9000095020</v>
      </c>
      <c r="E379" s="38"/>
      <c r="F379" s="38"/>
      <c r="G379" s="46">
        <f>G380</f>
        <v>0</v>
      </c>
      <c r="H379" s="46"/>
      <c r="I379" s="46">
        <f aca="true" t="shared" si="79" ref="I379:J381">I380</f>
        <v>0</v>
      </c>
      <c r="J379" s="46">
        <f t="shared" si="79"/>
        <v>0</v>
      </c>
      <c r="K379" s="248" t="e">
        <f t="shared" si="72"/>
        <v>#DIV/0!</v>
      </c>
    </row>
    <row r="380" spans="1:11" ht="30" customHeight="1" hidden="1">
      <c r="A380" s="6" t="s">
        <v>167</v>
      </c>
      <c r="B380" s="42" t="s">
        <v>93</v>
      </c>
      <c r="C380" s="42" t="s">
        <v>95</v>
      </c>
      <c r="D380" s="38">
        <v>9000095020</v>
      </c>
      <c r="E380" s="38">
        <v>400</v>
      </c>
      <c r="F380" s="38"/>
      <c r="G380" s="46">
        <f>G381</f>
        <v>0</v>
      </c>
      <c r="H380" s="46"/>
      <c r="I380" s="46">
        <f t="shared" si="79"/>
        <v>0</v>
      </c>
      <c r="J380" s="46">
        <f t="shared" si="79"/>
        <v>0</v>
      </c>
      <c r="K380" s="248" t="e">
        <f t="shared" si="72"/>
        <v>#DIV/0!</v>
      </c>
    </row>
    <row r="381" spans="1:11" ht="15" customHeight="1" hidden="1">
      <c r="A381" s="6" t="s">
        <v>173</v>
      </c>
      <c r="B381" s="42" t="s">
        <v>93</v>
      </c>
      <c r="C381" s="42" t="s">
        <v>95</v>
      </c>
      <c r="D381" s="38">
        <v>9000095020</v>
      </c>
      <c r="E381" s="38">
        <v>410</v>
      </c>
      <c r="F381" s="38"/>
      <c r="G381" s="46">
        <f>G382</f>
        <v>0</v>
      </c>
      <c r="H381" s="46"/>
      <c r="I381" s="46">
        <f t="shared" si="79"/>
        <v>0</v>
      </c>
      <c r="J381" s="46">
        <f t="shared" si="79"/>
        <v>0</v>
      </c>
      <c r="K381" s="248" t="e">
        <f t="shared" si="72"/>
        <v>#DIV/0!</v>
      </c>
    </row>
    <row r="382" spans="1:11" ht="15" customHeight="1" hidden="1">
      <c r="A382" s="7" t="s">
        <v>9</v>
      </c>
      <c r="B382" s="42" t="s">
        <v>93</v>
      </c>
      <c r="C382" s="42" t="s">
        <v>95</v>
      </c>
      <c r="D382" s="38">
        <v>9000095020</v>
      </c>
      <c r="E382" s="38">
        <v>410</v>
      </c>
      <c r="F382" s="38">
        <v>2</v>
      </c>
      <c r="G382" s="46"/>
      <c r="H382" s="46"/>
      <c r="I382" s="46"/>
      <c r="J382" s="46"/>
      <c r="K382" s="248" t="e">
        <f t="shared" si="72"/>
        <v>#DIV/0!</v>
      </c>
    </row>
    <row r="383" spans="1:11" ht="79.5" customHeight="1" hidden="1">
      <c r="A383" s="26" t="s">
        <v>214</v>
      </c>
      <c r="B383" s="42" t="s">
        <v>93</v>
      </c>
      <c r="C383" s="42" t="s">
        <v>95</v>
      </c>
      <c r="D383" s="38">
        <v>9000096020</v>
      </c>
      <c r="E383" s="38"/>
      <c r="F383" s="38"/>
      <c r="G383" s="46">
        <f>G384</f>
        <v>0</v>
      </c>
      <c r="H383" s="46"/>
      <c r="I383" s="46">
        <f aca="true" t="shared" si="80" ref="I383:J385">I384</f>
        <v>0</v>
      </c>
      <c r="J383" s="46">
        <f t="shared" si="80"/>
        <v>0</v>
      </c>
      <c r="K383" s="248" t="e">
        <f t="shared" si="72"/>
        <v>#DIV/0!</v>
      </c>
    </row>
    <row r="384" spans="1:11" ht="30" customHeight="1" hidden="1">
      <c r="A384" s="6" t="s">
        <v>167</v>
      </c>
      <c r="B384" s="42" t="s">
        <v>93</v>
      </c>
      <c r="C384" s="42" t="s">
        <v>95</v>
      </c>
      <c r="D384" s="38">
        <v>9000096020</v>
      </c>
      <c r="E384" s="38">
        <v>400</v>
      </c>
      <c r="F384" s="38"/>
      <c r="G384" s="46">
        <f>G385</f>
        <v>0</v>
      </c>
      <c r="H384" s="46"/>
      <c r="I384" s="46">
        <f t="shared" si="80"/>
        <v>0</v>
      </c>
      <c r="J384" s="46">
        <f t="shared" si="80"/>
        <v>0</v>
      </c>
      <c r="K384" s="248" t="e">
        <f t="shared" si="72"/>
        <v>#DIV/0!</v>
      </c>
    </row>
    <row r="385" spans="1:11" ht="15" customHeight="1" hidden="1">
      <c r="A385" s="6" t="s">
        <v>173</v>
      </c>
      <c r="B385" s="42" t="s">
        <v>93</v>
      </c>
      <c r="C385" s="42" t="s">
        <v>95</v>
      </c>
      <c r="D385" s="38">
        <v>9000096020</v>
      </c>
      <c r="E385" s="38">
        <v>410</v>
      </c>
      <c r="F385" s="38"/>
      <c r="G385" s="46">
        <f>G386</f>
        <v>0</v>
      </c>
      <c r="H385" s="46"/>
      <c r="I385" s="46">
        <f t="shared" si="80"/>
        <v>0</v>
      </c>
      <c r="J385" s="46">
        <f t="shared" si="80"/>
        <v>0</v>
      </c>
      <c r="K385" s="248" t="e">
        <f t="shared" si="72"/>
        <v>#DIV/0!</v>
      </c>
    </row>
    <row r="386" spans="1:11" ht="15" customHeight="1" hidden="1">
      <c r="A386" s="7" t="s">
        <v>9</v>
      </c>
      <c r="B386" s="42" t="s">
        <v>93</v>
      </c>
      <c r="C386" s="42" t="s">
        <v>95</v>
      </c>
      <c r="D386" s="38">
        <v>9000096020</v>
      </c>
      <c r="E386" s="38">
        <v>410</v>
      </c>
      <c r="F386" s="38">
        <v>2</v>
      </c>
      <c r="G386" s="46"/>
      <c r="H386" s="46"/>
      <c r="I386" s="46"/>
      <c r="J386" s="46"/>
      <c r="K386" s="248" t="e">
        <f t="shared" si="72"/>
        <v>#DIV/0!</v>
      </c>
    </row>
    <row r="387" spans="1:12" ht="15">
      <c r="A387" s="6" t="s">
        <v>16</v>
      </c>
      <c r="B387" s="42" t="s">
        <v>93</v>
      </c>
      <c r="C387" s="42" t="s">
        <v>95</v>
      </c>
      <c r="D387" s="38">
        <v>9000000000</v>
      </c>
      <c r="E387" s="36"/>
      <c r="F387" s="36"/>
      <c r="G387" s="46">
        <f>G388</f>
        <v>200</v>
      </c>
      <c r="H387" s="46" t="e">
        <f>#REF!</f>
        <v>#REF!</v>
      </c>
      <c r="I387" s="46">
        <f>I388</f>
        <v>300</v>
      </c>
      <c r="J387" s="46">
        <f>J388</f>
        <v>38.53291</v>
      </c>
      <c r="K387" s="248">
        <f t="shared" si="72"/>
        <v>12.844303333333334</v>
      </c>
      <c r="L387" s="49"/>
    </row>
    <row r="388" spans="1:11" ht="15">
      <c r="A388" s="6" t="s">
        <v>101</v>
      </c>
      <c r="B388" s="42" t="s">
        <v>93</v>
      </c>
      <c r="C388" s="42" t="s">
        <v>95</v>
      </c>
      <c r="D388" s="38">
        <v>9000090510</v>
      </c>
      <c r="E388" s="36"/>
      <c r="F388" s="36"/>
      <c r="G388" s="46">
        <f aca="true" t="shared" si="81" ref="G388:J390">G389</f>
        <v>200</v>
      </c>
      <c r="H388" s="46">
        <f t="shared" si="81"/>
        <v>17.586</v>
      </c>
      <c r="I388" s="46">
        <f t="shared" si="81"/>
        <v>300</v>
      </c>
      <c r="J388" s="46">
        <f t="shared" si="81"/>
        <v>38.53291</v>
      </c>
      <c r="K388" s="248">
        <f t="shared" si="72"/>
        <v>12.844303333333334</v>
      </c>
    </row>
    <row r="389" spans="1:11" ht="30">
      <c r="A389" s="31" t="s">
        <v>210</v>
      </c>
      <c r="B389" s="42" t="s">
        <v>93</v>
      </c>
      <c r="C389" s="42" t="s">
        <v>95</v>
      </c>
      <c r="D389" s="38">
        <v>9000090510</v>
      </c>
      <c r="E389" s="38">
        <v>200</v>
      </c>
      <c r="F389" s="38"/>
      <c r="G389" s="46">
        <f t="shared" si="81"/>
        <v>200</v>
      </c>
      <c r="H389" s="46">
        <f t="shared" si="81"/>
        <v>17.586</v>
      </c>
      <c r="I389" s="46">
        <f t="shared" si="81"/>
        <v>300</v>
      </c>
      <c r="J389" s="46">
        <f t="shared" si="81"/>
        <v>38.53291</v>
      </c>
      <c r="K389" s="248">
        <f t="shared" si="72"/>
        <v>12.844303333333334</v>
      </c>
    </row>
    <row r="390" spans="1:11" ht="30">
      <c r="A390" s="6" t="s">
        <v>20</v>
      </c>
      <c r="B390" s="42" t="s">
        <v>93</v>
      </c>
      <c r="C390" s="42" t="s">
        <v>95</v>
      </c>
      <c r="D390" s="38">
        <v>9000090510</v>
      </c>
      <c r="E390" s="38">
        <v>240</v>
      </c>
      <c r="F390" s="38"/>
      <c r="G390" s="46">
        <f t="shared" si="81"/>
        <v>200</v>
      </c>
      <c r="H390" s="46">
        <f t="shared" si="81"/>
        <v>17.586</v>
      </c>
      <c r="I390" s="46">
        <f t="shared" si="81"/>
        <v>300</v>
      </c>
      <c r="J390" s="46">
        <f t="shared" si="81"/>
        <v>38.53291</v>
      </c>
      <c r="K390" s="248">
        <f t="shared" si="72"/>
        <v>12.844303333333334</v>
      </c>
    </row>
    <row r="391" spans="1:11" ht="16.5" customHeight="1">
      <c r="A391" s="7" t="s">
        <v>8</v>
      </c>
      <c r="B391" s="42" t="s">
        <v>93</v>
      </c>
      <c r="C391" s="42" t="s">
        <v>95</v>
      </c>
      <c r="D391" s="38">
        <v>9000090510</v>
      </c>
      <c r="E391" s="38">
        <v>240</v>
      </c>
      <c r="F391" s="38">
        <v>1</v>
      </c>
      <c r="G391" s="46">
        <v>200</v>
      </c>
      <c r="H391" s="46">
        <v>17.586</v>
      </c>
      <c r="I391" s="46">
        <v>300</v>
      </c>
      <c r="J391" s="46">
        <v>38.53291</v>
      </c>
      <c r="K391" s="248">
        <f t="shared" si="72"/>
        <v>12.844303333333334</v>
      </c>
    </row>
    <row r="392" spans="1:12" s="131" customFormat="1" ht="45" customHeight="1" hidden="1">
      <c r="A392" s="90" t="s">
        <v>279</v>
      </c>
      <c r="B392" s="41" t="s">
        <v>93</v>
      </c>
      <c r="C392" s="41" t="s">
        <v>95</v>
      </c>
      <c r="D392" s="36" t="s">
        <v>282</v>
      </c>
      <c r="E392" s="36"/>
      <c r="F392" s="36"/>
      <c r="G392" s="129">
        <f>G393+G398</f>
        <v>4509.60602</v>
      </c>
      <c r="H392" s="129">
        <f>H397</f>
        <v>0</v>
      </c>
      <c r="I392" s="129">
        <f>I393+I398</f>
        <v>0</v>
      </c>
      <c r="J392" s="129">
        <f>J393+J398</f>
        <v>0</v>
      </c>
      <c r="K392" s="248" t="e">
        <f t="shared" si="72"/>
        <v>#DIV/0!</v>
      </c>
      <c r="L392" s="130"/>
    </row>
    <row r="393" spans="1:12" ht="79.5" customHeight="1" hidden="1">
      <c r="A393" s="26" t="s">
        <v>280</v>
      </c>
      <c r="B393" s="42" t="s">
        <v>93</v>
      </c>
      <c r="C393" s="42" t="s">
        <v>95</v>
      </c>
      <c r="D393" s="38" t="s">
        <v>281</v>
      </c>
      <c r="E393" s="38"/>
      <c r="F393" s="38"/>
      <c r="G393" s="46">
        <f>G394</f>
        <v>4245.60602</v>
      </c>
      <c r="H393" s="46"/>
      <c r="I393" s="46">
        <f aca="true" t="shared" si="82" ref="I393:J395">I394</f>
        <v>0</v>
      </c>
      <c r="J393" s="46">
        <f t="shared" si="82"/>
        <v>0</v>
      </c>
      <c r="K393" s="248" t="e">
        <f t="shared" si="72"/>
        <v>#DIV/0!</v>
      </c>
      <c r="L393" s="49"/>
    </row>
    <row r="394" spans="1:12" ht="30" customHeight="1" hidden="1">
      <c r="A394" s="6" t="s">
        <v>167</v>
      </c>
      <c r="B394" s="42" t="s">
        <v>93</v>
      </c>
      <c r="C394" s="42" t="s">
        <v>95</v>
      </c>
      <c r="D394" s="38" t="s">
        <v>281</v>
      </c>
      <c r="E394" s="38">
        <v>400</v>
      </c>
      <c r="F394" s="38"/>
      <c r="G394" s="46">
        <f>G395</f>
        <v>4245.60602</v>
      </c>
      <c r="H394" s="46"/>
      <c r="I394" s="46">
        <f t="shared" si="82"/>
        <v>0</v>
      </c>
      <c r="J394" s="46">
        <f t="shared" si="82"/>
        <v>0</v>
      </c>
      <c r="K394" s="248" t="e">
        <f t="shared" si="72"/>
        <v>#DIV/0!</v>
      </c>
      <c r="L394" s="49"/>
    </row>
    <row r="395" spans="1:12" ht="15" customHeight="1" hidden="1">
      <c r="A395" s="6" t="s">
        <v>173</v>
      </c>
      <c r="B395" s="42" t="s">
        <v>93</v>
      </c>
      <c r="C395" s="42" t="s">
        <v>95</v>
      </c>
      <c r="D395" s="38" t="s">
        <v>281</v>
      </c>
      <c r="E395" s="38">
        <v>410</v>
      </c>
      <c r="F395" s="38"/>
      <c r="G395" s="46">
        <f>G396</f>
        <v>4245.60602</v>
      </c>
      <c r="H395" s="46"/>
      <c r="I395" s="46">
        <f t="shared" si="82"/>
        <v>0</v>
      </c>
      <c r="J395" s="46">
        <f t="shared" si="82"/>
        <v>0</v>
      </c>
      <c r="K395" s="248" t="e">
        <f t="shared" si="72"/>
        <v>#DIV/0!</v>
      </c>
      <c r="L395" s="49"/>
    </row>
    <row r="396" spans="1:12" ht="15" customHeight="1" hidden="1">
      <c r="A396" s="7" t="s">
        <v>9</v>
      </c>
      <c r="B396" s="42" t="s">
        <v>93</v>
      </c>
      <c r="C396" s="42" t="s">
        <v>95</v>
      </c>
      <c r="D396" s="38" t="s">
        <v>281</v>
      </c>
      <c r="E396" s="38">
        <v>410</v>
      </c>
      <c r="F396" s="38">
        <v>2</v>
      </c>
      <c r="G396" s="46">
        <v>4245.60602</v>
      </c>
      <c r="H396" s="46"/>
      <c r="I396" s="46"/>
      <c r="J396" s="46"/>
      <c r="K396" s="248" t="e">
        <f t="shared" si="72"/>
        <v>#DIV/0!</v>
      </c>
      <c r="L396" s="49"/>
    </row>
    <row r="397" spans="1:12" ht="15" customHeight="1" hidden="1">
      <c r="A397" s="7"/>
      <c r="B397" s="42"/>
      <c r="C397" s="42"/>
      <c r="D397" s="38"/>
      <c r="E397" s="38">
        <v>412</v>
      </c>
      <c r="F397" s="38"/>
      <c r="G397" s="46">
        <v>1261.5056</v>
      </c>
      <c r="H397" s="46"/>
      <c r="I397" s="46">
        <v>1261.5056</v>
      </c>
      <c r="J397" s="46">
        <v>1261.5056</v>
      </c>
      <c r="K397" s="248">
        <f t="shared" si="72"/>
        <v>100</v>
      </c>
      <c r="L397" s="49"/>
    </row>
    <row r="398" spans="1:12" ht="78.75" customHeight="1" hidden="1">
      <c r="A398" s="26" t="s">
        <v>215</v>
      </c>
      <c r="B398" s="42" t="s">
        <v>93</v>
      </c>
      <c r="C398" s="42" t="s">
        <v>95</v>
      </c>
      <c r="D398" s="38" t="s">
        <v>281</v>
      </c>
      <c r="E398" s="38"/>
      <c r="F398" s="38"/>
      <c r="G398" s="46">
        <f>G399</f>
        <v>264</v>
      </c>
      <c r="H398" s="46"/>
      <c r="I398" s="46">
        <f aca="true" t="shared" si="83" ref="I398:J400">I399</f>
        <v>0</v>
      </c>
      <c r="J398" s="46">
        <f t="shared" si="83"/>
        <v>0</v>
      </c>
      <c r="K398" s="248" t="e">
        <f t="shared" si="72"/>
        <v>#DIV/0!</v>
      </c>
      <c r="L398" s="49"/>
    </row>
    <row r="399" spans="1:12" ht="30" customHeight="1" hidden="1">
      <c r="A399" s="6" t="s">
        <v>167</v>
      </c>
      <c r="B399" s="42" t="s">
        <v>93</v>
      </c>
      <c r="C399" s="42" t="s">
        <v>95</v>
      </c>
      <c r="D399" s="38" t="s">
        <v>281</v>
      </c>
      <c r="E399" s="38">
        <v>400</v>
      </c>
      <c r="F399" s="38"/>
      <c r="G399" s="46">
        <f>G400</f>
        <v>264</v>
      </c>
      <c r="H399" s="46"/>
      <c r="I399" s="46">
        <f t="shared" si="83"/>
        <v>0</v>
      </c>
      <c r="J399" s="46">
        <f t="shared" si="83"/>
        <v>0</v>
      </c>
      <c r="K399" s="248" t="e">
        <f t="shared" si="72"/>
        <v>#DIV/0!</v>
      </c>
      <c r="L399" s="49"/>
    </row>
    <row r="400" spans="1:12" ht="15" customHeight="1" hidden="1">
      <c r="A400" s="6" t="s">
        <v>173</v>
      </c>
      <c r="B400" s="42" t="s">
        <v>93</v>
      </c>
      <c r="C400" s="42" t="s">
        <v>95</v>
      </c>
      <c r="D400" s="38" t="s">
        <v>281</v>
      </c>
      <c r="E400" s="38">
        <v>410</v>
      </c>
      <c r="F400" s="38"/>
      <c r="G400" s="46">
        <f>G401</f>
        <v>264</v>
      </c>
      <c r="H400" s="46"/>
      <c r="I400" s="46">
        <f t="shared" si="83"/>
        <v>0</v>
      </c>
      <c r="J400" s="46">
        <f t="shared" si="83"/>
        <v>0</v>
      </c>
      <c r="K400" s="248" t="e">
        <f t="shared" si="72"/>
        <v>#DIV/0!</v>
      </c>
      <c r="L400" s="49"/>
    </row>
    <row r="401" spans="1:12" ht="15" customHeight="1" hidden="1">
      <c r="A401" s="7" t="s">
        <v>8</v>
      </c>
      <c r="B401" s="42" t="s">
        <v>93</v>
      </c>
      <c r="C401" s="42" t="s">
        <v>95</v>
      </c>
      <c r="D401" s="38" t="s">
        <v>281</v>
      </c>
      <c r="E401" s="38">
        <v>410</v>
      </c>
      <c r="F401" s="38">
        <v>1</v>
      </c>
      <c r="G401" s="46">
        <v>264</v>
      </c>
      <c r="H401" s="46"/>
      <c r="I401" s="46"/>
      <c r="J401" s="46"/>
      <c r="K401" s="248" t="e">
        <f t="shared" si="72"/>
        <v>#DIV/0!</v>
      </c>
      <c r="L401" s="49"/>
    </row>
    <row r="402" spans="1:11" ht="15">
      <c r="A402" s="5" t="s">
        <v>98</v>
      </c>
      <c r="B402" s="112" t="s">
        <v>93</v>
      </c>
      <c r="C402" s="112" t="s">
        <v>99</v>
      </c>
      <c r="D402" s="37"/>
      <c r="E402" s="37"/>
      <c r="F402" s="37"/>
      <c r="G402" s="221">
        <f>G413+G426+G403</f>
        <v>728.2</v>
      </c>
      <c r="H402" s="221" t="e">
        <f>H413+H426</f>
        <v>#REF!</v>
      </c>
      <c r="I402" s="221">
        <f>I413+I426+I403</f>
        <v>5000</v>
      </c>
      <c r="J402" s="221">
        <f>J413+J426+J403</f>
        <v>1490.64248</v>
      </c>
      <c r="K402" s="248">
        <f t="shared" si="72"/>
        <v>29.812849600000003</v>
      </c>
    </row>
    <row r="403" spans="1:12" ht="45" customHeight="1" hidden="1">
      <c r="A403" s="25" t="s">
        <v>178</v>
      </c>
      <c r="B403" s="42" t="s">
        <v>93</v>
      </c>
      <c r="C403" s="42" t="s">
        <v>99</v>
      </c>
      <c r="D403" s="36" t="s">
        <v>179</v>
      </c>
      <c r="E403" s="36"/>
      <c r="F403" s="36"/>
      <c r="G403" s="46">
        <f>G404</f>
        <v>0</v>
      </c>
      <c r="H403" s="46"/>
      <c r="I403" s="46">
        <f>I404</f>
        <v>0</v>
      </c>
      <c r="J403" s="46">
        <f>J404</f>
        <v>0</v>
      </c>
      <c r="K403" s="248" t="e">
        <f aca="true" t="shared" si="84" ref="K403:K466">J403/I403*100</f>
        <v>#DIV/0!</v>
      </c>
      <c r="L403" s="49"/>
    </row>
    <row r="404" spans="1:12" ht="165" customHeight="1" hidden="1">
      <c r="A404" s="25" t="s">
        <v>180</v>
      </c>
      <c r="B404" s="42" t="s">
        <v>93</v>
      </c>
      <c r="C404" s="42" t="s">
        <v>99</v>
      </c>
      <c r="D404" s="36" t="s">
        <v>181</v>
      </c>
      <c r="E404" s="37"/>
      <c r="F404" s="37"/>
      <c r="G404" s="46">
        <f>G405+G409</f>
        <v>0</v>
      </c>
      <c r="H404" s="221"/>
      <c r="I404" s="46">
        <f>I405+I409</f>
        <v>0</v>
      </c>
      <c r="J404" s="46">
        <f>J405+J409</f>
        <v>0</v>
      </c>
      <c r="K404" s="248" t="e">
        <f t="shared" si="84"/>
        <v>#DIV/0!</v>
      </c>
      <c r="L404" s="49"/>
    </row>
    <row r="405" spans="1:12" ht="210" customHeight="1" hidden="1">
      <c r="A405" s="31" t="s">
        <v>182</v>
      </c>
      <c r="B405" s="42" t="s">
        <v>93</v>
      </c>
      <c r="C405" s="42" t="s">
        <v>99</v>
      </c>
      <c r="D405" s="36" t="s">
        <v>183</v>
      </c>
      <c r="E405" s="37"/>
      <c r="F405" s="37"/>
      <c r="G405" s="46">
        <f>G406</f>
        <v>0</v>
      </c>
      <c r="H405" s="221"/>
      <c r="I405" s="46">
        <f aca="true" t="shared" si="85" ref="I405:J407">I406</f>
        <v>0</v>
      </c>
      <c r="J405" s="46">
        <f t="shared" si="85"/>
        <v>0</v>
      </c>
      <c r="K405" s="248" t="e">
        <f t="shared" si="84"/>
        <v>#DIV/0!</v>
      </c>
      <c r="L405" s="49"/>
    </row>
    <row r="406" spans="1:12" ht="30" customHeight="1" hidden="1">
      <c r="A406" s="25" t="s">
        <v>167</v>
      </c>
      <c r="B406" s="42" t="s">
        <v>93</v>
      </c>
      <c r="C406" s="42" t="s">
        <v>99</v>
      </c>
      <c r="D406" s="36" t="s">
        <v>183</v>
      </c>
      <c r="E406" s="36">
        <v>400</v>
      </c>
      <c r="F406" s="36"/>
      <c r="G406" s="46">
        <f>G407</f>
        <v>0</v>
      </c>
      <c r="H406" s="46"/>
      <c r="I406" s="46">
        <f t="shared" si="85"/>
        <v>0</v>
      </c>
      <c r="J406" s="46">
        <f t="shared" si="85"/>
        <v>0</v>
      </c>
      <c r="K406" s="248" t="e">
        <f t="shared" si="84"/>
        <v>#DIV/0!</v>
      </c>
      <c r="L406" s="49"/>
    </row>
    <row r="407" spans="1:12" ht="15" customHeight="1" hidden="1">
      <c r="A407" s="87" t="s">
        <v>173</v>
      </c>
      <c r="B407" s="42" t="s">
        <v>93</v>
      </c>
      <c r="C407" s="42" t="s">
        <v>99</v>
      </c>
      <c r="D407" s="36" t="s">
        <v>183</v>
      </c>
      <c r="E407" s="36">
        <v>410</v>
      </c>
      <c r="F407" s="37"/>
      <c r="G407" s="46">
        <f>G408</f>
        <v>0</v>
      </c>
      <c r="H407" s="221"/>
      <c r="I407" s="46">
        <f t="shared" si="85"/>
        <v>0</v>
      </c>
      <c r="J407" s="46">
        <f t="shared" si="85"/>
        <v>0</v>
      </c>
      <c r="K407" s="248" t="e">
        <f t="shared" si="84"/>
        <v>#DIV/0!</v>
      </c>
      <c r="L407" s="49"/>
    </row>
    <row r="408" spans="1:252" ht="15" customHeight="1" hidden="1">
      <c r="A408" s="7" t="s">
        <v>9</v>
      </c>
      <c r="B408" s="42" t="s">
        <v>93</v>
      </c>
      <c r="C408" s="42" t="s">
        <v>99</v>
      </c>
      <c r="D408" s="36" t="s">
        <v>183</v>
      </c>
      <c r="E408" s="36">
        <v>410</v>
      </c>
      <c r="F408" s="44">
        <v>2</v>
      </c>
      <c r="G408" s="47"/>
      <c r="H408" s="47"/>
      <c r="I408" s="47"/>
      <c r="J408" s="47"/>
      <c r="K408" s="248" t="e">
        <f t="shared" si="84"/>
        <v>#DIV/0!</v>
      </c>
      <c r="L408" s="49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  <c r="BF408" s="58"/>
      <c r="BG408" s="58"/>
      <c r="BH408" s="58"/>
      <c r="BI408" s="58"/>
      <c r="BJ408" s="58"/>
      <c r="BK408" s="58"/>
      <c r="BL408" s="58"/>
      <c r="BM408" s="58"/>
      <c r="BN408" s="58"/>
      <c r="BO408" s="58"/>
      <c r="BP408" s="58"/>
      <c r="BQ408" s="58"/>
      <c r="BR408" s="58"/>
      <c r="BS408" s="58"/>
      <c r="BT408" s="58"/>
      <c r="BU408" s="58"/>
      <c r="BV408" s="58"/>
      <c r="BW408" s="58"/>
      <c r="BX408" s="58"/>
      <c r="BY408" s="58"/>
      <c r="BZ408" s="58"/>
      <c r="CA408" s="58"/>
      <c r="CB408" s="58"/>
      <c r="CC408" s="58"/>
      <c r="CD408" s="58"/>
      <c r="CE408" s="58"/>
      <c r="CF408" s="58"/>
      <c r="CG408" s="58"/>
      <c r="CH408" s="58"/>
      <c r="CI408" s="58"/>
      <c r="CJ408" s="58"/>
      <c r="CK408" s="58"/>
      <c r="CL408" s="58"/>
      <c r="CM408" s="58"/>
      <c r="CN408" s="58"/>
      <c r="CO408" s="58"/>
      <c r="CP408" s="58"/>
      <c r="CQ408" s="58"/>
      <c r="CR408" s="58"/>
      <c r="CS408" s="58"/>
      <c r="CT408" s="58"/>
      <c r="CU408" s="58"/>
      <c r="CV408" s="58"/>
      <c r="CW408" s="58"/>
      <c r="CX408" s="58"/>
      <c r="CY408" s="58"/>
      <c r="CZ408" s="58"/>
      <c r="DA408" s="58"/>
      <c r="DB408" s="58"/>
      <c r="DC408" s="58"/>
      <c r="DD408" s="58"/>
      <c r="DE408" s="58"/>
      <c r="DF408" s="58"/>
      <c r="DG408" s="58"/>
      <c r="DH408" s="58"/>
      <c r="DI408" s="58"/>
      <c r="DJ408" s="58"/>
      <c r="DK408" s="58"/>
      <c r="DL408" s="58"/>
      <c r="DM408" s="58"/>
      <c r="DN408" s="58"/>
      <c r="DO408" s="58"/>
      <c r="DP408" s="58"/>
      <c r="DQ408" s="58"/>
      <c r="DR408" s="58"/>
      <c r="DS408" s="58"/>
      <c r="DT408" s="58"/>
      <c r="DU408" s="58"/>
      <c r="DV408" s="58"/>
      <c r="DW408" s="58"/>
      <c r="DX408" s="58"/>
      <c r="DY408" s="58"/>
      <c r="DZ408" s="58"/>
      <c r="EA408" s="58"/>
      <c r="EB408" s="58"/>
      <c r="EC408" s="58"/>
      <c r="ED408" s="58"/>
      <c r="EE408" s="58"/>
      <c r="EF408" s="58"/>
      <c r="EG408" s="58"/>
      <c r="EH408" s="58"/>
      <c r="EI408" s="58"/>
      <c r="EJ408" s="58"/>
      <c r="EK408" s="58"/>
      <c r="EL408" s="58"/>
      <c r="EM408" s="58"/>
      <c r="EN408" s="58"/>
      <c r="EO408" s="58"/>
      <c r="EP408" s="58"/>
      <c r="EQ408" s="58"/>
      <c r="ER408" s="58"/>
      <c r="ES408" s="58"/>
      <c r="ET408" s="58"/>
      <c r="EU408" s="58"/>
      <c r="EV408" s="58"/>
      <c r="EW408" s="58"/>
      <c r="EX408" s="58"/>
      <c r="EY408" s="58"/>
      <c r="EZ408" s="58"/>
      <c r="FA408" s="58"/>
      <c r="FB408" s="58"/>
      <c r="FC408" s="58"/>
      <c r="FD408" s="58"/>
      <c r="FE408" s="58"/>
      <c r="FF408" s="58"/>
      <c r="FG408" s="58"/>
      <c r="FH408" s="58"/>
      <c r="FI408" s="58"/>
      <c r="FJ408" s="58"/>
      <c r="FK408" s="58"/>
      <c r="FL408" s="58"/>
      <c r="FM408" s="58"/>
      <c r="FN408" s="58"/>
      <c r="FO408" s="58"/>
      <c r="FP408" s="58"/>
      <c r="FQ408" s="58"/>
      <c r="FR408" s="58"/>
      <c r="FS408" s="58"/>
      <c r="FT408" s="58"/>
      <c r="FU408" s="58"/>
      <c r="FV408" s="58"/>
      <c r="FW408" s="58"/>
      <c r="FX408" s="58"/>
      <c r="FY408" s="58"/>
      <c r="FZ408" s="58"/>
      <c r="GA408" s="58"/>
      <c r="GB408" s="58"/>
      <c r="GC408" s="58"/>
      <c r="GD408" s="58"/>
      <c r="GE408" s="58"/>
      <c r="GF408" s="58"/>
      <c r="GG408" s="58"/>
      <c r="GH408" s="58"/>
      <c r="GI408" s="58"/>
      <c r="GJ408" s="58"/>
      <c r="GK408" s="58"/>
      <c r="GL408" s="58"/>
      <c r="GM408" s="58"/>
      <c r="GN408" s="58"/>
      <c r="GO408" s="58"/>
      <c r="GP408" s="58"/>
      <c r="GQ408" s="58"/>
      <c r="GR408" s="58"/>
      <c r="GS408" s="58"/>
      <c r="GT408" s="58"/>
      <c r="GU408" s="58"/>
      <c r="GV408" s="58"/>
      <c r="GW408" s="58"/>
      <c r="GX408" s="58"/>
      <c r="GY408" s="58"/>
      <c r="GZ408" s="58"/>
      <c r="HA408" s="58"/>
      <c r="HB408" s="58"/>
      <c r="HC408" s="58"/>
      <c r="HD408" s="58"/>
      <c r="HE408" s="58"/>
      <c r="HF408" s="58"/>
      <c r="HG408" s="58"/>
      <c r="HH408" s="58"/>
      <c r="HI408" s="58"/>
      <c r="HJ408" s="58"/>
      <c r="HK408" s="58"/>
      <c r="HL408" s="58"/>
      <c r="HM408" s="58"/>
      <c r="HN408" s="58"/>
      <c r="HO408" s="58"/>
      <c r="HP408" s="58"/>
      <c r="HQ408" s="58"/>
      <c r="HR408" s="58"/>
      <c r="HS408" s="58"/>
      <c r="HT408" s="58"/>
      <c r="HU408" s="58"/>
      <c r="HV408" s="58"/>
      <c r="HW408" s="58"/>
      <c r="HX408" s="58"/>
      <c r="HY408" s="58"/>
      <c r="HZ408" s="58"/>
      <c r="IA408" s="58"/>
      <c r="IB408" s="58"/>
      <c r="IC408" s="58"/>
      <c r="ID408" s="58"/>
      <c r="IE408" s="58"/>
      <c r="IF408" s="58"/>
      <c r="IG408" s="58"/>
      <c r="IH408" s="58"/>
      <c r="II408" s="58"/>
      <c r="IJ408" s="58"/>
      <c r="IK408" s="58"/>
      <c r="IL408" s="58"/>
      <c r="IM408" s="58"/>
      <c r="IN408" s="58"/>
      <c r="IO408" s="58"/>
      <c r="IP408" s="58"/>
      <c r="IQ408" s="58"/>
      <c r="IR408" s="58"/>
    </row>
    <row r="409" spans="1:12" ht="210" customHeight="1" hidden="1">
      <c r="A409" s="31" t="s">
        <v>182</v>
      </c>
      <c r="B409" s="42" t="s">
        <v>93</v>
      </c>
      <c r="C409" s="42" t="s">
        <v>99</v>
      </c>
      <c r="D409" s="36" t="s">
        <v>184</v>
      </c>
      <c r="E409" s="37"/>
      <c r="F409" s="37"/>
      <c r="G409" s="46">
        <f>G410</f>
        <v>0</v>
      </c>
      <c r="H409" s="221"/>
      <c r="I409" s="46">
        <f aca="true" t="shared" si="86" ref="I409:J411">I410</f>
        <v>0</v>
      </c>
      <c r="J409" s="46">
        <f t="shared" si="86"/>
        <v>0</v>
      </c>
      <c r="K409" s="248" t="e">
        <f t="shared" si="84"/>
        <v>#DIV/0!</v>
      </c>
      <c r="L409" s="49"/>
    </row>
    <row r="410" spans="1:12" ht="30" customHeight="1" hidden="1">
      <c r="A410" s="25" t="s">
        <v>167</v>
      </c>
      <c r="B410" s="42" t="s">
        <v>93</v>
      </c>
      <c r="C410" s="42" t="s">
        <v>99</v>
      </c>
      <c r="D410" s="36" t="s">
        <v>184</v>
      </c>
      <c r="E410" s="36">
        <v>400</v>
      </c>
      <c r="F410" s="36"/>
      <c r="G410" s="46">
        <f>G411</f>
        <v>0</v>
      </c>
      <c r="H410" s="46"/>
      <c r="I410" s="46">
        <f t="shared" si="86"/>
        <v>0</v>
      </c>
      <c r="J410" s="46">
        <f t="shared" si="86"/>
        <v>0</v>
      </c>
      <c r="K410" s="248" t="e">
        <f t="shared" si="84"/>
        <v>#DIV/0!</v>
      </c>
      <c r="L410" s="49"/>
    </row>
    <row r="411" spans="1:12" ht="15" customHeight="1" hidden="1">
      <c r="A411" s="87" t="s">
        <v>173</v>
      </c>
      <c r="B411" s="42" t="s">
        <v>93</v>
      </c>
      <c r="C411" s="42" t="s">
        <v>99</v>
      </c>
      <c r="D411" s="36" t="s">
        <v>184</v>
      </c>
      <c r="E411" s="36">
        <v>410</v>
      </c>
      <c r="F411" s="37"/>
      <c r="G411" s="46">
        <f>G412</f>
        <v>0</v>
      </c>
      <c r="H411" s="221"/>
      <c r="I411" s="46">
        <f t="shared" si="86"/>
        <v>0</v>
      </c>
      <c r="J411" s="46">
        <f t="shared" si="86"/>
        <v>0</v>
      </c>
      <c r="K411" s="248" t="e">
        <f t="shared" si="84"/>
        <v>#DIV/0!</v>
      </c>
      <c r="L411" s="49"/>
    </row>
    <row r="412" spans="1:252" ht="15" customHeight="1" hidden="1">
      <c r="A412" s="7" t="s">
        <v>9</v>
      </c>
      <c r="B412" s="42" t="s">
        <v>93</v>
      </c>
      <c r="C412" s="42" t="s">
        <v>99</v>
      </c>
      <c r="D412" s="36" t="s">
        <v>184</v>
      </c>
      <c r="E412" s="36">
        <v>410</v>
      </c>
      <c r="F412" s="44">
        <v>2</v>
      </c>
      <c r="G412" s="47"/>
      <c r="H412" s="47"/>
      <c r="I412" s="47"/>
      <c r="J412" s="47"/>
      <c r="K412" s="248" t="e">
        <f t="shared" si="84"/>
        <v>#DIV/0!</v>
      </c>
      <c r="L412" s="49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  <c r="BH412" s="58"/>
      <c r="BI412" s="58"/>
      <c r="BJ412" s="58"/>
      <c r="BK412" s="58"/>
      <c r="BL412" s="58"/>
      <c r="BM412" s="58"/>
      <c r="BN412" s="58"/>
      <c r="BO412" s="58"/>
      <c r="BP412" s="58"/>
      <c r="BQ412" s="58"/>
      <c r="BR412" s="58"/>
      <c r="BS412" s="58"/>
      <c r="BT412" s="58"/>
      <c r="BU412" s="58"/>
      <c r="BV412" s="58"/>
      <c r="BW412" s="58"/>
      <c r="BX412" s="58"/>
      <c r="BY412" s="58"/>
      <c r="BZ412" s="58"/>
      <c r="CA412" s="58"/>
      <c r="CB412" s="58"/>
      <c r="CC412" s="58"/>
      <c r="CD412" s="58"/>
      <c r="CE412" s="58"/>
      <c r="CF412" s="58"/>
      <c r="CG412" s="58"/>
      <c r="CH412" s="58"/>
      <c r="CI412" s="58"/>
      <c r="CJ412" s="58"/>
      <c r="CK412" s="58"/>
      <c r="CL412" s="58"/>
      <c r="CM412" s="58"/>
      <c r="CN412" s="58"/>
      <c r="CO412" s="58"/>
      <c r="CP412" s="58"/>
      <c r="CQ412" s="58"/>
      <c r="CR412" s="58"/>
      <c r="CS412" s="58"/>
      <c r="CT412" s="58"/>
      <c r="CU412" s="58"/>
      <c r="CV412" s="58"/>
      <c r="CW412" s="58"/>
      <c r="CX412" s="58"/>
      <c r="CY412" s="58"/>
      <c r="CZ412" s="58"/>
      <c r="DA412" s="58"/>
      <c r="DB412" s="58"/>
      <c r="DC412" s="58"/>
      <c r="DD412" s="58"/>
      <c r="DE412" s="58"/>
      <c r="DF412" s="58"/>
      <c r="DG412" s="58"/>
      <c r="DH412" s="58"/>
      <c r="DI412" s="58"/>
      <c r="DJ412" s="58"/>
      <c r="DK412" s="58"/>
      <c r="DL412" s="58"/>
      <c r="DM412" s="58"/>
      <c r="DN412" s="58"/>
      <c r="DO412" s="58"/>
      <c r="DP412" s="58"/>
      <c r="DQ412" s="58"/>
      <c r="DR412" s="58"/>
      <c r="DS412" s="58"/>
      <c r="DT412" s="58"/>
      <c r="DU412" s="58"/>
      <c r="DV412" s="58"/>
      <c r="DW412" s="58"/>
      <c r="DX412" s="58"/>
      <c r="DY412" s="58"/>
      <c r="DZ412" s="58"/>
      <c r="EA412" s="58"/>
      <c r="EB412" s="58"/>
      <c r="EC412" s="58"/>
      <c r="ED412" s="58"/>
      <c r="EE412" s="58"/>
      <c r="EF412" s="58"/>
      <c r="EG412" s="58"/>
      <c r="EH412" s="58"/>
      <c r="EI412" s="58"/>
      <c r="EJ412" s="58"/>
      <c r="EK412" s="58"/>
      <c r="EL412" s="58"/>
      <c r="EM412" s="58"/>
      <c r="EN412" s="58"/>
      <c r="EO412" s="58"/>
      <c r="EP412" s="58"/>
      <c r="EQ412" s="58"/>
      <c r="ER412" s="58"/>
      <c r="ES412" s="58"/>
      <c r="ET412" s="58"/>
      <c r="EU412" s="58"/>
      <c r="EV412" s="58"/>
      <c r="EW412" s="58"/>
      <c r="EX412" s="58"/>
      <c r="EY412" s="58"/>
      <c r="EZ412" s="58"/>
      <c r="FA412" s="58"/>
      <c r="FB412" s="58"/>
      <c r="FC412" s="58"/>
      <c r="FD412" s="58"/>
      <c r="FE412" s="58"/>
      <c r="FF412" s="58"/>
      <c r="FG412" s="58"/>
      <c r="FH412" s="58"/>
      <c r="FI412" s="58"/>
      <c r="FJ412" s="58"/>
      <c r="FK412" s="58"/>
      <c r="FL412" s="58"/>
      <c r="FM412" s="58"/>
      <c r="FN412" s="58"/>
      <c r="FO412" s="58"/>
      <c r="FP412" s="58"/>
      <c r="FQ412" s="58"/>
      <c r="FR412" s="58"/>
      <c r="FS412" s="58"/>
      <c r="FT412" s="58"/>
      <c r="FU412" s="58"/>
      <c r="FV412" s="58"/>
      <c r="FW412" s="58"/>
      <c r="FX412" s="58"/>
      <c r="FY412" s="58"/>
      <c r="FZ412" s="58"/>
      <c r="GA412" s="58"/>
      <c r="GB412" s="58"/>
      <c r="GC412" s="58"/>
      <c r="GD412" s="58"/>
      <c r="GE412" s="58"/>
      <c r="GF412" s="58"/>
      <c r="GG412" s="58"/>
      <c r="GH412" s="58"/>
      <c r="GI412" s="58"/>
      <c r="GJ412" s="58"/>
      <c r="GK412" s="58"/>
      <c r="GL412" s="58"/>
      <c r="GM412" s="58"/>
      <c r="GN412" s="58"/>
      <c r="GO412" s="58"/>
      <c r="GP412" s="58"/>
      <c r="GQ412" s="58"/>
      <c r="GR412" s="58"/>
      <c r="GS412" s="58"/>
      <c r="GT412" s="58"/>
      <c r="GU412" s="58"/>
      <c r="GV412" s="58"/>
      <c r="GW412" s="58"/>
      <c r="GX412" s="58"/>
      <c r="GY412" s="58"/>
      <c r="GZ412" s="58"/>
      <c r="HA412" s="58"/>
      <c r="HB412" s="58"/>
      <c r="HC412" s="58"/>
      <c r="HD412" s="58"/>
      <c r="HE412" s="58"/>
      <c r="HF412" s="58"/>
      <c r="HG412" s="58"/>
      <c r="HH412" s="58"/>
      <c r="HI412" s="58"/>
      <c r="HJ412" s="58"/>
      <c r="HK412" s="58"/>
      <c r="HL412" s="58"/>
      <c r="HM412" s="58"/>
      <c r="HN412" s="58"/>
      <c r="HO412" s="58"/>
      <c r="HP412" s="58"/>
      <c r="HQ412" s="58"/>
      <c r="HR412" s="58"/>
      <c r="HS412" s="58"/>
      <c r="HT412" s="58"/>
      <c r="HU412" s="58"/>
      <c r="HV412" s="58"/>
      <c r="HW412" s="58"/>
      <c r="HX412" s="58"/>
      <c r="HY412" s="58"/>
      <c r="HZ412" s="58"/>
      <c r="IA412" s="58"/>
      <c r="IB412" s="58"/>
      <c r="IC412" s="58"/>
      <c r="ID412" s="58"/>
      <c r="IE412" s="58"/>
      <c r="IF412" s="58"/>
      <c r="IG412" s="58"/>
      <c r="IH412" s="58"/>
      <c r="II412" s="58"/>
      <c r="IJ412" s="58"/>
      <c r="IK412" s="58"/>
      <c r="IL412" s="58"/>
      <c r="IM412" s="58"/>
      <c r="IN412" s="58"/>
      <c r="IO412" s="58"/>
      <c r="IP412" s="58"/>
      <c r="IQ412" s="58"/>
      <c r="IR412" s="58"/>
    </row>
    <row r="413" spans="1:11" ht="30" hidden="1">
      <c r="A413" s="32" t="s">
        <v>298</v>
      </c>
      <c r="B413" s="42" t="s">
        <v>93</v>
      </c>
      <c r="C413" s="42" t="s">
        <v>99</v>
      </c>
      <c r="D413" s="38" t="s">
        <v>201</v>
      </c>
      <c r="E413" s="36"/>
      <c r="F413" s="36"/>
      <c r="G413" s="46">
        <f>G414</f>
        <v>500</v>
      </c>
      <c r="H413" s="46">
        <f>H414</f>
        <v>0</v>
      </c>
      <c r="I413" s="46">
        <f>I414</f>
        <v>0</v>
      </c>
      <c r="J413" s="46">
        <f>J414</f>
        <v>0</v>
      </c>
      <c r="K413" s="248" t="e">
        <f t="shared" si="84"/>
        <v>#DIV/0!</v>
      </c>
    </row>
    <row r="414" spans="1:11" ht="30" hidden="1">
      <c r="A414" s="32" t="s">
        <v>299</v>
      </c>
      <c r="B414" s="42" t="s">
        <v>93</v>
      </c>
      <c r="C414" s="42" t="s">
        <v>99</v>
      </c>
      <c r="D414" s="38" t="s">
        <v>202</v>
      </c>
      <c r="E414" s="36"/>
      <c r="F414" s="36"/>
      <c r="G414" s="46">
        <f>G415+G422</f>
        <v>500</v>
      </c>
      <c r="H414" s="46">
        <f>H415</f>
        <v>0</v>
      </c>
      <c r="I414" s="46">
        <f>I415+I422</f>
        <v>0</v>
      </c>
      <c r="J414" s="46">
        <f>J415+J422</f>
        <v>0</v>
      </c>
      <c r="K414" s="248" t="e">
        <f t="shared" si="84"/>
        <v>#DIV/0!</v>
      </c>
    </row>
    <row r="415" spans="1:11" ht="75" hidden="1">
      <c r="A415" s="32" t="s">
        <v>300</v>
      </c>
      <c r="B415" s="42" t="s">
        <v>93</v>
      </c>
      <c r="C415" s="42" t="s">
        <v>99</v>
      </c>
      <c r="D415" s="35" t="s">
        <v>200</v>
      </c>
      <c r="E415" s="36"/>
      <c r="F415" s="36"/>
      <c r="G415" s="46">
        <f>G416+G420</f>
        <v>500</v>
      </c>
      <c r="H415" s="46">
        <f>H419</f>
        <v>0</v>
      </c>
      <c r="I415" s="46">
        <f>I416+I420</f>
        <v>0</v>
      </c>
      <c r="J415" s="46">
        <f>J416+J420</f>
        <v>0</v>
      </c>
      <c r="K415" s="248" t="e">
        <f t="shared" si="84"/>
        <v>#DIV/0!</v>
      </c>
    </row>
    <row r="416" spans="1:12" ht="30" hidden="1">
      <c r="A416" s="31" t="s">
        <v>210</v>
      </c>
      <c r="B416" s="42" t="s">
        <v>93</v>
      </c>
      <c r="C416" s="42" t="s">
        <v>99</v>
      </c>
      <c r="D416" s="35" t="s">
        <v>200</v>
      </c>
      <c r="E416" s="38">
        <v>200</v>
      </c>
      <c r="F416" s="38"/>
      <c r="G416" s="46">
        <f aca="true" t="shared" si="87" ref="G416:J417">G417</f>
        <v>250</v>
      </c>
      <c r="H416" s="46">
        <f t="shared" si="87"/>
        <v>4.79524</v>
      </c>
      <c r="I416" s="46">
        <f t="shared" si="87"/>
        <v>0</v>
      </c>
      <c r="J416" s="46">
        <f t="shared" si="87"/>
        <v>0</v>
      </c>
      <c r="K416" s="248" t="e">
        <f t="shared" si="84"/>
        <v>#DIV/0!</v>
      </c>
      <c r="L416" s="49"/>
    </row>
    <row r="417" spans="1:12" ht="30" hidden="1">
      <c r="A417" s="6" t="s">
        <v>20</v>
      </c>
      <c r="B417" s="42" t="s">
        <v>93</v>
      </c>
      <c r="C417" s="42" t="s">
        <v>99</v>
      </c>
      <c r="D417" s="35" t="s">
        <v>200</v>
      </c>
      <c r="E417" s="38">
        <v>240</v>
      </c>
      <c r="F417" s="38"/>
      <c r="G417" s="46">
        <f t="shared" si="87"/>
        <v>250</v>
      </c>
      <c r="H417" s="46">
        <f t="shared" si="87"/>
        <v>4.79524</v>
      </c>
      <c r="I417" s="46">
        <f t="shared" si="87"/>
        <v>0</v>
      </c>
      <c r="J417" s="46">
        <f t="shared" si="87"/>
        <v>0</v>
      </c>
      <c r="K417" s="248" t="e">
        <f t="shared" si="84"/>
        <v>#DIV/0!</v>
      </c>
      <c r="L417" s="49"/>
    </row>
    <row r="418" spans="1:12" ht="15" hidden="1">
      <c r="A418" s="7" t="s">
        <v>8</v>
      </c>
      <c r="B418" s="42" t="s">
        <v>93</v>
      </c>
      <c r="C418" s="42" t="s">
        <v>99</v>
      </c>
      <c r="D418" s="35" t="s">
        <v>200</v>
      </c>
      <c r="E418" s="38">
        <v>240</v>
      </c>
      <c r="F418" s="38">
        <v>1</v>
      </c>
      <c r="G418" s="46">
        <v>250</v>
      </c>
      <c r="H418" s="46">
        <v>4.79524</v>
      </c>
      <c r="I418" s="46"/>
      <c r="J418" s="46"/>
      <c r="K418" s="248" t="e">
        <f t="shared" si="84"/>
        <v>#DIV/0!</v>
      </c>
      <c r="L418" s="59"/>
    </row>
    <row r="419" spans="1:11" ht="15" customHeight="1" hidden="1">
      <c r="A419" s="6" t="s">
        <v>21</v>
      </c>
      <c r="B419" s="42" t="s">
        <v>93</v>
      </c>
      <c r="C419" s="42" t="s">
        <v>99</v>
      </c>
      <c r="D419" s="35" t="s">
        <v>200</v>
      </c>
      <c r="E419" s="38">
        <v>800</v>
      </c>
      <c r="F419" s="36"/>
      <c r="G419" s="46">
        <f aca="true" t="shared" si="88" ref="G419:J420">G420</f>
        <v>250</v>
      </c>
      <c r="H419" s="46">
        <f t="shared" si="88"/>
        <v>0</v>
      </c>
      <c r="I419" s="46">
        <f t="shared" si="88"/>
        <v>0</v>
      </c>
      <c r="J419" s="46">
        <f t="shared" si="88"/>
        <v>0</v>
      </c>
      <c r="K419" s="248" t="e">
        <f t="shared" si="84"/>
        <v>#DIV/0!</v>
      </c>
    </row>
    <row r="420" spans="1:11" ht="45" customHeight="1" hidden="1">
      <c r="A420" s="6" t="s">
        <v>81</v>
      </c>
      <c r="B420" s="42" t="s">
        <v>93</v>
      </c>
      <c r="C420" s="42" t="s">
        <v>99</v>
      </c>
      <c r="D420" s="35" t="s">
        <v>200</v>
      </c>
      <c r="E420" s="38">
        <v>810</v>
      </c>
      <c r="F420" s="36"/>
      <c r="G420" s="46">
        <f t="shared" si="88"/>
        <v>250</v>
      </c>
      <c r="H420" s="46">
        <f t="shared" si="88"/>
        <v>0</v>
      </c>
      <c r="I420" s="46">
        <f t="shared" si="88"/>
        <v>0</v>
      </c>
      <c r="J420" s="46">
        <f t="shared" si="88"/>
        <v>0</v>
      </c>
      <c r="K420" s="248" t="e">
        <f t="shared" si="84"/>
        <v>#DIV/0!</v>
      </c>
    </row>
    <row r="421" spans="1:11" ht="15" customHeight="1" hidden="1">
      <c r="A421" s="7" t="s">
        <v>8</v>
      </c>
      <c r="B421" s="42" t="s">
        <v>93</v>
      </c>
      <c r="C421" s="42" t="s">
        <v>99</v>
      </c>
      <c r="D421" s="35" t="s">
        <v>200</v>
      </c>
      <c r="E421" s="38">
        <v>810</v>
      </c>
      <c r="F421" s="38">
        <v>1</v>
      </c>
      <c r="G421" s="46">
        <v>250</v>
      </c>
      <c r="H421" s="46"/>
      <c r="I421" s="46"/>
      <c r="J421" s="46"/>
      <c r="K421" s="248" t="e">
        <f t="shared" si="84"/>
        <v>#DIV/0!</v>
      </c>
    </row>
    <row r="422" spans="1:11" ht="75" customHeight="1" hidden="1">
      <c r="A422" s="32" t="s">
        <v>207</v>
      </c>
      <c r="B422" s="42" t="s">
        <v>93</v>
      </c>
      <c r="C422" s="42" t="s">
        <v>99</v>
      </c>
      <c r="D422" s="35" t="s">
        <v>203</v>
      </c>
      <c r="E422" s="36"/>
      <c r="F422" s="36"/>
      <c r="G422" s="46">
        <f aca="true" t="shared" si="89" ref="G422:J424">G423</f>
        <v>0</v>
      </c>
      <c r="H422" s="46">
        <f t="shared" si="89"/>
        <v>0</v>
      </c>
      <c r="I422" s="46">
        <f t="shared" si="89"/>
        <v>0</v>
      </c>
      <c r="J422" s="46">
        <f t="shared" si="89"/>
        <v>0</v>
      </c>
      <c r="K422" s="248" t="e">
        <f t="shared" si="84"/>
        <v>#DIV/0!</v>
      </c>
    </row>
    <row r="423" spans="1:11" ht="15" customHeight="1" hidden="1">
      <c r="A423" s="6" t="s">
        <v>21</v>
      </c>
      <c r="B423" s="42" t="s">
        <v>93</v>
      </c>
      <c r="C423" s="42" t="s">
        <v>99</v>
      </c>
      <c r="D423" s="35" t="s">
        <v>203</v>
      </c>
      <c r="E423" s="38">
        <v>800</v>
      </c>
      <c r="F423" s="36"/>
      <c r="G423" s="46">
        <f t="shared" si="89"/>
        <v>0</v>
      </c>
      <c r="H423" s="46">
        <f t="shared" si="89"/>
        <v>0</v>
      </c>
      <c r="I423" s="46">
        <f t="shared" si="89"/>
        <v>0</v>
      </c>
      <c r="J423" s="46">
        <f t="shared" si="89"/>
        <v>0</v>
      </c>
      <c r="K423" s="248" t="e">
        <f t="shared" si="84"/>
        <v>#DIV/0!</v>
      </c>
    </row>
    <row r="424" spans="1:11" ht="45" customHeight="1" hidden="1">
      <c r="A424" s="6" t="s">
        <v>81</v>
      </c>
      <c r="B424" s="42" t="s">
        <v>93</v>
      </c>
      <c r="C424" s="42" t="s">
        <v>99</v>
      </c>
      <c r="D424" s="35" t="s">
        <v>203</v>
      </c>
      <c r="E424" s="38">
        <v>810</v>
      </c>
      <c r="F424" s="36"/>
      <c r="G424" s="46">
        <f t="shared" si="89"/>
        <v>0</v>
      </c>
      <c r="H424" s="46">
        <f t="shared" si="89"/>
        <v>0</v>
      </c>
      <c r="I424" s="46">
        <f t="shared" si="89"/>
        <v>0</v>
      </c>
      <c r="J424" s="46">
        <f t="shared" si="89"/>
        <v>0</v>
      </c>
      <c r="K424" s="248" t="e">
        <f t="shared" si="84"/>
        <v>#DIV/0!</v>
      </c>
    </row>
    <row r="425" spans="1:11" ht="15" customHeight="1" hidden="1">
      <c r="A425" s="7" t="s">
        <v>8</v>
      </c>
      <c r="B425" s="42" t="s">
        <v>93</v>
      </c>
      <c r="C425" s="42" t="s">
        <v>99</v>
      </c>
      <c r="D425" s="35" t="s">
        <v>203</v>
      </c>
      <c r="E425" s="38">
        <v>810</v>
      </c>
      <c r="F425" s="38">
        <v>1</v>
      </c>
      <c r="G425" s="46"/>
      <c r="H425" s="46"/>
      <c r="I425" s="46"/>
      <c r="J425" s="46"/>
      <c r="K425" s="248" t="e">
        <f t="shared" si="84"/>
        <v>#DIV/0!</v>
      </c>
    </row>
    <row r="426" spans="1:11" ht="15">
      <c r="A426" s="6" t="s">
        <v>16</v>
      </c>
      <c r="B426" s="42" t="s">
        <v>93</v>
      </c>
      <c r="C426" s="42" t="s">
        <v>99</v>
      </c>
      <c r="D426" s="38">
        <v>9000000000</v>
      </c>
      <c r="E426" s="38"/>
      <c r="F426" s="38"/>
      <c r="G426" s="46">
        <f>G427</f>
        <v>228.2</v>
      </c>
      <c r="H426" s="46" t="e">
        <f>#REF!</f>
        <v>#REF!</v>
      </c>
      <c r="I426" s="46">
        <f>I427+I441+I435</f>
        <v>5000</v>
      </c>
      <c r="J426" s="46">
        <f>J427+J441+J435</f>
        <v>1490.64248</v>
      </c>
      <c r="K426" s="248">
        <f t="shared" si="84"/>
        <v>29.812849600000003</v>
      </c>
    </row>
    <row r="427" spans="1:11" ht="15">
      <c r="A427" s="6" t="s">
        <v>189</v>
      </c>
      <c r="B427" s="42" t="s">
        <v>93</v>
      </c>
      <c r="C427" s="42" t="s">
        <v>99</v>
      </c>
      <c r="D427" s="38">
        <v>9000090520</v>
      </c>
      <c r="E427" s="38"/>
      <c r="F427" s="38"/>
      <c r="G427" s="46">
        <f>G428+G432+G438</f>
        <v>228.2</v>
      </c>
      <c r="H427" s="46">
        <f aca="true" t="shared" si="90" ref="G427:J429">H428</f>
        <v>4.79524</v>
      </c>
      <c r="I427" s="46">
        <f>I428+I432+I438</f>
        <v>4100</v>
      </c>
      <c r="J427" s="46">
        <f>J428+J432+J438</f>
        <v>1455.53248</v>
      </c>
      <c r="K427" s="248">
        <f t="shared" si="84"/>
        <v>35.50079219512195</v>
      </c>
    </row>
    <row r="428" spans="1:11" ht="30">
      <c r="A428" s="31" t="s">
        <v>210</v>
      </c>
      <c r="B428" s="42" t="s">
        <v>93</v>
      </c>
      <c r="C428" s="42" t="s">
        <v>99</v>
      </c>
      <c r="D428" s="38">
        <v>9000090520</v>
      </c>
      <c r="E428" s="38">
        <v>200</v>
      </c>
      <c r="F428" s="38"/>
      <c r="G428" s="46">
        <f t="shared" si="90"/>
        <v>198.2</v>
      </c>
      <c r="H428" s="46">
        <f t="shared" si="90"/>
        <v>4.79524</v>
      </c>
      <c r="I428" s="46">
        <f t="shared" si="90"/>
        <v>4000</v>
      </c>
      <c r="J428" s="46">
        <f t="shared" si="90"/>
        <v>1455.53248</v>
      </c>
      <c r="K428" s="248">
        <f t="shared" si="84"/>
        <v>36.388312</v>
      </c>
    </row>
    <row r="429" spans="1:11" ht="30">
      <c r="A429" s="6" t="s">
        <v>20</v>
      </c>
      <c r="B429" s="42" t="s">
        <v>93</v>
      </c>
      <c r="C429" s="42" t="s">
        <v>99</v>
      </c>
      <c r="D429" s="38">
        <v>9000090520</v>
      </c>
      <c r="E429" s="38">
        <v>240</v>
      </c>
      <c r="F429" s="38"/>
      <c r="G429" s="46">
        <f t="shared" si="90"/>
        <v>198.2</v>
      </c>
      <c r="H429" s="46">
        <f t="shared" si="90"/>
        <v>4.79524</v>
      </c>
      <c r="I429" s="46">
        <f t="shared" si="90"/>
        <v>4000</v>
      </c>
      <c r="J429" s="46">
        <f t="shared" si="90"/>
        <v>1455.53248</v>
      </c>
      <c r="K429" s="248">
        <f t="shared" si="84"/>
        <v>36.388312</v>
      </c>
    </row>
    <row r="430" spans="1:11" ht="15">
      <c r="A430" s="7" t="s">
        <v>8</v>
      </c>
      <c r="B430" s="42" t="s">
        <v>93</v>
      </c>
      <c r="C430" s="42" t="s">
        <v>99</v>
      </c>
      <c r="D430" s="38">
        <v>9000090520</v>
      </c>
      <c r="E430" s="38">
        <v>240</v>
      </c>
      <c r="F430" s="38">
        <v>1</v>
      </c>
      <c r="G430" s="46">
        <v>198.2</v>
      </c>
      <c r="H430" s="46">
        <v>4.79524</v>
      </c>
      <c r="I430" s="46">
        <v>4000</v>
      </c>
      <c r="J430" s="46">
        <v>1455.53248</v>
      </c>
      <c r="K430" s="248">
        <f t="shared" si="84"/>
        <v>36.388312</v>
      </c>
    </row>
    <row r="431" spans="1:11" ht="15" customHeight="1" hidden="1">
      <c r="A431" s="7"/>
      <c r="B431" s="42"/>
      <c r="C431" s="42"/>
      <c r="D431" s="38"/>
      <c r="E431" s="38">
        <v>244</v>
      </c>
      <c r="F431" s="38"/>
      <c r="G431" s="46">
        <v>300</v>
      </c>
      <c r="H431" s="46"/>
      <c r="I431" s="46">
        <v>300</v>
      </c>
      <c r="J431" s="46">
        <v>300</v>
      </c>
      <c r="K431" s="248">
        <f t="shared" si="84"/>
        <v>100</v>
      </c>
    </row>
    <row r="432" spans="1:11" ht="30" customHeight="1" hidden="1">
      <c r="A432" s="6" t="s">
        <v>167</v>
      </c>
      <c r="B432" s="42" t="s">
        <v>93</v>
      </c>
      <c r="C432" s="42" t="s">
        <v>99</v>
      </c>
      <c r="D432" s="38">
        <v>9000090520</v>
      </c>
      <c r="E432" s="38">
        <v>400</v>
      </c>
      <c r="F432" s="38"/>
      <c r="G432" s="46">
        <f>G433</f>
        <v>0</v>
      </c>
      <c r="H432" s="46"/>
      <c r="I432" s="46">
        <f>I433</f>
        <v>0</v>
      </c>
      <c r="J432" s="46">
        <f>J433</f>
        <v>0</v>
      </c>
      <c r="K432" s="248" t="e">
        <f t="shared" si="84"/>
        <v>#DIV/0!</v>
      </c>
    </row>
    <row r="433" spans="1:11" ht="15" customHeight="1" hidden="1">
      <c r="A433" s="6" t="s">
        <v>173</v>
      </c>
      <c r="B433" s="42" t="s">
        <v>93</v>
      </c>
      <c r="C433" s="42" t="s">
        <v>99</v>
      </c>
      <c r="D433" s="38">
        <v>9000090520</v>
      </c>
      <c r="E433" s="38">
        <v>410</v>
      </c>
      <c r="F433" s="38"/>
      <c r="G433" s="46">
        <f>G434</f>
        <v>0</v>
      </c>
      <c r="H433" s="46"/>
      <c r="I433" s="46">
        <f>I434</f>
        <v>0</v>
      </c>
      <c r="J433" s="46">
        <f>J434</f>
        <v>0</v>
      </c>
      <c r="K433" s="248" t="e">
        <f t="shared" si="84"/>
        <v>#DIV/0!</v>
      </c>
    </row>
    <row r="434" spans="1:11" ht="15" customHeight="1" hidden="1">
      <c r="A434" s="7" t="s">
        <v>8</v>
      </c>
      <c r="B434" s="42" t="s">
        <v>93</v>
      </c>
      <c r="C434" s="42" t="s">
        <v>99</v>
      </c>
      <c r="D434" s="38">
        <v>9000090520</v>
      </c>
      <c r="E434" s="38">
        <v>410</v>
      </c>
      <c r="F434" s="38">
        <v>1</v>
      </c>
      <c r="G434" s="46"/>
      <c r="H434" s="46"/>
      <c r="I434" s="46"/>
      <c r="J434" s="46"/>
      <c r="K434" s="248" t="e">
        <f t="shared" si="84"/>
        <v>#DIV/0!</v>
      </c>
    </row>
    <row r="435" spans="1:14" ht="15">
      <c r="A435" s="6" t="s">
        <v>21</v>
      </c>
      <c r="B435" s="42" t="s">
        <v>93</v>
      </c>
      <c r="C435" s="42" t="s">
        <v>99</v>
      </c>
      <c r="D435" s="38">
        <v>9000090520</v>
      </c>
      <c r="E435" s="38">
        <v>800</v>
      </c>
      <c r="F435" s="38"/>
      <c r="G435" s="46">
        <f>H438</f>
        <v>4.79524</v>
      </c>
      <c r="H435" s="221">
        <f>I435-J435</f>
        <v>864.89</v>
      </c>
      <c r="I435" s="46">
        <f>J438+I436</f>
        <v>900</v>
      </c>
      <c r="J435" s="46">
        <f>K438+J436</f>
        <v>35.11</v>
      </c>
      <c r="K435" s="248">
        <f t="shared" si="84"/>
        <v>3.9011111111111108</v>
      </c>
      <c r="M435" s="49"/>
      <c r="N435" s="49"/>
    </row>
    <row r="436" spans="1:14" ht="15">
      <c r="A436" s="6" t="s">
        <v>211</v>
      </c>
      <c r="B436" s="42" t="s">
        <v>93</v>
      </c>
      <c r="C436" s="42" t="s">
        <v>99</v>
      </c>
      <c r="D436" s="38">
        <v>9000090520</v>
      </c>
      <c r="E436" s="38">
        <v>830</v>
      </c>
      <c r="F436" s="38"/>
      <c r="G436" s="46">
        <f>G437</f>
        <v>4517</v>
      </c>
      <c r="H436" s="221">
        <f>I436-J436</f>
        <v>864.89</v>
      </c>
      <c r="I436" s="46">
        <f>I437</f>
        <v>900</v>
      </c>
      <c r="J436" s="46">
        <f>J437</f>
        <v>35.11</v>
      </c>
      <c r="K436" s="248">
        <f t="shared" si="84"/>
        <v>3.9011111111111108</v>
      </c>
      <c r="M436" s="49"/>
      <c r="N436" s="49"/>
    </row>
    <row r="437" spans="1:14" ht="15">
      <c r="A437" s="7" t="s">
        <v>8</v>
      </c>
      <c r="B437" s="42" t="s">
        <v>93</v>
      </c>
      <c r="C437" s="42" t="s">
        <v>99</v>
      </c>
      <c r="D437" s="38">
        <v>9000090520</v>
      </c>
      <c r="E437" s="38">
        <v>830</v>
      </c>
      <c r="F437" s="38">
        <v>1</v>
      </c>
      <c r="G437" s="46">
        <v>4517</v>
      </c>
      <c r="H437" s="221">
        <f>I437-J437</f>
        <v>864.89</v>
      </c>
      <c r="I437" s="46">
        <v>900</v>
      </c>
      <c r="J437" s="46">
        <v>35.11</v>
      </c>
      <c r="K437" s="248">
        <f t="shared" si="84"/>
        <v>3.9011111111111108</v>
      </c>
      <c r="M437" s="49"/>
      <c r="N437" s="49"/>
    </row>
    <row r="438" spans="1:11" ht="15">
      <c r="A438" s="6" t="s">
        <v>21</v>
      </c>
      <c r="B438" s="42" t="s">
        <v>93</v>
      </c>
      <c r="C438" s="42" t="s">
        <v>99</v>
      </c>
      <c r="D438" s="38">
        <v>9000090520</v>
      </c>
      <c r="E438" s="38">
        <v>800</v>
      </c>
      <c r="F438" s="38"/>
      <c r="G438" s="46">
        <f aca="true" t="shared" si="91" ref="G438:J439">G439</f>
        <v>30</v>
      </c>
      <c r="H438" s="46">
        <f t="shared" si="91"/>
        <v>4.79524</v>
      </c>
      <c r="I438" s="46">
        <f t="shared" si="91"/>
        <v>100</v>
      </c>
      <c r="J438" s="46">
        <f t="shared" si="91"/>
        <v>0</v>
      </c>
      <c r="K438" s="248">
        <f t="shared" si="84"/>
        <v>0</v>
      </c>
    </row>
    <row r="439" spans="1:11" ht="15">
      <c r="A439" s="6" t="s">
        <v>22</v>
      </c>
      <c r="B439" s="42" t="s">
        <v>93</v>
      </c>
      <c r="C439" s="42" t="s">
        <v>99</v>
      </c>
      <c r="D439" s="38">
        <v>9000090520</v>
      </c>
      <c r="E439" s="38">
        <v>850</v>
      </c>
      <c r="F439" s="38"/>
      <c r="G439" s="46">
        <f t="shared" si="91"/>
        <v>30</v>
      </c>
      <c r="H439" s="46">
        <f t="shared" si="91"/>
        <v>4.79524</v>
      </c>
      <c r="I439" s="46">
        <f t="shared" si="91"/>
        <v>100</v>
      </c>
      <c r="J439" s="46">
        <f t="shared" si="91"/>
        <v>0</v>
      </c>
      <c r="K439" s="248">
        <f t="shared" si="84"/>
        <v>0</v>
      </c>
    </row>
    <row r="440" spans="1:11" ht="15">
      <c r="A440" s="7" t="s">
        <v>8</v>
      </c>
      <c r="B440" s="42" t="s">
        <v>93</v>
      </c>
      <c r="C440" s="42" t="s">
        <v>99</v>
      </c>
      <c r="D440" s="38">
        <v>9000090520</v>
      </c>
      <c r="E440" s="38">
        <v>850</v>
      </c>
      <c r="F440" s="38">
        <v>1</v>
      </c>
      <c r="G440" s="46">
        <v>30</v>
      </c>
      <c r="H440" s="46">
        <v>4.79524</v>
      </c>
      <c r="I440" s="46">
        <v>100</v>
      </c>
      <c r="J440" s="46"/>
      <c r="K440" s="248">
        <f t="shared" si="84"/>
        <v>0</v>
      </c>
    </row>
    <row r="441" spans="1:13" ht="30" hidden="1">
      <c r="A441" s="6" t="s">
        <v>354</v>
      </c>
      <c r="B441" s="42" t="s">
        <v>93</v>
      </c>
      <c r="C441" s="42" t="s">
        <v>99</v>
      </c>
      <c r="D441" s="38">
        <v>9000090540</v>
      </c>
      <c r="E441" s="36"/>
      <c r="F441" s="36"/>
      <c r="G441" s="46">
        <f>G442</f>
        <v>500</v>
      </c>
      <c r="H441" s="221">
        <f>I441-J441</f>
        <v>0</v>
      </c>
      <c r="I441" s="46">
        <f>I442+I419</f>
        <v>0</v>
      </c>
      <c r="J441" s="46">
        <f>J442+J419</f>
        <v>0</v>
      </c>
      <c r="K441" s="248" t="e">
        <f t="shared" si="84"/>
        <v>#DIV/0!</v>
      </c>
      <c r="L441" s="49"/>
      <c r="M441" s="49"/>
    </row>
    <row r="442" spans="1:13" ht="15" hidden="1">
      <c r="A442" s="6" t="s">
        <v>21</v>
      </c>
      <c r="B442" s="42" t="s">
        <v>93</v>
      </c>
      <c r="C442" s="42" t="s">
        <v>99</v>
      </c>
      <c r="D442" s="38">
        <v>9000090540</v>
      </c>
      <c r="E442" s="38">
        <v>800</v>
      </c>
      <c r="F442" s="36"/>
      <c r="G442" s="46">
        <f>G415</f>
        <v>500</v>
      </c>
      <c r="H442" s="221">
        <f>I442-J442</f>
        <v>0</v>
      </c>
      <c r="I442" s="46">
        <f>I443+I415</f>
        <v>0</v>
      </c>
      <c r="J442" s="46">
        <f>J443+J415</f>
        <v>0</v>
      </c>
      <c r="K442" s="248" t="e">
        <f t="shared" si="84"/>
        <v>#DIV/0!</v>
      </c>
      <c r="L442" s="49"/>
      <c r="M442" s="49"/>
    </row>
    <row r="443" spans="1:13" ht="45" hidden="1">
      <c r="A443" s="6" t="s">
        <v>81</v>
      </c>
      <c r="B443" s="42" t="s">
        <v>93</v>
      </c>
      <c r="C443" s="42" t="s">
        <v>99</v>
      </c>
      <c r="D443" s="38">
        <v>9000090540</v>
      </c>
      <c r="E443" s="38">
        <v>810</v>
      </c>
      <c r="F443" s="38"/>
      <c r="G443" s="46" t="e">
        <f>#REF!</f>
        <v>#REF!</v>
      </c>
      <c r="H443" s="221">
        <f>I443-J443</f>
        <v>0</v>
      </c>
      <c r="I443" s="46">
        <f>I444</f>
        <v>0</v>
      </c>
      <c r="J443" s="46">
        <f>J444</f>
        <v>0</v>
      </c>
      <c r="K443" s="248" t="e">
        <f t="shared" si="84"/>
        <v>#DIV/0!</v>
      </c>
      <c r="L443" s="49"/>
      <c r="M443" s="49"/>
    </row>
    <row r="444" spans="1:13" ht="15" hidden="1">
      <c r="A444" s="7" t="s">
        <v>8</v>
      </c>
      <c r="B444" s="42" t="s">
        <v>93</v>
      </c>
      <c r="C444" s="42" t="s">
        <v>99</v>
      </c>
      <c r="D444" s="38">
        <v>9000090540</v>
      </c>
      <c r="E444" s="38">
        <v>810</v>
      </c>
      <c r="F444" s="38">
        <v>1</v>
      </c>
      <c r="G444" s="46">
        <v>15</v>
      </c>
      <c r="H444" s="221">
        <f>I444-J444</f>
        <v>0</v>
      </c>
      <c r="I444" s="46"/>
      <c r="J444" s="46"/>
      <c r="K444" s="248" t="e">
        <f t="shared" si="84"/>
        <v>#DIV/0!</v>
      </c>
      <c r="L444" s="59"/>
      <c r="M444" s="59"/>
    </row>
    <row r="445" spans="1:11" ht="15">
      <c r="A445" s="5" t="s">
        <v>100</v>
      </c>
      <c r="B445" s="112" t="s">
        <v>93</v>
      </c>
      <c r="C445" s="112" t="s">
        <v>131</v>
      </c>
      <c r="D445" s="37"/>
      <c r="E445" s="37"/>
      <c r="F445" s="37"/>
      <c r="G445" s="221">
        <f aca="true" t="shared" si="92" ref="G445:J446">G446</f>
        <v>503.2</v>
      </c>
      <c r="H445" s="221" t="e">
        <f t="shared" si="92"/>
        <v>#REF!</v>
      </c>
      <c r="I445" s="221">
        <f>I446+I468</f>
        <v>6767.8</v>
      </c>
      <c r="J445" s="221">
        <f>J446+J468</f>
        <v>0</v>
      </c>
      <c r="K445" s="248">
        <f t="shared" si="84"/>
        <v>0</v>
      </c>
    </row>
    <row r="446" spans="1:11" ht="15">
      <c r="A446" s="6" t="s">
        <v>16</v>
      </c>
      <c r="B446" s="42" t="s">
        <v>93</v>
      </c>
      <c r="C446" s="42" t="s">
        <v>131</v>
      </c>
      <c r="D446" s="38">
        <v>9000000000</v>
      </c>
      <c r="E446" s="36"/>
      <c r="F446" s="36"/>
      <c r="G446" s="46">
        <f t="shared" si="92"/>
        <v>503.2</v>
      </c>
      <c r="H446" s="46" t="e">
        <f t="shared" si="92"/>
        <v>#REF!</v>
      </c>
      <c r="I446" s="46">
        <f t="shared" si="92"/>
        <v>5452.8</v>
      </c>
      <c r="J446" s="46">
        <f t="shared" si="92"/>
        <v>0</v>
      </c>
      <c r="K446" s="248">
        <f t="shared" si="84"/>
        <v>0</v>
      </c>
    </row>
    <row r="447" spans="1:11" ht="15">
      <c r="A447" s="6" t="s">
        <v>412</v>
      </c>
      <c r="B447" s="42" t="s">
        <v>93</v>
      </c>
      <c r="C447" s="42" t="s">
        <v>131</v>
      </c>
      <c r="D447" s="38">
        <v>9000090530</v>
      </c>
      <c r="E447" s="36"/>
      <c r="F447" s="36"/>
      <c r="G447" s="46">
        <f>G448</f>
        <v>503.2</v>
      </c>
      <c r="H447" s="46" t="e">
        <f>#REF!+H448+H757+H754</f>
        <v>#REF!</v>
      </c>
      <c r="I447" s="46">
        <f>I448</f>
        <v>5452.8</v>
      </c>
      <c r="J447" s="46">
        <f>J448</f>
        <v>0</v>
      </c>
      <c r="K447" s="248">
        <f t="shared" si="84"/>
        <v>0</v>
      </c>
    </row>
    <row r="448" spans="1:11" ht="30" customHeight="1">
      <c r="A448" s="31" t="s">
        <v>210</v>
      </c>
      <c r="B448" s="42" t="s">
        <v>93</v>
      </c>
      <c r="C448" s="42" t="s">
        <v>131</v>
      </c>
      <c r="D448" s="38">
        <v>9000090530</v>
      </c>
      <c r="E448" s="38">
        <v>200</v>
      </c>
      <c r="F448" s="36"/>
      <c r="G448" s="46">
        <f aca="true" t="shared" si="93" ref="G448:J449">G449</f>
        <v>503.2</v>
      </c>
      <c r="H448" s="46">
        <f t="shared" si="93"/>
        <v>2693.99755</v>
      </c>
      <c r="I448" s="46">
        <f t="shared" si="93"/>
        <v>5452.8</v>
      </c>
      <c r="J448" s="46">
        <f t="shared" si="93"/>
        <v>0</v>
      </c>
      <c r="K448" s="248">
        <f t="shared" si="84"/>
        <v>0</v>
      </c>
    </row>
    <row r="449" spans="1:11" ht="30">
      <c r="A449" s="6" t="s">
        <v>20</v>
      </c>
      <c r="B449" s="42" t="s">
        <v>93</v>
      </c>
      <c r="C449" s="42" t="s">
        <v>131</v>
      </c>
      <c r="D449" s="38">
        <v>9000090530</v>
      </c>
      <c r="E449" s="38">
        <v>240</v>
      </c>
      <c r="F449" s="36"/>
      <c r="G449" s="46">
        <f t="shared" si="93"/>
        <v>503.2</v>
      </c>
      <c r="H449" s="46">
        <f t="shared" si="93"/>
        <v>2693.99755</v>
      </c>
      <c r="I449" s="46">
        <f t="shared" si="93"/>
        <v>5452.8</v>
      </c>
      <c r="J449" s="46">
        <f t="shared" si="93"/>
        <v>0</v>
      </c>
      <c r="K449" s="248">
        <f t="shared" si="84"/>
        <v>0</v>
      </c>
    </row>
    <row r="450" spans="1:11" ht="15">
      <c r="A450" s="7" t="s">
        <v>8</v>
      </c>
      <c r="B450" s="42" t="s">
        <v>93</v>
      </c>
      <c r="C450" s="42" t="s">
        <v>131</v>
      </c>
      <c r="D450" s="38">
        <v>9000090530</v>
      </c>
      <c r="E450" s="38">
        <v>240</v>
      </c>
      <c r="F450" s="38">
        <v>1</v>
      </c>
      <c r="G450" s="46">
        <v>503.2</v>
      </c>
      <c r="H450" s="46">
        <v>2693.99755</v>
      </c>
      <c r="I450" s="46">
        <v>5452.8</v>
      </c>
      <c r="J450" s="46"/>
      <c r="K450" s="248">
        <f t="shared" si="84"/>
        <v>0</v>
      </c>
    </row>
    <row r="451" spans="1:11" ht="60" customHeight="1" hidden="1">
      <c r="A451" s="25" t="s">
        <v>160</v>
      </c>
      <c r="B451" s="42">
        <v>1400</v>
      </c>
      <c r="C451" s="42">
        <v>1403</v>
      </c>
      <c r="D451" s="38">
        <v>9007265</v>
      </c>
      <c r="E451" s="38"/>
      <c r="F451" s="38"/>
      <c r="G451" s="46">
        <f>G452</f>
        <v>0</v>
      </c>
      <c r="H451" s="46"/>
      <c r="I451" s="46">
        <f aca="true" t="shared" si="94" ref="I451:J453">I452</f>
        <v>0</v>
      </c>
      <c r="J451" s="46">
        <f t="shared" si="94"/>
        <v>0</v>
      </c>
      <c r="K451" s="248" t="e">
        <f t="shared" si="84"/>
        <v>#DIV/0!</v>
      </c>
    </row>
    <row r="452" spans="1:11" ht="30" customHeight="1" hidden="1">
      <c r="A452" s="6" t="s">
        <v>46</v>
      </c>
      <c r="B452" s="42">
        <v>1400</v>
      </c>
      <c r="C452" s="42">
        <v>1403</v>
      </c>
      <c r="D452" s="38">
        <v>9007265</v>
      </c>
      <c r="E452" s="38">
        <v>600</v>
      </c>
      <c r="F452" s="36"/>
      <c r="G452" s="46">
        <f>G453</f>
        <v>0</v>
      </c>
      <c r="H452" s="46">
        <f>H453</f>
        <v>24825.95562</v>
      </c>
      <c r="I452" s="46">
        <f t="shared" si="94"/>
        <v>0</v>
      </c>
      <c r="J452" s="46">
        <f t="shared" si="94"/>
        <v>0</v>
      </c>
      <c r="K452" s="248" t="e">
        <f t="shared" si="84"/>
        <v>#DIV/0!</v>
      </c>
    </row>
    <row r="453" spans="1:11" ht="15" customHeight="1" hidden="1">
      <c r="A453" s="6" t="s">
        <v>47</v>
      </c>
      <c r="B453" s="42">
        <v>1400</v>
      </c>
      <c r="C453" s="42">
        <v>1403</v>
      </c>
      <c r="D453" s="38">
        <v>9007265</v>
      </c>
      <c r="E453" s="38">
        <v>610</v>
      </c>
      <c r="F453" s="36"/>
      <c r="G453" s="46">
        <f>G454</f>
        <v>0</v>
      </c>
      <c r="H453" s="46">
        <f>H454</f>
        <v>24825.95562</v>
      </c>
      <c r="I453" s="46">
        <f t="shared" si="94"/>
        <v>0</v>
      </c>
      <c r="J453" s="46">
        <f t="shared" si="94"/>
        <v>0</v>
      </c>
      <c r="K453" s="248" t="e">
        <f t="shared" si="84"/>
        <v>#DIV/0!</v>
      </c>
    </row>
    <row r="454" spans="1:11" ht="15" customHeight="1" hidden="1">
      <c r="A454" s="7" t="s">
        <v>9</v>
      </c>
      <c r="B454" s="42">
        <v>1400</v>
      </c>
      <c r="C454" s="42">
        <v>1403</v>
      </c>
      <c r="D454" s="38">
        <v>9007265</v>
      </c>
      <c r="E454" s="38">
        <v>610</v>
      </c>
      <c r="F454" s="38">
        <v>2</v>
      </c>
      <c r="G454" s="46"/>
      <c r="H454" s="46">
        <v>24825.95562</v>
      </c>
      <c r="I454" s="46"/>
      <c r="J454" s="46"/>
      <c r="K454" s="248" t="e">
        <f t="shared" si="84"/>
        <v>#DIV/0!</v>
      </c>
    </row>
    <row r="455" spans="1:13" ht="45" hidden="1">
      <c r="A455" s="32" t="s">
        <v>379</v>
      </c>
      <c r="B455" s="42" t="s">
        <v>93</v>
      </c>
      <c r="C455" s="42" t="s">
        <v>131</v>
      </c>
      <c r="D455" s="38" t="s">
        <v>378</v>
      </c>
      <c r="E455" s="36"/>
      <c r="F455" s="36"/>
      <c r="G455" s="46" t="e">
        <f>#REF!</f>
        <v>#REF!</v>
      </c>
      <c r="H455" s="221">
        <f aca="true" t="shared" si="95" ref="H455:H467">I455-J455</f>
        <v>0</v>
      </c>
      <c r="I455" s="46">
        <f>I456+I460+I464</f>
        <v>0</v>
      </c>
      <c r="J455" s="46">
        <f>J456+J460+J464</f>
        <v>0</v>
      </c>
      <c r="K455" s="248" t="e">
        <f t="shared" si="84"/>
        <v>#DIV/0!</v>
      </c>
      <c r="M455" s="49"/>
    </row>
    <row r="456" spans="1:13" ht="15" hidden="1">
      <c r="A456" s="132" t="s">
        <v>380</v>
      </c>
      <c r="B456" s="42" t="s">
        <v>93</v>
      </c>
      <c r="C456" s="42" t="s">
        <v>131</v>
      </c>
      <c r="D456" s="38" t="s">
        <v>381</v>
      </c>
      <c r="E456" s="36"/>
      <c r="F456" s="36"/>
      <c r="G456" s="46">
        <f aca="true" t="shared" si="96" ref="G456:J466">G457</f>
        <v>11</v>
      </c>
      <c r="H456" s="221">
        <f t="shared" si="95"/>
        <v>0</v>
      </c>
      <c r="I456" s="46">
        <f t="shared" si="96"/>
        <v>0</v>
      </c>
      <c r="J456" s="46">
        <f t="shared" si="96"/>
        <v>0</v>
      </c>
      <c r="K456" s="248" t="e">
        <f t="shared" si="84"/>
        <v>#DIV/0!</v>
      </c>
      <c r="M456" s="49"/>
    </row>
    <row r="457" spans="1:13" ht="30" hidden="1">
      <c r="A457" s="31" t="s">
        <v>210</v>
      </c>
      <c r="B457" s="42" t="s">
        <v>93</v>
      </c>
      <c r="C457" s="42" t="s">
        <v>131</v>
      </c>
      <c r="D457" s="38" t="s">
        <v>381</v>
      </c>
      <c r="E457" s="38">
        <v>200</v>
      </c>
      <c r="F457" s="36"/>
      <c r="G457" s="46">
        <f t="shared" si="96"/>
        <v>11</v>
      </c>
      <c r="H457" s="221">
        <f t="shared" si="95"/>
        <v>0</v>
      </c>
      <c r="I457" s="46">
        <f t="shared" si="96"/>
        <v>0</v>
      </c>
      <c r="J457" s="46">
        <f t="shared" si="96"/>
        <v>0</v>
      </c>
      <c r="K457" s="248" t="e">
        <f t="shared" si="84"/>
        <v>#DIV/0!</v>
      </c>
      <c r="M457" s="49"/>
    </row>
    <row r="458" spans="1:13" ht="30" hidden="1">
      <c r="A458" s="6" t="s">
        <v>20</v>
      </c>
      <c r="B458" s="42" t="s">
        <v>93</v>
      </c>
      <c r="C458" s="42" t="s">
        <v>131</v>
      </c>
      <c r="D458" s="38" t="s">
        <v>381</v>
      </c>
      <c r="E458" s="38">
        <v>240</v>
      </c>
      <c r="F458" s="36"/>
      <c r="G458" s="46">
        <f t="shared" si="96"/>
        <v>11</v>
      </c>
      <c r="H458" s="221">
        <f t="shared" si="95"/>
        <v>0</v>
      </c>
      <c r="I458" s="46">
        <f t="shared" si="96"/>
        <v>0</v>
      </c>
      <c r="J458" s="46">
        <f t="shared" si="96"/>
        <v>0</v>
      </c>
      <c r="K458" s="248" t="e">
        <f t="shared" si="84"/>
        <v>#DIV/0!</v>
      </c>
      <c r="M458" s="49"/>
    </row>
    <row r="459" spans="1:13" ht="15" hidden="1">
      <c r="A459" s="7" t="s">
        <v>8</v>
      </c>
      <c r="B459" s="42" t="s">
        <v>93</v>
      </c>
      <c r="C459" s="42" t="s">
        <v>131</v>
      </c>
      <c r="D459" s="38" t="s">
        <v>381</v>
      </c>
      <c r="E459" s="38">
        <v>240</v>
      </c>
      <c r="F459" s="38">
        <v>1</v>
      </c>
      <c r="G459" s="46">
        <v>11</v>
      </c>
      <c r="H459" s="221">
        <f t="shared" si="95"/>
        <v>0</v>
      </c>
      <c r="I459" s="46"/>
      <c r="J459" s="46"/>
      <c r="K459" s="248" t="e">
        <f t="shared" si="84"/>
        <v>#DIV/0!</v>
      </c>
      <c r="M459" s="49"/>
    </row>
    <row r="460" spans="1:13" ht="45" hidden="1">
      <c r="A460" s="133" t="s">
        <v>383</v>
      </c>
      <c r="B460" s="42" t="s">
        <v>93</v>
      </c>
      <c r="C460" s="42" t="s">
        <v>131</v>
      </c>
      <c r="D460" s="38" t="s">
        <v>382</v>
      </c>
      <c r="E460" s="36"/>
      <c r="F460" s="36"/>
      <c r="G460" s="46">
        <f t="shared" si="96"/>
        <v>11</v>
      </c>
      <c r="H460" s="221">
        <f t="shared" si="95"/>
        <v>0</v>
      </c>
      <c r="I460" s="46">
        <f t="shared" si="96"/>
        <v>0</v>
      </c>
      <c r="J460" s="46">
        <f t="shared" si="96"/>
        <v>0</v>
      </c>
      <c r="K460" s="248" t="e">
        <f t="shared" si="84"/>
        <v>#DIV/0!</v>
      </c>
      <c r="M460" s="49"/>
    </row>
    <row r="461" spans="1:13" ht="30" hidden="1">
      <c r="A461" s="31" t="s">
        <v>210</v>
      </c>
      <c r="B461" s="42" t="s">
        <v>93</v>
      </c>
      <c r="C461" s="42" t="s">
        <v>131</v>
      </c>
      <c r="D461" s="38" t="s">
        <v>382</v>
      </c>
      <c r="E461" s="38">
        <v>200</v>
      </c>
      <c r="F461" s="36"/>
      <c r="G461" s="46">
        <f t="shared" si="96"/>
        <v>11</v>
      </c>
      <c r="H461" s="221">
        <f t="shared" si="95"/>
        <v>0</v>
      </c>
      <c r="I461" s="46">
        <f t="shared" si="96"/>
        <v>0</v>
      </c>
      <c r="J461" s="46">
        <f t="shared" si="96"/>
        <v>0</v>
      </c>
      <c r="K461" s="248" t="e">
        <f t="shared" si="84"/>
        <v>#DIV/0!</v>
      </c>
      <c r="M461" s="49"/>
    </row>
    <row r="462" spans="1:13" ht="30" hidden="1">
      <c r="A462" s="6" t="s">
        <v>20</v>
      </c>
      <c r="B462" s="42" t="s">
        <v>93</v>
      </c>
      <c r="C462" s="42" t="s">
        <v>131</v>
      </c>
      <c r="D462" s="38" t="s">
        <v>382</v>
      </c>
      <c r="E462" s="38">
        <v>240</v>
      </c>
      <c r="F462" s="36"/>
      <c r="G462" s="46">
        <f t="shared" si="96"/>
        <v>11</v>
      </c>
      <c r="H462" s="221">
        <f t="shared" si="95"/>
        <v>0</v>
      </c>
      <c r="I462" s="46">
        <f t="shared" si="96"/>
        <v>0</v>
      </c>
      <c r="J462" s="46">
        <f t="shared" si="96"/>
        <v>0</v>
      </c>
      <c r="K462" s="248" t="e">
        <f t="shared" si="84"/>
        <v>#DIV/0!</v>
      </c>
      <c r="M462" s="49"/>
    </row>
    <row r="463" spans="1:13" ht="15" hidden="1">
      <c r="A463" s="7" t="s">
        <v>8</v>
      </c>
      <c r="B463" s="42" t="s">
        <v>93</v>
      </c>
      <c r="C463" s="42" t="s">
        <v>131</v>
      </c>
      <c r="D463" s="38" t="s">
        <v>382</v>
      </c>
      <c r="E463" s="38">
        <v>240</v>
      </c>
      <c r="F463" s="38">
        <v>1</v>
      </c>
      <c r="G463" s="46">
        <v>11</v>
      </c>
      <c r="H463" s="221">
        <f t="shared" si="95"/>
        <v>0</v>
      </c>
      <c r="I463" s="46"/>
      <c r="J463" s="46"/>
      <c r="K463" s="248" t="e">
        <f t="shared" si="84"/>
        <v>#DIV/0!</v>
      </c>
      <c r="M463" s="49"/>
    </row>
    <row r="464" spans="1:13" ht="30" hidden="1">
      <c r="A464" s="132" t="s">
        <v>384</v>
      </c>
      <c r="B464" s="42" t="s">
        <v>93</v>
      </c>
      <c r="C464" s="42" t="s">
        <v>131</v>
      </c>
      <c r="D464" s="38" t="s">
        <v>385</v>
      </c>
      <c r="E464" s="36"/>
      <c r="F464" s="36"/>
      <c r="G464" s="46">
        <f t="shared" si="96"/>
        <v>11</v>
      </c>
      <c r="H464" s="221">
        <f t="shared" si="95"/>
        <v>0</v>
      </c>
      <c r="I464" s="46">
        <f t="shared" si="96"/>
        <v>0</v>
      </c>
      <c r="J464" s="46">
        <f t="shared" si="96"/>
        <v>0</v>
      </c>
      <c r="K464" s="248" t="e">
        <f t="shared" si="84"/>
        <v>#DIV/0!</v>
      </c>
      <c r="M464" s="49"/>
    </row>
    <row r="465" spans="1:13" ht="30" hidden="1">
      <c r="A465" s="31" t="s">
        <v>210</v>
      </c>
      <c r="B465" s="42" t="s">
        <v>93</v>
      </c>
      <c r="C465" s="42" t="s">
        <v>131</v>
      </c>
      <c r="D465" s="38" t="s">
        <v>385</v>
      </c>
      <c r="E465" s="38">
        <v>200</v>
      </c>
      <c r="F465" s="36"/>
      <c r="G465" s="46">
        <f t="shared" si="96"/>
        <v>11</v>
      </c>
      <c r="H465" s="221">
        <f t="shared" si="95"/>
        <v>0</v>
      </c>
      <c r="I465" s="46">
        <f t="shared" si="96"/>
        <v>0</v>
      </c>
      <c r="J465" s="46">
        <f t="shared" si="96"/>
        <v>0</v>
      </c>
      <c r="K465" s="248" t="e">
        <f t="shared" si="84"/>
        <v>#DIV/0!</v>
      </c>
      <c r="M465" s="49"/>
    </row>
    <row r="466" spans="1:13" ht="30" hidden="1">
      <c r="A466" s="6" t="s">
        <v>20</v>
      </c>
      <c r="B466" s="42" t="s">
        <v>93</v>
      </c>
      <c r="C466" s="42" t="s">
        <v>131</v>
      </c>
      <c r="D466" s="38" t="s">
        <v>385</v>
      </c>
      <c r="E466" s="38">
        <v>240</v>
      </c>
      <c r="F466" s="36"/>
      <c r="G466" s="46">
        <f t="shared" si="96"/>
        <v>11</v>
      </c>
      <c r="H466" s="221">
        <f t="shared" si="95"/>
        <v>0</v>
      </c>
      <c r="I466" s="46">
        <f t="shared" si="96"/>
        <v>0</v>
      </c>
      <c r="J466" s="46">
        <f t="shared" si="96"/>
        <v>0</v>
      </c>
      <c r="K466" s="248" t="e">
        <f t="shared" si="84"/>
        <v>#DIV/0!</v>
      </c>
      <c r="M466" s="49"/>
    </row>
    <row r="467" spans="1:13" ht="15" hidden="1">
      <c r="A467" s="7" t="s">
        <v>8</v>
      </c>
      <c r="B467" s="42" t="s">
        <v>93</v>
      </c>
      <c r="C467" s="42" t="s">
        <v>131</v>
      </c>
      <c r="D467" s="38" t="s">
        <v>385</v>
      </c>
      <c r="E467" s="38">
        <v>240</v>
      </c>
      <c r="F467" s="38">
        <v>1</v>
      </c>
      <c r="G467" s="46">
        <v>11</v>
      </c>
      <c r="H467" s="221">
        <f t="shared" si="95"/>
        <v>0</v>
      </c>
      <c r="I467" s="46"/>
      <c r="J467" s="46"/>
      <c r="K467" s="248" t="e">
        <f aca="true" t="shared" si="97" ref="K467:K530">J467/I467*100</f>
        <v>#DIV/0!</v>
      </c>
      <c r="M467" s="49"/>
    </row>
    <row r="468" spans="1:14" ht="45" hidden="1">
      <c r="A468" s="31" t="s">
        <v>519</v>
      </c>
      <c r="B468" s="42" t="s">
        <v>93</v>
      </c>
      <c r="C468" s="42" t="s">
        <v>131</v>
      </c>
      <c r="D468" s="38">
        <v>5900000000</v>
      </c>
      <c r="E468" s="36"/>
      <c r="F468" s="36"/>
      <c r="G468" s="46" t="e">
        <f>#REF!</f>
        <v>#REF!</v>
      </c>
      <c r="H468" s="221">
        <f aca="true" t="shared" si="98" ref="H468:H480">I468-J468</f>
        <v>1315</v>
      </c>
      <c r="I468" s="46">
        <f>I469+I473+I477</f>
        <v>1315</v>
      </c>
      <c r="J468" s="46">
        <f>J469+J473+J477</f>
        <v>0</v>
      </c>
      <c r="K468" s="248">
        <f t="shared" si="97"/>
        <v>0</v>
      </c>
      <c r="M468" s="49"/>
      <c r="N468" s="49"/>
    </row>
    <row r="469" spans="1:14" ht="30">
      <c r="A469" s="31" t="s">
        <v>459</v>
      </c>
      <c r="B469" s="42" t="s">
        <v>93</v>
      </c>
      <c r="C469" s="42" t="s">
        <v>131</v>
      </c>
      <c r="D469" s="38">
        <v>5900191070</v>
      </c>
      <c r="E469" s="36"/>
      <c r="F469" s="36"/>
      <c r="G469" s="46">
        <f aca="true" t="shared" si="99" ref="G469:J479">G470</f>
        <v>11</v>
      </c>
      <c r="H469" s="221">
        <f t="shared" si="98"/>
        <v>1315</v>
      </c>
      <c r="I469" s="46">
        <f t="shared" si="99"/>
        <v>1315</v>
      </c>
      <c r="J469" s="46">
        <f t="shared" si="99"/>
        <v>0</v>
      </c>
      <c r="K469" s="248">
        <f t="shared" si="97"/>
        <v>0</v>
      </c>
      <c r="M469" s="49"/>
      <c r="N469" s="49"/>
    </row>
    <row r="470" spans="1:14" ht="30">
      <c r="A470" s="31" t="s">
        <v>210</v>
      </c>
      <c r="B470" s="42" t="s">
        <v>93</v>
      </c>
      <c r="C470" s="42" t="s">
        <v>131</v>
      </c>
      <c r="D470" s="38">
        <v>5900191070</v>
      </c>
      <c r="E470" s="38">
        <v>200</v>
      </c>
      <c r="F470" s="36"/>
      <c r="G470" s="46">
        <f t="shared" si="99"/>
        <v>11</v>
      </c>
      <c r="H470" s="221">
        <f t="shared" si="98"/>
        <v>1315</v>
      </c>
      <c r="I470" s="46">
        <f t="shared" si="99"/>
        <v>1315</v>
      </c>
      <c r="J470" s="46">
        <f t="shared" si="99"/>
        <v>0</v>
      </c>
      <c r="K470" s="248">
        <f t="shared" si="97"/>
        <v>0</v>
      </c>
      <c r="M470" s="49"/>
      <c r="N470" s="49"/>
    </row>
    <row r="471" spans="1:14" ht="30">
      <c r="A471" s="6" t="s">
        <v>20</v>
      </c>
      <c r="B471" s="42" t="s">
        <v>93</v>
      </c>
      <c r="C471" s="42" t="s">
        <v>131</v>
      </c>
      <c r="D471" s="38">
        <v>5900191070</v>
      </c>
      <c r="E471" s="38">
        <v>240</v>
      </c>
      <c r="F471" s="36"/>
      <c r="G471" s="46">
        <f t="shared" si="99"/>
        <v>11</v>
      </c>
      <c r="H471" s="221">
        <f t="shared" si="98"/>
        <v>1315</v>
      </c>
      <c r="I471" s="46">
        <f t="shared" si="99"/>
        <v>1315</v>
      </c>
      <c r="J471" s="46">
        <f t="shared" si="99"/>
        <v>0</v>
      </c>
      <c r="K471" s="248">
        <f t="shared" si="97"/>
        <v>0</v>
      </c>
      <c r="M471" s="49"/>
      <c r="N471" s="49"/>
    </row>
    <row r="472" spans="1:14" ht="15">
      <c r="A472" s="7" t="s">
        <v>8</v>
      </c>
      <c r="B472" s="42" t="s">
        <v>93</v>
      </c>
      <c r="C472" s="42" t="s">
        <v>131</v>
      </c>
      <c r="D472" s="38">
        <v>5900191070</v>
      </c>
      <c r="E472" s="38">
        <v>240</v>
      </c>
      <c r="F472" s="38">
        <v>1</v>
      </c>
      <c r="G472" s="46">
        <v>11</v>
      </c>
      <c r="H472" s="221">
        <f t="shared" si="98"/>
        <v>1315</v>
      </c>
      <c r="I472" s="46">
        <v>1315</v>
      </c>
      <c r="J472" s="46"/>
      <c r="K472" s="248">
        <f t="shared" si="97"/>
        <v>0</v>
      </c>
      <c r="M472" s="49"/>
      <c r="N472" s="49"/>
    </row>
    <row r="473" spans="1:14" ht="46.5" customHeight="1" hidden="1">
      <c r="A473" s="31" t="s">
        <v>460</v>
      </c>
      <c r="B473" s="42" t="s">
        <v>93</v>
      </c>
      <c r="C473" s="42" t="s">
        <v>131</v>
      </c>
      <c r="D473" s="38">
        <v>5900291070</v>
      </c>
      <c r="E473" s="36"/>
      <c r="F473" s="36"/>
      <c r="G473" s="46">
        <f t="shared" si="99"/>
        <v>11</v>
      </c>
      <c r="H473" s="221">
        <f t="shared" si="98"/>
        <v>0</v>
      </c>
      <c r="I473" s="46">
        <f t="shared" si="99"/>
        <v>0</v>
      </c>
      <c r="J473" s="46">
        <f t="shared" si="99"/>
        <v>0</v>
      </c>
      <c r="K473" s="248" t="e">
        <f t="shared" si="97"/>
        <v>#DIV/0!</v>
      </c>
      <c r="M473" s="49"/>
      <c r="N473" s="49"/>
    </row>
    <row r="474" spans="1:14" ht="30" hidden="1">
      <c r="A474" s="31" t="s">
        <v>210</v>
      </c>
      <c r="B474" s="42" t="s">
        <v>93</v>
      </c>
      <c r="C474" s="42" t="s">
        <v>131</v>
      </c>
      <c r="D474" s="38">
        <v>5900291070</v>
      </c>
      <c r="E474" s="38">
        <v>200</v>
      </c>
      <c r="F474" s="36"/>
      <c r="G474" s="46">
        <f t="shared" si="99"/>
        <v>11</v>
      </c>
      <c r="H474" s="221">
        <f t="shared" si="98"/>
        <v>0</v>
      </c>
      <c r="I474" s="46">
        <f t="shared" si="99"/>
        <v>0</v>
      </c>
      <c r="J474" s="46">
        <f t="shared" si="99"/>
        <v>0</v>
      </c>
      <c r="K474" s="248" t="e">
        <f t="shared" si="97"/>
        <v>#DIV/0!</v>
      </c>
      <c r="M474" s="49"/>
      <c r="N474" s="49"/>
    </row>
    <row r="475" spans="1:14" ht="30" hidden="1">
      <c r="A475" s="6" t="s">
        <v>20</v>
      </c>
      <c r="B475" s="42" t="s">
        <v>93</v>
      </c>
      <c r="C475" s="42" t="s">
        <v>131</v>
      </c>
      <c r="D475" s="38">
        <v>5900291070</v>
      </c>
      <c r="E475" s="38">
        <v>240</v>
      </c>
      <c r="F475" s="36"/>
      <c r="G475" s="46">
        <f t="shared" si="99"/>
        <v>11</v>
      </c>
      <c r="H475" s="221">
        <f t="shared" si="98"/>
        <v>0</v>
      </c>
      <c r="I475" s="46">
        <f t="shared" si="99"/>
        <v>0</v>
      </c>
      <c r="J475" s="46">
        <f t="shared" si="99"/>
        <v>0</v>
      </c>
      <c r="K475" s="248" t="e">
        <f t="shared" si="97"/>
        <v>#DIV/0!</v>
      </c>
      <c r="M475" s="49"/>
      <c r="N475" s="49"/>
    </row>
    <row r="476" spans="1:14" ht="15" hidden="1">
      <c r="A476" s="7" t="s">
        <v>8</v>
      </c>
      <c r="B476" s="42" t="s">
        <v>93</v>
      </c>
      <c r="C476" s="42" t="s">
        <v>131</v>
      </c>
      <c r="D476" s="38">
        <v>5900291070</v>
      </c>
      <c r="E476" s="38">
        <v>240</v>
      </c>
      <c r="F476" s="38">
        <v>1</v>
      </c>
      <c r="G476" s="46">
        <v>11</v>
      </c>
      <c r="H476" s="221">
        <f t="shared" si="98"/>
        <v>0</v>
      </c>
      <c r="I476" s="46"/>
      <c r="J476" s="46"/>
      <c r="K476" s="248" t="e">
        <f t="shared" si="97"/>
        <v>#DIV/0!</v>
      </c>
      <c r="M476" s="49"/>
      <c r="N476" s="49"/>
    </row>
    <row r="477" spans="1:14" ht="30" hidden="1">
      <c r="A477" s="31" t="s">
        <v>461</v>
      </c>
      <c r="B477" s="42" t="s">
        <v>93</v>
      </c>
      <c r="C477" s="42" t="s">
        <v>131</v>
      </c>
      <c r="D477" s="38">
        <v>5900391070</v>
      </c>
      <c r="E477" s="36"/>
      <c r="F477" s="36"/>
      <c r="G477" s="46">
        <f t="shared" si="99"/>
        <v>11</v>
      </c>
      <c r="H477" s="221">
        <f t="shared" si="98"/>
        <v>0</v>
      </c>
      <c r="I477" s="46">
        <f t="shared" si="99"/>
        <v>0</v>
      </c>
      <c r="J477" s="46">
        <f t="shared" si="99"/>
        <v>0</v>
      </c>
      <c r="K477" s="248" t="e">
        <f t="shared" si="97"/>
        <v>#DIV/0!</v>
      </c>
      <c r="M477" s="49"/>
      <c r="N477" s="49"/>
    </row>
    <row r="478" spans="1:14" ht="30" hidden="1">
      <c r="A478" s="31" t="s">
        <v>210</v>
      </c>
      <c r="B478" s="42" t="s">
        <v>93</v>
      </c>
      <c r="C478" s="42" t="s">
        <v>131</v>
      </c>
      <c r="D478" s="38">
        <v>5900391070</v>
      </c>
      <c r="E478" s="38">
        <v>200</v>
      </c>
      <c r="F478" s="36"/>
      <c r="G478" s="46">
        <f t="shared" si="99"/>
        <v>11</v>
      </c>
      <c r="H478" s="221">
        <f t="shared" si="98"/>
        <v>0</v>
      </c>
      <c r="I478" s="46">
        <f t="shared" si="99"/>
        <v>0</v>
      </c>
      <c r="J478" s="46">
        <f t="shared" si="99"/>
        <v>0</v>
      </c>
      <c r="K478" s="248" t="e">
        <f t="shared" si="97"/>
        <v>#DIV/0!</v>
      </c>
      <c r="M478" s="49"/>
      <c r="N478" s="49"/>
    </row>
    <row r="479" spans="1:14" ht="30" hidden="1">
      <c r="A479" s="6" t="s">
        <v>20</v>
      </c>
      <c r="B479" s="42" t="s">
        <v>93</v>
      </c>
      <c r="C479" s="42" t="s">
        <v>131</v>
      </c>
      <c r="D479" s="38">
        <v>5900391070</v>
      </c>
      <c r="E479" s="38">
        <v>240</v>
      </c>
      <c r="F479" s="36"/>
      <c r="G479" s="46">
        <f t="shared" si="99"/>
        <v>11</v>
      </c>
      <c r="H479" s="221">
        <f t="shared" si="98"/>
        <v>0</v>
      </c>
      <c r="I479" s="46">
        <f t="shared" si="99"/>
        <v>0</v>
      </c>
      <c r="J479" s="46">
        <f t="shared" si="99"/>
        <v>0</v>
      </c>
      <c r="K479" s="248" t="e">
        <f t="shared" si="97"/>
        <v>#DIV/0!</v>
      </c>
      <c r="M479" s="49"/>
      <c r="N479" s="49"/>
    </row>
    <row r="480" spans="1:14" ht="15" hidden="1">
      <c r="A480" s="7" t="s">
        <v>8</v>
      </c>
      <c r="B480" s="42" t="s">
        <v>93</v>
      </c>
      <c r="C480" s="42" t="s">
        <v>131</v>
      </c>
      <c r="D480" s="38">
        <v>5900391070</v>
      </c>
      <c r="E480" s="38">
        <v>240</v>
      </c>
      <c r="F480" s="38">
        <v>1</v>
      </c>
      <c r="G480" s="46">
        <v>11</v>
      </c>
      <c r="H480" s="221">
        <f t="shared" si="98"/>
        <v>0</v>
      </c>
      <c r="I480" s="46"/>
      <c r="J480" s="46"/>
      <c r="K480" s="248" t="e">
        <f t="shared" si="97"/>
        <v>#DIV/0!</v>
      </c>
      <c r="M480" s="49"/>
      <c r="N480" s="49"/>
    </row>
    <row r="481" spans="1:11" ht="15">
      <c r="A481" s="5" t="s">
        <v>42</v>
      </c>
      <c r="B481" s="112" t="s">
        <v>43</v>
      </c>
      <c r="C481" s="41"/>
      <c r="D481" s="36"/>
      <c r="E481" s="36"/>
      <c r="F481" s="36"/>
      <c r="G481" s="221" t="e">
        <f>G484+#REF!+#REF!+G628+#REF!</f>
        <v>#REF!</v>
      </c>
      <c r="H481" s="221" t="e">
        <f>#REF!+#REF!+#REF!+H628</f>
        <v>#REF!</v>
      </c>
      <c r="I481" s="221">
        <f>I484+I509+I570+I589+I628</f>
        <v>262681.73542000004</v>
      </c>
      <c r="J481" s="221">
        <f>J484+J509+J570+J589+J628</f>
        <v>75503.00330000001</v>
      </c>
      <c r="K481" s="248">
        <f t="shared" si="97"/>
        <v>28.743149263605545</v>
      </c>
    </row>
    <row r="482" spans="1:14" ht="15">
      <c r="A482" s="5" t="s">
        <v>8</v>
      </c>
      <c r="B482" s="43" t="s">
        <v>115</v>
      </c>
      <c r="C482" s="41"/>
      <c r="D482" s="36"/>
      <c r="E482" s="36"/>
      <c r="F482" s="36"/>
      <c r="G482" s="221" t="e">
        <f>#REF!+#REF!+#REF!+#REF!+#REF!+#REF!+#REF!+#REF!+#REF!+#REF!+#REF!+#REF!+#REF!+G649+#REF!+#REF!+#REF!+#REF!+#REF!+#REF!+#REF!+#REF!+#REF!+#REF!+#REF!+#REF!+#REF!+G633+G636+#REF!+G639+G643+G646+#REF!+G651+G655+G487+G658</f>
        <v>#REF!</v>
      </c>
      <c r="H482" s="221" t="e">
        <f>#REF!+#REF!+#REF!+#REF!+H633+H636+H643+H646+H655+H658+#REF!+#REF!+#REF!+H639+H651+#REF!</f>
        <v>#REF!</v>
      </c>
      <c r="I482" s="221">
        <f>I497+I503+I513+I525+I574+I593+I596+I605+I633+I636+I639+I643+I646+I649+I651+I655+I534+I545+I549+I581+I588+I569+I609+I612+I615+I618+I621+I624+I627</f>
        <v>97649.9</v>
      </c>
      <c r="J482" s="250">
        <f>J497+J503+J513+J525+J574+J593+J596+J605+J633+J636+J639+J643+J646+J649+J651+J655+J534+J545+J549+J581+J588+J569</f>
        <v>30112.20825</v>
      </c>
      <c r="K482" s="248">
        <f t="shared" si="97"/>
        <v>30.836906387000912</v>
      </c>
      <c r="N482" s="49"/>
    </row>
    <row r="483" spans="1:11" ht="15">
      <c r="A483" s="5" t="s">
        <v>9</v>
      </c>
      <c r="B483" s="43" t="s">
        <v>116</v>
      </c>
      <c r="C483" s="41"/>
      <c r="D483" s="36"/>
      <c r="E483" s="36"/>
      <c r="F483" s="36"/>
      <c r="G483" s="221" t="e">
        <f>#REF!+#REF!+#REF!+#REF!+#REF!+#REF!+#REF!+#REF!+G490+G493+#REF!+#REF!</f>
        <v>#REF!</v>
      </c>
      <c r="H483" s="221" t="e">
        <f>#REF!+#REF!+#REF!+#REF!+#REF!+H831+H839+H843+#REF!+H855+#REF!+#REF!+#REF!+H857+#REF!+H835</f>
        <v>#REF!</v>
      </c>
      <c r="I483" s="221">
        <f>I500+I508+I516+I519+I528+I565+I585+I522+I531+I579+I538</f>
        <v>165031.83542000002</v>
      </c>
      <c r="J483" s="221">
        <f>J500+J508+J516+J519+J528+J565+J585+J522+J531+J579</f>
        <v>45390.79505</v>
      </c>
      <c r="K483" s="248">
        <f t="shared" si="97"/>
        <v>27.504266031146095</v>
      </c>
    </row>
    <row r="484" spans="1:11" ht="15">
      <c r="A484" s="5" t="s">
        <v>44</v>
      </c>
      <c r="B484" s="112" t="s">
        <v>43</v>
      </c>
      <c r="C484" s="43" t="s">
        <v>45</v>
      </c>
      <c r="D484" s="36"/>
      <c r="E484" s="36"/>
      <c r="F484" s="36"/>
      <c r="G484" s="221" t="e">
        <f>#REF!+#REF!</f>
        <v>#REF!</v>
      </c>
      <c r="H484" s="221" t="e">
        <f>#REF!+#REF!+#REF!</f>
        <v>#REF!</v>
      </c>
      <c r="I484" s="221">
        <f>I494+I504</f>
        <v>54700</v>
      </c>
      <c r="J484" s="221">
        <f>J494+J504</f>
        <v>14608.8621</v>
      </c>
      <c r="K484" s="248">
        <f t="shared" si="97"/>
        <v>26.70724332723949</v>
      </c>
    </row>
    <row r="485" spans="1:12" ht="45" customHeight="1" hidden="1">
      <c r="A485" s="76" t="s">
        <v>223</v>
      </c>
      <c r="B485" s="42" t="s">
        <v>43</v>
      </c>
      <c r="C485" s="42" t="s">
        <v>287</v>
      </c>
      <c r="D485" s="35" t="s">
        <v>224</v>
      </c>
      <c r="E485" s="38"/>
      <c r="F485" s="38"/>
      <c r="G485" s="46">
        <f>G486</f>
        <v>0</v>
      </c>
      <c r="H485" s="46"/>
      <c r="I485" s="46">
        <f>I486</f>
        <v>0</v>
      </c>
      <c r="J485" s="46">
        <f>J486</f>
        <v>0</v>
      </c>
      <c r="K485" s="248" t="e">
        <f t="shared" si="97"/>
        <v>#DIV/0!</v>
      </c>
      <c r="L485" s="49"/>
    </row>
    <row r="486" spans="1:12" ht="15" customHeight="1" hidden="1">
      <c r="A486" s="6" t="s">
        <v>47</v>
      </c>
      <c r="B486" s="42" t="s">
        <v>43</v>
      </c>
      <c r="C486" s="41" t="s">
        <v>287</v>
      </c>
      <c r="D486" s="35" t="s">
        <v>224</v>
      </c>
      <c r="E486" s="38">
        <v>610</v>
      </c>
      <c r="F486" s="36"/>
      <c r="G486" s="46">
        <f>G487</f>
        <v>0</v>
      </c>
      <c r="H486" s="46">
        <f>H487</f>
        <v>15511.59955</v>
      </c>
      <c r="I486" s="46">
        <f>I487</f>
        <v>0</v>
      </c>
      <c r="J486" s="46">
        <f>J487</f>
        <v>0</v>
      </c>
      <c r="K486" s="248" t="e">
        <f t="shared" si="97"/>
        <v>#DIV/0!</v>
      </c>
      <c r="L486" s="49"/>
    </row>
    <row r="487" spans="1:12" ht="15" customHeight="1" hidden="1">
      <c r="A487" s="7" t="s">
        <v>8</v>
      </c>
      <c r="B487" s="42" t="s">
        <v>43</v>
      </c>
      <c r="C487" s="41" t="s">
        <v>287</v>
      </c>
      <c r="D487" s="35" t="s">
        <v>224</v>
      </c>
      <c r="E487" s="38">
        <v>610</v>
      </c>
      <c r="F487" s="38">
        <v>1</v>
      </c>
      <c r="G487" s="46"/>
      <c r="H487" s="46">
        <v>15511.59955</v>
      </c>
      <c r="I487" s="46"/>
      <c r="J487" s="46"/>
      <c r="K487" s="248" t="e">
        <f t="shared" si="97"/>
        <v>#DIV/0!</v>
      </c>
      <c r="L487" s="49"/>
    </row>
    <row r="488" spans="1:12" ht="60" customHeight="1" hidden="1">
      <c r="A488" s="76" t="s">
        <v>225</v>
      </c>
      <c r="B488" s="42" t="s">
        <v>43</v>
      </c>
      <c r="C488" s="42" t="s">
        <v>287</v>
      </c>
      <c r="D488" s="35" t="s">
        <v>226</v>
      </c>
      <c r="E488" s="38"/>
      <c r="F488" s="38"/>
      <c r="G488" s="46">
        <f>G489</f>
        <v>0</v>
      </c>
      <c r="H488" s="46"/>
      <c r="I488" s="46">
        <f>I489</f>
        <v>0</v>
      </c>
      <c r="J488" s="46">
        <f>J489</f>
        <v>0</v>
      </c>
      <c r="K488" s="248" t="e">
        <f t="shared" si="97"/>
        <v>#DIV/0!</v>
      </c>
      <c r="L488" s="49"/>
    </row>
    <row r="489" spans="1:12" ht="15" customHeight="1" hidden="1">
      <c r="A489" s="6" t="s">
        <v>47</v>
      </c>
      <c r="B489" s="42" t="s">
        <v>43</v>
      </c>
      <c r="C489" s="41" t="s">
        <v>287</v>
      </c>
      <c r="D489" s="35" t="s">
        <v>226</v>
      </c>
      <c r="E489" s="38">
        <v>610</v>
      </c>
      <c r="F489" s="36"/>
      <c r="G489" s="46">
        <f>G490</f>
        <v>0</v>
      </c>
      <c r="H489" s="46">
        <f>H490</f>
        <v>15511.59955</v>
      </c>
      <c r="I489" s="46">
        <f>I490</f>
        <v>0</v>
      </c>
      <c r="J489" s="46">
        <f>J490</f>
        <v>0</v>
      </c>
      <c r="K489" s="248" t="e">
        <f t="shared" si="97"/>
        <v>#DIV/0!</v>
      </c>
      <c r="L489" s="49"/>
    </row>
    <row r="490" spans="1:12" ht="15" customHeight="1" hidden="1">
      <c r="A490" s="7" t="s">
        <v>9</v>
      </c>
      <c r="B490" s="42" t="s">
        <v>43</v>
      </c>
      <c r="C490" s="41" t="s">
        <v>287</v>
      </c>
      <c r="D490" s="35" t="s">
        <v>226</v>
      </c>
      <c r="E490" s="38">
        <v>610</v>
      </c>
      <c r="F490" s="38">
        <v>2</v>
      </c>
      <c r="G490" s="46"/>
      <c r="H490" s="46">
        <v>15511.59955</v>
      </c>
      <c r="I490" s="46"/>
      <c r="J490" s="46"/>
      <c r="K490" s="248" t="e">
        <f t="shared" si="97"/>
        <v>#DIV/0!</v>
      </c>
      <c r="L490" s="49"/>
    </row>
    <row r="491" spans="1:12" ht="60" customHeight="1" hidden="1">
      <c r="A491" s="76" t="s">
        <v>225</v>
      </c>
      <c r="B491" s="42" t="s">
        <v>43</v>
      </c>
      <c r="C491" s="42" t="s">
        <v>287</v>
      </c>
      <c r="D491" s="35" t="s">
        <v>227</v>
      </c>
      <c r="E491" s="38"/>
      <c r="F491" s="38"/>
      <c r="G491" s="46">
        <f>G492</f>
        <v>0</v>
      </c>
      <c r="H491" s="46"/>
      <c r="I491" s="46">
        <f>I492</f>
        <v>0</v>
      </c>
      <c r="J491" s="46">
        <f>J492</f>
        <v>0</v>
      </c>
      <c r="K491" s="248" t="e">
        <f t="shared" si="97"/>
        <v>#DIV/0!</v>
      </c>
      <c r="L491" s="49"/>
    </row>
    <row r="492" spans="1:12" ht="15" customHeight="1" hidden="1">
      <c r="A492" s="6" t="s">
        <v>47</v>
      </c>
      <c r="B492" s="42" t="s">
        <v>43</v>
      </c>
      <c r="C492" s="41" t="s">
        <v>287</v>
      </c>
      <c r="D492" s="35" t="s">
        <v>227</v>
      </c>
      <c r="E492" s="38">
        <v>610</v>
      </c>
      <c r="F492" s="36"/>
      <c r="G492" s="46">
        <f>G493</f>
        <v>0</v>
      </c>
      <c r="H492" s="46">
        <f>H493</f>
        <v>15511.59955</v>
      </c>
      <c r="I492" s="46">
        <f>I493</f>
        <v>0</v>
      </c>
      <c r="J492" s="46">
        <f>J493</f>
        <v>0</v>
      </c>
      <c r="K492" s="248" t="e">
        <f t="shared" si="97"/>
        <v>#DIV/0!</v>
      </c>
      <c r="L492" s="49"/>
    </row>
    <row r="493" spans="1:12" ht="15" customHeight="1" hidden="1">
      <c r="A493" s="7" t="s">
        <v>9</v>
      </c>
      <c r="B493" s="42" t="s">
        <v>43</v>
      </c>
      <c r="C493" s="41" t="s">
        <v>287</v>
      </c>
      <c r="D493" s="35" t="s">
        <v>227</v>
      </c>
      <c r="E493" s="38">
        <v>610</v>
      </c>
      <c r="F493" s="38">
        <v>2</v>
      </c>
      <c r="G493" s="46"/>
      <c r="H493" s="46">
        <v>15511.59955</v>
      </c>
      <c r="I493" s="46"/>
      <c r="J493" s="46"/>
      <c r="K493" s="248" t="e">
        <f t="shared" si="97"/>
        <v>#DIV/0!</v>
      </c>
      <c r="L493" s="49"/>
    </row>
    <row r="494" spans="1:18" ht="30">
      <c r="A494" s="132" t="s">
        <v>522</v>
      </c>
      <c r="B494" s="42" t="s">
        <v>43</v>
      </c>
      <c r="C494" s="41" t="s">
        <v>45</v>
      </c>
      <c r="D494" s="36">
        <v>5800000000</v>
      </c>
      <c r="E494" s="36"/>
      <c r="F494" s="36"/>
      <c r="G494" s="46" t="e">
        <f>#REF!+#REF!</f>
        <v>#REF!</v>
      </c>
      <c r="H494" s="221">
        <f aca="true" t="shared" si="100" ref="H494:H503">I494-J494</f>
        <v>39891.1379</v>
      </c>
      <c r="I494" s="46">
        <f>I495+I498+I501</f>
        <v>54500</v>
      </c>
      <c r="J494" s="46">
        <f>J495+J498+J501</f>
        <v>14608.8621</v>
      </c>
      <c r="K494" s="248">
        <f t="shared" si="97"/>
        <v>26.805251559633025</v>
      </c>
      <c r="L494" s="49"/>
      <c r="M494" s="49"/>
      <c r="Q494" s="53"/>
      <c r="R494" s="53"/>
    </row>
    <row r="495" spans="1:13" ht="30">
      <c r="A495" s="31" t="s">
        <v>457</v>
      </c>
      <c r="B495" s="42" t="s">
        <v>43</v>
      </c>
      <c r="C495" s="42" t="s">
        <v>45</v>
      </c>
      <c r="D495" s="35">
        <v>5800190710</v>
      </c>
      <c r="E495" s="38">
        <v>600</v>
      </c>
      <c r="F495" s="36"/>
      <c r="G495" s="46">
        <f>G496</f>
        <v>14279.9</v>
      </c>
      <c r="H495" s="221">
        <f t="shared" si="100"/>
        <v>14472.32993</v>
      </c>
      <c r="I495" s="46">
        <f>I496</f>
        <v>21000</v>
      </c>
      <c r="J495" s="46">
        <f>J496</f>
        <v>6527.67007</v>
      </c>
      <c r="K495" s="248">
        <f t="shared" si="97"/>
        <v>31.084143190476194</v>
      </c>
      <c r="L495" s="49"/>
      <c r="M495" s="49"/>
    </row>
    <row r="496" spans="1:13" ht="15">
      <c r="A496" s="6" t="s">
        <v>47</v>
      </c>
      <c r="B496" s="42" t="s">
        <v>43</v>
      </c>
      <c r="C496" s="42" t="s">
        <v>45</v>
      </c>
      <c r="D496" s="35">
        <v>5800190710</v>
      </c>
      <c r="E496" s="38">
        <v>610</v>
      </c>
      <c r="F496" s="36"/>
      <c r="G496" s="46">
        <f>G497</f>
        <v>14279.9</v>
      </c>
      <c r="H496" s="221">
        <f t="shared" si="100"/>
        <v>14472.32993</v>
      </c>
      <c r="I496" s="46">
        <f>I497</f>
        <v>21000</v>
      </c>
      <c r="J496" s="46">
        <f>J497</f>
        <v>6527.67007</v>
      </c>
      <c r="K496" s="248">
        <f t="shared" si="97"/>
        <v>31.084143190476194</v>
      </c>
      <c r="L496" s="49"/>
      <c r="M496" s="49"/>
    </row>
    <row r="497" spans="1:13" ht="15">
      <c r="A497" s="7" t="s">
        <v>8</v>
      </c>
      <c r="B497" s="42" t="s">
        <v>43</v>
      </c>
      <c r="C497" s="42" t="s">
        <v>45</v>
      </c>
      <c r="D497" s="35">
        <v>5800190710</v>
      </c>
      <c r="E497" s="38">
        <v>610</v>
      </c>
      <c r="F497" s="38">
        <v>1</v>
      </c>
      <c r="G497" s="46">
        <v>14279.9</v>
      </c>
      <c r="H497" s="221">
        <f t="shared" si="100"/>
        <v>14472.32993</v>
      </c>
      <c r="I497" s="46">
        <v>21000</v>
      </c>
      <c r="J497" s="46">
        <v>6527.67007</v>
      </c>
      <c r="K497" s="248">
        <f t="shared" si="97"/>
        <v>31.084143190476194</v>
      </c>
      <c r="L497" s="49"/>
      <c r="M497" s="49"/>
    </row>
    <row r="498" spans="1:13" ht="120">
      <c r="A498" s="33" t="s">
        <v>475</v>
      </c>
      <c r="B498" s="42" t="s">
        <v>43</v>
      </c>
      <c r="C498" s="42" t="s">
        <v>45</v>
      </c>
      <c r="D498" s="35">
        <v>5800171570</v>
      </c>
      <c r="E498" s="38">
        <v>600</v>
      </c>
      <c r="F498" s="36"/>
      <c r="G498" s="46">
        <f aca="true" t="shared" si="101" ref="G498:J499">G499</f>
        <v>14279.9</v>
      </c>
      <c r="H498" s="221">
        <f t="shared" si="100"/>
        <v>22226.40797</v>
      </c>
      <c r="I498" s="46">
        <f t="shared" si="101"/>
        <v>30000</v>
      </c>
      <c r="J498" s="46">
        <f t="shared" si="101"/>
        <v>7773.59203</v>
      </c>
      <c r="K498" s="248">
        <f t="shared" si="97"/>
        <v>25.911973433333337</v>
      </c>
      <c r="L498" s="49"/>
      <c r="M498" s="49"/>
    </row>
    <row r="499" spans="1:13" ht="15">
      <c r="A499" s="6" t="s">
        <v>47</v>
      </c>
      <c r="B499" s="42" t="s">
        <v>43</v>
      </c>
      <c r="C499" s="42" t="s">
        <v>45</v>
      </c>
      <c r="D499" s="35">
        <v>5800171570</v>
      </c>
      <c r="E499" s="38">
        <v>610</v>
      </c>
      <c r="F499" s="36"/>
      <c r="G499" s="46">
        <f t="shared" si="101"/>
        <v>14279.9</v>
      </c>
      <c r="H499" s="221">
        <f t="shared" si="100"/>
        <v>22226.40797</v>
      </c>
      <c r="I499" s="46">
        <f t="shared" si="101"/>
        <v>30000</v>
      </c>
      <c r="J499" s="46">
        <f t="shared" si="101"/>
        <v>7773.59203</v>
      </c>
      <c r="K499" s="248">
        <f t="shared" si="97"/>
        <v>25.911973433333337</v>
      </c>
      <c r="L499" s="49"/>
      <c r="M499" s="49"/>
    </row>
    <row r="500" spans="1:13" ht="15">
      <c r="A500" s="7" t="s">
        <v>9</v>
      </c>
      <c r="B500" s="42" t="s">
        <v>43</v>
      </c>
      <c r="C500" s="42" t="s">
        <v>45</v>
      </c>
      <c r="D500" s="35">
        <v>5800171570</v>
      </c>
      <c r="E500" s="38">
        <v>610</v>
      </c>
      <c r="F500" s="38">
        <v>2</v>
      </c>
      <c r="G500" s="46">
        <v>14279.9</v>
      </c>
      <c r="H500" s="221">
        <f t="shared" si="100"/>
        <v>22226.40797</v>
      </c>
      <c r="I500" s="46">
        <v>30000</v>
      </c>
      <c r="J500" s="46">
        <v>7773.59203</v>
      </c>
      <c r="K500" s="248">
        <f t="shared" si="97"/>
        <v>25.911973433333337</v>
      </c>
      <c r="L500" s="49"/>
      <c r="M500" s="49"/>
    </row>
    <row r="501" spans="1:13" ht="30">
      <c r="A501" s="31" t="s">
        <v>458</v>
      </c>
      <c r="B501" s="42" t="s">
        <v>43</v>
      </c>
      <c r="C501" s="42" t="s">
        <v>45</v>
      </c>
      <c r="D501" s="35">
        <v>5800290710</v>
      </c>
      <c r="E501" s="38"/>
      <c r="F501" s="38"/>
      <c r="G501" s="46"/>
      <c r="H501" s="221">
        <f t="shared" si="100"/>
        <v>3192.4</v>
      </c>
      <c r="I501" s="46">
        <f>I502</f>
        <v>3500</v>
      </c>
      <c r="J501" s="46">
        <f>J502</f>
        <v>307.6</v>
      </c>
      <c r="K501" s="248">
        <f t="shared" si="97"/>
        <v>8.788571428571428</v>
      </c>
      <c r="L501" s="49"/>
      <c r="M501" s="49"/>
    </row>
    <row r="502" spans="1:13" ht="15">
      <c r="A502" s="6" t="s">
        <v>47</v>
      </c>
      <c r="B502" s="42" t="s">
        <v>43</v>
      </c>
      <c r="C502" s="42" t="s">
        <v>45</v>
      </c>
      <c r="D502" s="35">
        <v>5800290710</v>
      </c>
      <c r="E502" s="38">
        <v>610</v>
      </c>
      <c r="F502" s="36"/>
      <c r="G502" s="46">
        <f>G503</f>
        <v>14279.9</v>
      </c>
      <c r="H502" s="221">
        <f t="shared" si="100"/>
        <v>3192.4</v>
      </c>
      <c r="I502" s="46">
        <f>I503</f>
        <v>3500</v>
      </c>
      <c r="J502" s="46">
        <f>J503</f>
        <v>307.6</v>
      </c>
      <c r="K502" s="248">
        <f t="shared" si="97"/>
        <v>8.788571428571428</v>
      </c>
      <c r="L502" s="49"/>
      <c r="M502" s="49"/>
    </row>
    <row r="503" spans="1:13" ht="15">
      <c r="A503" s="7" t="s">
        <v>8</v>
      </c>
      <c r="B503" s="42" t="s">
        <v>43</v>
      </c>
      <c r="C503" s="42" t="s">
        <v>45</v>
      </c>
      <c r="D503" s="35">
        <v>5800290710</v>
      </c>
      <c r="E503" s="38">
        <v>610</v>
      </c>
      <c r="F503" s="38">
        <v>1</v>
      </c>
      <c r="G503" s="46">
        <v>14279.9</v>
      </c>
      <c r="H503" s="221">
        <f t="shared" si="100"/>
        <v>3192.4</v>
      </c>
      <c r="I503" s="46">
        <v>3500</v>
      </c>
      <c r="J503" s="46">
        <v>307.6</v>
      </c>
      <c r="K503" s="248">
        <f t="shared" si="97"/>
        <v>8.788571428571428</v>
      </c>
      <c r="L503" s="49"/>
      <c r="M503" s="49"/>
    </row>
    <row r="504" spans="1:13" ht="15">
      <c r="A504" s="6" t="s">
        <v>16</v>
      </c>
      <c r="B504" s="42" t="s">
        <v>43</v>
      </c>
      <c r="C504" s="42" t="s">
        <v>45</v>
      </c>
      <c r="D504" s="38">
        <v>9000000000</v>
      </c>
      <c r="E504" s="36"/>
      <c r="F504" s="36"/>
      <c r="G504" s="46">
        <f>G505</f>
        <v>0</v>
      </c>
      <c r="H504" s="221">
        <f aca="true" t="shared" si="102" ref="H504:H509">I504-J504</f>
        <v>200</v>
      </c>
      <c r="I504" s="46">
        <f aca="true" t="shared" si="103" ref="I504:J507">I505</f>
        <v>200</v>
      </c>
      <c r="J504" s="46">
        <f t="shared" si="103"/>
        <v>0</v>
      </c>
      <c r="K504" s="248">
        <f t="shared" si="97"/>
        <v>0</v>
      </c>
      <c r="L504" s="49"/>
      <c r="M504" s="49"/>
    </row>
    <row r="505" spans="1:13" ht="30">
      <c r="A505" s="25" t="s">
        <v>423</v>
      </c>
      <c r="B505" s="42" t="s">
        <v>43</v>
      </c>
      <c r="C505" s="42" t="s">
        <v>45</v>
      </c>
      <c r="D505" s="38">
        <v>9000072650</v>
      </c>
      <c r="E505" s="38"/>
      <c r="F505" s="38"/>
      <c r="G505" s="46"/>
      <c r="H505" s="221">
        <f t="shared" si="102"/>
        <v>200</v>
      </c>
      <c r="I505" s="46">
        <f t="shared" si="103"/>
        <v>200</v>
      </c>
      <c r="J505" s="46">
        <f t="shared" si="103"/>
        <v>0</v>
      </c>
      <c r="K505" s="248">
        <f t="shared" si="97"/>
        <v>0</v>
      </c>
      <c r="L505" s="24"/>
      <c r="M505" s="24"/>
    </row>
    <row r="506" spans="1:13" ht="30">
      <c r="A506" s="6" t="s">
        <v>46</v>
      </c>
      <c r="B506" s="42" t="s">
        <v>43</v>
      </c>
      <c r="C506" s="42" t="s">
        <v>45</v>
      </c>
      <c r="D506" s="38">
        <v>9000072650</v>
      </c>
      <c r="E506" s="38">
        <v>600</v>
      </c>
      <c r="F506" s="36"/>
      <c r="G506" s="46">
        <f>G507</f>
        <v>32867.3</v>
      </c>
      <c r="H506" s="221">
        <f t="shared" si="102"/>
        <v>200</v>
      </c>
      <c r="I506" s="46">
        <f t="shared" si="103"/>
        <v>200</v>
      </c>
      <c r="J506" s="46">
        <f t="shared" si="103"/>
        <v>0</v>
      </c>
      <c r="K506" s="248">
        <f t="shared" si="97"/>
        <v>0</v>
      </c>
      <c r="L506" s="24"/>
      <c r="M506" s="24"/>
    </row>
    <row r="507" spans="1:13" ht="15">
      <c r="A507" s="6" t="s">
        <v>47</v>
      </c>
      <c r="B507" s="42" t="s">
        <v>43</v>
      </c>
      <c r="C507" s="42" t="s">
        <v>45</v>
      </c>
      <c r="D507" s="38">
        <v>9000072650</v>
      </c>
      <c r="E507" s="38">
        <v>610</v>
      </c>
      <c r="F507" s="36"/>
      <c r="G507" s="46">
        <f>G508</f>
        <v>32867.3</v>
      </c>
      <c r="H507" s="221">
        <f t="shared" si="102"/>
        <v>200</v>
      </c>
      <c r="I507" s="46">
        <f t="shared" si="103"/>
        <v>200</v>
      </c>
      <c r="J507" s="46">
        <f t="shared" si="103"/>
        <v>0</v>
      </c>
      <c r="K507" s="248">
        <f t="shared" si="97"/>
        <v>0</v>
      </c>
      <c r="L507" s="24"/>
      <c r="M507" s="24"/>
    </row>
    <row r="508" spans="1:13" ht="15">
      <c r="A508" s="7" t="s">
        <v>9</v>
      </c>
      <c r="B508" s="42" t="s">
        <v>43</v>
      </c>
      <c r="C508" s="42" t="s">
        <v>45</v>
      </c>
      <c r="D508" s="38">
        <v>9000072650</v>
      </c>
      <c r="E508" s="38">
        <v>610</v>
      </c>
      <c r="F508" s="38">
        <v>2</v>
      </c>
      <c r="G508" s="46">
        <v>32867.3</v>
      </c>
      <c r="H508" s="221">
        <f t="shared" si="102"/>
        <v>200</v>
      </c>
      <c r="I508" s="46">
        <v>200</v>
      </c>
      <c r="J508" s="46"/>
      <c r="K508" s="248">
        <f t="shared" si="97"/>
        <v>0</v>
      </c>
      <c r="L508" s="20"/>
      <c r="M508" s="20"/>
    </row>
    <row r="509" spans="1:13" ht="15">
      <c r="A509" s="5" t="s">
        <v>57</v>
      </c>
      <c r="B509" s="112" t="s">
        <v>43</v>
      </c>
      <c r="C509" s="112" t="s">
        <v>48</v>
      </c>
      <c r="D509" s="37"/>
      <c r="E509" s="37"/>
      <c r="F509" s="37"/>
      <c r="G509" s="221" t="e">
        <f>#REF!+#REF!+#REF!</f>
        <v>#REF!</v>
      </c>
      <c r="H509" s="221">
        <f t="shared" si="102"/>
        <v>134036.46326</v>
      </c>
      <c r="I509" s="221">
        <f>I510+I561</f>
        <v>189106.73542</v>
      </c>
      <c r="J509" s="250">
        <f>J510+J561</f>
        <v>55070.272160000015</v>
      </c>
      <c r="K509" s="248">
        <f t="shared" si="97"/>
        <v>29.12126426258203</v>
      </c>
      <c r="L509" s="49"/>
      <c r="M509" s="49"/>
    </row>
    <row r="510" spans="1:18" ht="30">
      <c r="A510" s="132" t="s">
        <v>522</v>
      </c>
      <c r="B510" s="42" t="s">
        <v>43</v>
      </c>
      <c r="C510" s="41" t="s">
        <v>48</v>
      </c>
      <c r="D510" s="36">
        <v>5800000000</v>
      </c>
      <c r="E510" s="36"/>
      <c r="F510" s="36"/>
      <c r="G510" s="46" t="e">
        <f>#REF!+#REF!</f>
        <v>#REF!</v>
      </c>
      <c r="H510" s="221" t="e">
        <f>#REF!-#REF!</f>
        <v>#REF!</v>
      </c>
      <c r="I510" s="46">
        <f>I513+I516+I519+I528+J563+I525+I522+I531+I534+I538</f>
        <v>188156.73542</v>
      </c>
      <c r="J510" s="46">
        <f>J513+J516+J519+J528+K563+J525+J522+J531+J534+J538</f>
        <v>55070.272160000015</v>
      </c>
      <c r="K510" s="248">
        <f t="shared" si="97"/>
        <v>29.26829700625554</v>
      </c>
      <c r="L510" s="49"/>
      <c r="M510" s="49"/>
      <c r="Q510" s="53"/>
      <c r="R510" s="53"/>
    </row>
    <row r="511" spans="1:13" ht="30">
      <c r="A511" s="31" t="s">
        <v>457</v>
      </c>
      <c r="B511" s="42" t="s">
        <v>43</v>
      </c>
      <c r="C511" s="41" t="s">
        <v>48</v>
      </c>
      <c r="D511" s="35">
        <v>5800190720</v>
      </c>
      <c r="E511" s="38">
        <v>600</v>
      </c>
      <c r="F511" s="36"/>
      <c r="G511" s="46">
        <f aca="true" t="shared" si="104" ref="G511:J512">G512</f>
        <v>14279.9</v>
      </c>
      <c r="H511" s="221">
        <f aca="true" t="shared" si="105" ref="H511:H528">I511-J511</f>
        <v>33428.65257</v>
      </c>
      <c r="I511" s="46">
        <f t="shared" si="104"/>
        <v>50000</v>
      </c>
      <c r="J511" s="46">
        <f t="shared" si="104"/>
        <v>16571.34743</v>
      </c>
      <c r="K511" s="248">
        <f t="shared" si="97"/>
        <v>33.142694860000006</v>
      </c>
      <c r="L511" s="49"/>
      <c r="M511" s="49"/>
    </row>
    <row r="512" spans="1:13" ht="15">
      <c r="A512" s="6" t="s">
        <v>47</v>
      </c>
      <c r="B512" s="42" t="s">
        <v>43</v>
      </c>
      <c r="C512" s="42" t="s">
        <v>48</v>
      </c>
      <c r="D512" s="35">
        <v>5800190720</v>
      </c>
      <c r="E512" s="38">
        <v>610</v>
      </c>
      <c r="F512" s="36"/>
      <c r="G512" s="46">
        <f t="shared" si="104"/>
        <v>14279.9</v>
      </c>
      <c r="H512" s="221">
        <f t="shared" si="105"/>
        <v>33428.65257</v>
      </c>
      <c r="I512" s="46">
        <f t="shared" si="104"/>
        <v>50000</v>
      </c>
      <c r="J512" s="46">
        <f t="shared" si="104"/>
        <v>16571.34743</v>
      </c>
      <c r="K512" s="248">
        <f t="shared" si="97"/>
        <v>33.142694860000006</v>
      </c>
      <c r="L512" s="49"/>
      <c r="M512" s="49"/>
    </row>
    <row r="513" spans="1:13" ht="15">
      <c r="A513" s="7" t="s">
        <v>8</v>
      </c>
      <c r="B513" s="42" t="s">
        <v>43</v>
      </c>
      <c r="C513" s="41" t="s">
        <v>48</v>
      </c>
      <c r="D513" s="35">
        <v>5800190720</v>
      </c>
      <c r="E513" s="38">
        <v>610</v>
      </c>
      <c r="F513" s="38">
        <v>1</v>
      </c>
      <c r="G513" s="46">
        <v>14279.9</v>
      </c>
      <c r="H513" s="221">
        <f t="shared" si="105"/>
        <v>33428.65257</v>
      </c>
      <c r="I513" s="46">
        <v>50000</v>
      </c>
      <c r="J513" s="46">
        <v>16571.34743</v>
      </c>
      <c r="K513" s="248">
        <f t="shared" si="97"/>
        <v>33.142694860000006</v>
      </c>
      <c r="L513" s="49"/>
      <c r="M513" s="49"/>
    </row>
    <row r="514" spans="1:13" ht="120">
      <c r="A514" s="33" t="s">
        <v>475</v>
      </c>
      <c r="B514" s="42" t="s">
        <v>43</v>
      </c>
      <c r="C514" s="41" t="s">
        <v>48</v>
      </c>
      <c r="D514" s="35">
        <v>5800171570</v>
      </c>
      <c r="E514" s="38">
        <v>600</v>
      </c>
      <c r="F514" s="36"/>
      <c r="G514" s="46">
        <f aca="true" t="shared" si="106" ref="G514:J515">G515</f>
        <v>14279.9</v>
      </c>
      <c r="H514" s="221">
        <f t="shared" si="105"/>
        <v>78385.70491</v>
      </c>
      <c r="I514" s="46">
        <f t="shared" si="106"/>
        <v>110518.7</v>
      </c>
      <c r="J514" s="46">
        <f t="shared" si="106"/>
        <v>32132.99509</v>
      </c>
      <c r="K514" s="248">
        <f t="shared" si="97"/>
        <v>29.074713229525862</v>
      </c>
      <c r="L514" s="49"/>
      <c r="M514" s="49"/>
    </row>
    <row r="515" spans="1:13" ht="15">
      <c r="A515" s="6" t="s">
        <v>47</v>
      </c>
      <c r="B515" s="42" t="s">
        <v>43</v>
      </c>
      <c r="C515" s="42" t="s">
        <v>48</v>
      </c>
      <c r="D515" s="35">
        <v>5800171570</v>
      </c>
      <c r="E515" s="38">
        <v>610</v>
      </c>
      <c r="F515" s="36"/>
      <c r="G515" s="46">
        <f t="shared" si="106"/>
        <v>14279.9</v>
      </c>
      <c r="H515" s="221">
        <f t="shared" si="105"/>
        <v>78385.70491</v>
      </c>
      <c r="I515" s="46">
        <f t="shared" si="106"/>
        <v>110518.7</v>
      </c>
      <c r="J515" s="46">
        <f t="shared" si="106"/>
        <v>32132.99509</v>
      </c>
      <c r="K515" s="248">
        <f t="shared" si="97"/>
        <v>29.074713229525862</v>
      </c>
      <c r="L515" s="49"/>
      <c r="M515" s="49"/>
    </row>
    <row r="516" spans="1:13" ht="15">
      <c r="A516" s="7" t="s">
        <v>9</v>
      </c>
      <c r="B516" s="42" t="s">
        <v>43</v>
      </c>
      <c r="C516" s="41" t="s">
        <v>48</v>
      </c>
      <c r="D516" s="35">
        <v>5800171570</v>
      </c>
      <c r="E516" s="38">
        <v>610</v>
      </c>
      <c r="F516" s="38">
        <v>2</v>
      </c>
      <c r="G516" s="46">
        <v>14279.9</v>
      </c>
      <c r="H516" s="221">
        <f t="shared" si="105"/>
        <v>78385.70491</v>
      </c>
      <c r="I516" s="46">
        <v>110518.7</v>
      </c>
      <c r="J516" s="46">
        <v>32132.99509</v>
      </c>
      <c r="K516" s="248">
        <f t="shared" si="97"/>
        <v>29.074713229525862</v>
      </c>
      <c r="L516" s="49"/>
      <c r="M516" s="49"/>
    </row>
    <row r="517" spans="1:13" ht="15">
      <c r="A517" s="31" t="s">
        <v>518</v>
      </c>
      <c r="B517" s="42" t="s">
        <v>43</v>
      </c>
      <c r="C517" s="42" t="s">
        <v>48</v>
      </c>
      <c r="D517" s="35">
        <v>5800171500</v>
      </c>
      <c r="E517" s="38">
        <v>600</v>
      </c>
      <c r="F517" s="36"/>
      <c r="G517" s="46">
        <f aca="true" t="shared" si="107" ref="G517:J518">G518</f>
        <v>14279.9</v>
      </c>
      <c r="H517" s="221">
        <f t="shared" si="105"/>
        <v>1660.9</v>
      </c>
      <c r="I517" s="46">
        <f t="shared" si="107"/>
        <v>2248.9</v>
      </c>
      <c r="J517" s="46">
        <f t="shared" si="107"/>
        <v>588</v>
      </c>
      <c r="K517" s="248">
        <f t="shared" si="97"/>
        <v>26.146115878874117</v>
      </c>
      <c r="L517" s="49"/>
      <c r="M517" s="49"/>
    </row>
    <row r="518" spans="1:13" ht="15">
      <c r="A518" s="6" t="s">
        <v>47</v>
      </c>
      <c r="B518" s="42" t="s">
        <v>43</v>
      </c>
      <c r="C518" s="41" t="s">
        <v>48</v>
      </c>
      <c r="D518" s="35">
        <v>5800171500</v>
      </c>
      <c r="E518" s="38">
        <v>610</v>
      </c>
      <c r="F518" s="36"/>
      <c r="G518" s="46">
        <f t="shared" si="107"/>
        <v>14279.9</v>
      </c>
      <c r="H518" s="221">
        <f t="shared" si="105"/>
        <v>1660.9</v>
      </c>
      <c r="I518" s="46">
        <f t="shared" si="107"/>
        <v>2248.9</v>
      </c>
      <c r="J518" s="46">
        <f t="shared" si="107"/>
        <v>588</v>
      </c>
      <c r="K518" s="248">
        <f t="shared" si="97"/>
        <v>26.146115878874117</v>
      </c>
      <c r="L518" s="49"/>
      <c r="M518" s="49"/>
    </row>
    <row r="519" spans="1:13" ht="15">
      <c r="A519" s="7" t="s">
        <v>9</v>
      </c>
      <c r="B519" s="42" t="s">
        <v>43</v>
      </c>
      <c r="C519" s="42" t="s">
        <v>48</v>
      </c>
      <c r="D519" s="35">
        <v>5800171500</v>
      </c>
      <c r="E519" s="38">
        <v>610</v>
      </c>
      <c r="F519" s="38">
        <v>2</v>
      </c>
      <c r="G519" s="46">
        <v>14279.9</v>
      </c>
      <c r="H519" s="221">
        <f t="shared" si="105"/>
        <v>1660.9</v>
      </c>
      <c r="I519" s="46">
        <v>2248.9</v>
      </c>
      <c r="J519" s="46">
        <v>588</v>
      </c>
      <c r="K519" s="248">
        <f t="shared" si="97"/>
        <v>26.146115878874117</v>
      </c>
      <c r="L519" s="49"/>
      <c r="M519" s="49"/>
    </row>
    <row r="520" spans="1:14" ht="15">
      <c r="A520" s="31" t="s">
        <v>518</v>
      </c>
      <c r="B520" s="42" t="s">
        <v>43</v>
      </c>
      <c r="C520" s="42" t="s">
        <v>48</v>
      </c>
      <c r="D520" s="124">
        <v>5800153030</v>
      </c>
      <c r="E520" s="38">
        <v>600</v>
      </c>
      <c r="F520" s="36"/>
      <c r="G520" s="46">
        <f>G521</f>
        <v>14279.9</v>
      </c>
      <c r="H520" s="221">
        <f>I520-J520</f>
        <v>7538.6</v>
      </c>
      <c r="I520" s="46">
        <f>I521</f>
        <v>10077.5</v>
      </c>
      <c r="J520" s="46">
        <f>J521</f>
        <v>2538.9</v>
      </c>
      <c r="K520" s="248">
        <f t="shared" si="97"/>
        <v>25.19374844951625</v>
      </c>
      <c r="M520" s="49"/>
      <c r="N520" s="49"/>
    </row>
    <row r="521" spans="1:14" ht="15">
      <c r="A521" s="6" t="s">
        <v>47</v>
      </c>
      <c r="B521" s="42" t="s">
        <v>43</v>
      </c>
      <c r="C521" s="41" t="s">
        <v>48</v>
      </c>
      <c r="D521" s="124">
        <v>5800153030</v>
      </c>
      <c r="E521" s="38">
        <v>610</v>
      </c>
      <c r="F521" s="36"/>
      <c r="G521" s="46">
        <f>G522</f>
        <v>14279.9</v>
      </c>
      <c r="H521" s="221">
        <f>I521-J521</f>
        <v>7538.6</v>
      </c>
      <c r="I521" s="46">
        <f>I522</f>
        <v>10077.5</v>
      </c>
      <c r="J521" s="46">
        <f>J522</f>
        <v>2538.9</v>
      </c>
      <c r="K521" s="248">
        <f t="shared" si="97"/>
        <v>25.19374844951625</v>
      </c>
      <c r="M521" s="49"/>
      <c r="N521" s="49"/>
    </row>
    <row r="522" spans="1:14" ht="15">
      <c r="A522" s="7" t="s">
        <v>9</v>
      </c>
      <c r="B522" s="42" t="s">
        <v>43</v>
      </c>
      <c r="C522" s="42" t="s">
        <v>48</v>
      </c>
      <c r="D522" s="124">
        <v>5800153030</v>
      </c>
      <c r="E522" s="38">
        <v>610</v>
      </c>
      <c r="F522" s="38">
        <v>2</v>
      </c>
      <c r="G522" s="46">
        <v>14279.9</v>
      </c>
      <c r="H522" s="221">
        <f>I522-J522</f>
        <v>7538.6</v>
      </c>
      <c r="I522" s="46">
        <v>10077.5</v>
      </c>
      <c r="J522" s="46">
        <v>2538.9</v>
      </c>
      <c r="K522" s="248">
        <f t="shared" si="97"/>
        <v>25.19374844951625</v>
      </c>
      <c r="M522" s="49"/>
      <c r="N522" s="49"/>
    </row>
    <row r="523" spans="1:13" ht="30">
      <c r="A523" s="31" t="s">
        <v>510</v>
      </c>
      <c r="B523" s="42" t="s">
        <v>43</v>
      </c>
      <c r="C523" s="42" t="s">
        <v>48</v>
      </c>
      <c r="D523" s="35" t="s">
        <v>482</v>
      </c>
      <c r="E523" s="38">
        <v>600</v>
      </c>
      <c r="F523" s="36"/>
      <c r="G523" s="46">
        <f aca="true" t="shared" si="108" ref="G523:J524">G524</f>
        <v>14279.9</v>
      </c>
      <c r="H523" s="221">
        <f t="shared" si="105"/>
        <v>3340.5999999999995</v>
      </c>
      <c r="I523" s="46">
        <f t="shared" si="108"/>
        <v>4210.9</v>
      </c>
      <c r="J523" s="46">
        <f t="shared" si="108"/>
        <v>870.3</v>
      </c>
      <c r="K523" s="248">
        <f t="shared" si="97"/>
        <v>20.667790733572396</v>
      </c>
      <c r="L523" s="49"/>
      <c r="M523" s="49"/>
    </row>
    <row r="524" spans="1:13" ht="15">
      <c r="A524" s="6" t="s">
        <v>47</v>
      </c>
      <c r="B524" s="42" t="s">
        <v>43</v>
      </c>
      <c r="C524" s="41" t="s">
        <v>48</v>
      </c>
      <c r="D524" s="35" t="s">
        <v>482</v>
      </c>
      <c r="E524" s="38">
        <v>610</v>
      </c>
      <c r="F524" s="36"/>
      <c r="G524" s="46">
        <f t="shared" si="108"/>
        <v>14279.9</v>
      </c>
      <c r="H524" s="221">
        <f t="shared" si="105"/>
        <v>3340.5999999999995</v>
      </c>
      <c r="I524" s="46">
        <f t="shared" si="108"/>
        <v>4210.9</v>
      </c>
      <c r="J524" s="46">
        <f t="shared" si="108"/>
        <v>870.3</v>
      </c>
      <c r="K524" s="248">
        <f t="shared" si="97"/>
        <v>20.667790733572396</v>
      </c>
      <c r="L524" s="49"/>
      <c r="M524" s="49"/>
    </row>
    <row r="525" spans="1:13" ht="15">
      <c r="A525" s="7" t="s">
        <v>8</v>
      </c>
      <c r="B525" s="42" t="s">
        <v>43</v>
      </c>
      <c r="C525" s="42" t="s">
        <v>48</v>
      </c>
      <c r="D525" s="35" t="s">
        <v>482</v>
      </c>
      <c r="E525" s="38">
        <v>610</v>
      </c>
      <c r="F525" s="38">
        <v>1</v>
      </c>
      <c r="G525" s="46">
        <v>14279.9</v>
      </c>
      <c r="H525" s="221">
        <f t="shared" si="105"/>
        <v>3340.5999999999995</v>
      </c>
      <c r="I525" s="46">
        <v>4210.9</v>
      </c>
      <c r="J525" s="46">
        <v>870.3</v>
      </c>
      <c r="K525" s="248">
        <f t="shared" si="97"/>
        <v>20.667790733572396</v>
      </c>
      <c r="L525" s="49"/>
      <c r="M525" s="49"/>
    </row>
    <row r="526" spans="1:13" ht="30">
      <c r="A526" s="31" t="s">
        <v>510</v>
      </c>
      <c r="B526" s="42" t="s">
        <v>43</v>
      </c>
      <c r="C526" s="42" t="s">
        <v>48</v>
      </c>
      <c r="D526" s="35" t="s">
        <v>482</v>
      </c>
      <c r="E526" s="38">
        <v>600</v>
      </c>
      <c r="F526" s="36"/>
      <c r="G526" s="46">
        <f aca="true" t="shared" si="109" ref="G526:J527">G527</f>
        <v>14279.9</v>
      </c>
      <c r="H526" s="221">
        <f t="shared" si="105"/>
        <v>2984.3420699999997</v>
      </c>
      <c r="I526" s="46">
        <f t="shared" si="109"/>
        <v>4210.9</v>
      </c>
      <c r="J526" s="46">
        <f t="shared" si="109"/>
        <v>1226.55793</v>
      </c>
      <c r="K526" s="248">
        <f t="shared" si="97"/>
        <v>29.128165712792992</v>
      </c>
      <c r="L526" s="49"/>
      <c r="M526" s="49"/>
    </row>
    <row r="527" spans="1:13" ht="15">
      <c r="A527" s="6" t="s">
        <v>47</v>
      </c>
      <c r="B527" s="42" t="s">
        <v>43</v>
      </c>
      <c r="C527" s="41" t="s">
        <v>48</v>
      </c>
      <c r="D527" s="35" t="s">
        <v>482</v>
      </c>
      <c r="E527" s="38">
        <v>610</v>
      </c>
      <c r="F527" s="36"/>
      <c r="G527" s="46">
        <f t="shared" si="109"/>
        <v>14279.9</v>
      </c>
      <c r="H527" s="221">
        <f t="shared" si="105"/>
        <v>2984.3420699999997</v>
      </c>
      <c r="I527" s="46">
        <f t="shared" si="109"/>
        <v>4210.9</v>
      </c>
      <c r="J527" s="46">
        <f t="shared" si="109"/>
        <v>1226.55793</v>
      </c>
      <c r="K527" s="248">
        <f t="shared" si="97"/>
        <v>29.128165712792992</v>
      </c>
      <c r="L527" s="49"/>
      <c r="M527" s="49"/>
    </row>
    <row r="528" spans="1:13" ht="15">
      <c r="A528" s="7" t="s">
        <v>9</v>
      </c>
      <c r="B528" s="42" t="s">
        <v>43</v>
      </c>
      <c r="C528" s="42" t="s">
        <v>48</v>
      </c>
      <c r="D528" s="35" t="s">
        <v>482</v>
      </c>
      <c r="E528" s="38">
        <v>610</v>
      </c>
      <c r="F528" s="38">
        <v>2</v>
      </c>
      <c r="G528" s="46">
        <v>14279.9</v>
      </c>
      <c r="H528" s="221">
        <f t="shared" si="105"/>
        <v>2984.3420699999997</v>
      </c>
      <c r="I528" s="46">
        <v>4210.9</v>
      </c>
      <c r="J528" s="46">
        <v>1226.55793</v>
      </c>
      <c r="K528" s="248">
        <f t="shared" si="97"/>
        <v>29.128165712792992</v>
      </c>
      <c r="L528" s="49"/>
      <c r="M528" s="49"/>
    </row>
    <row r="529" spans="1:14" ht="45">
      <c r="A529" s="31" t="s">
        <v>509</v>
      </c>
      <c r="B529" s="42" t="s">
        <v>43</v>
      </c>
      <c r="C529" s="42" t="s">
        <v>48</v>
      </c>
      <c r="D529" s="194" t="s">
        <v>507</v>
      </c>
      <c r="E529" s="38">
        <v>600</v>
      </c>
      <c r="F529" s="36"/>
      <c r="G529" s="46">
        <f aca="true" t="shared" si="110" ref="G529:J530">G530</f>
        <v>14279.9</v>
      </c>
      <c r="H529" s="221">
        <f aca="true" t="shared" si="111" ref="H529:H534">I529-J529</f>
        <v>5242.56371</v>
      </c>
      <c r="I529" s="46">
        <f>I530+I533</f>
        <v>6384.73542</v>
      </c>
      <c r="J529" s="46">
        <f>J530+J533</f>
        <v>1142.17171</v>
      </c>
      <c r="K529" s="248">
        <f t="shared" si="97"/>
        <v>17.889100093673107</v>
      </c>
      <c r="M529" s="49"/>
      <c r="N529" s="49"/>
    </row>
    <row r="530" spans="1:14" ht="15">
      <c r="A530" s="6" t="s">
        <v>47</v>
      </c>
      <c r="B530" s="42" t="s">
        <v>43</v>
      </c>
      <c r="C530" s="41" t="s">
        <v>48</v>
      </c>
      <c r="D530" s="194" t="s">
        <v>507</v>
      </c>
      <c r="E530" s="38">
        <v>610</v>
      </c>
      <c r="F530" s="36"/>
      <c r="G530" s="46">
        <f t="shared" si="110"/>
        <v>14279.9</v>
      </c>
      <c r="H530" s="221">
        <f t="shared" si="111"/>
        <v>5189.98542</v>
      </c>
      <c r="I530" s="46">
        <f t="shared" si="110"/>
        <v>6320.73542</v>
      </c>
      <c r="J530" s="46">
        <f t="shared" si="110"/>
        <v>1130.75</v>
      </c>
      <c r="K530" s="248">
        <f t="shared" si="97"/>
        <v>17.889532227881165</v>
      </c>
      <c r="M530" s="49"/>
      <c r="N530" s="49"/>
    </row>
    <row r="531" spans="1:14" ht="15">
      <c r="A531" s="7" t="s">
        <v>9</v>
      </c>
      <c r="B531" s="42" t="s">
        <v>43</v>
      </c>
      <c r="C531" s="42" t="s">
        <v>48</v>
      </c>
      <c r="D531" s="194" t="s">
        <v>507</v>
      </c>
      <c r="E531" s="38">
        <v>610</v>
      </c>
      <c r="F531" s="38">
        <v>2</v>
      </c>
      <c r="G531" s="46">
        <v>14279.9</v>
      </c>
      <c r="H531" s="221">
        <f t="shared" si="111"/>
        <v>5189.98542</v>
      </c>
      <c r="I531" s="46">
        <v>6320.73542</v>
      </c>
      <c r="J531" s="46">
        <v>1130.75</v>
      </c>
      <c r="K531" s="248">
        <f aca="true" t="shared" si="112" ref="K531:K598">J531/I531*100</f>
        <v>17.889532227881165</v>
      </c>
      <c r="M531" s="49"/>
      <c r="N531" s="49"/>
    </row>
    <row r="532" spans="1:14" ht="30">
      <c r="A532" s="31" t="s">
        <v>458</v>
      </c>
      <c r="B532" s="42" t="s">
        <v>43</v>
      </c>
      <c r="C532" s="42" t="s">
        <v>48</v>
      </c>
      <c r="D532" s="35" t="s">
        <v>482</v>
      </c>
      <c r="E532" s="38">
        <v>600</v>
      </c>
      <c r="F532" s="36"/>
      <c r="G532" s="46">
        <f aca="true" t="shared" si="113" ref="G532:J533">G533</f>
        <v>14279.9</v>
      </c>
      <c r="H532" s="221">
        <f t="shared" si="111"/>
        <v>52.57829</v>
      </c>
      <c r="I532" s="46">
        <f t="shared" si="113"/>
        <v>64</v>
      </c>
      <c r="J532" s="46">
        <f t="shared" si="113"/>
        <v>11.42171</v>
      </c>
      <c r="K532" s="248">
        <f t="shared" si="112"/>
        <v>17.846421874999997</v>
      </c>
      <c r="M532" s="49"/>
      <c r="N532" s="49"/>
    </row>
    <row r="533" spans="1:14" ht="15">
      <c r="A533" s="6" t="s">
        <v>47</v>
      </c>
      <c r="B533" s="42" t="s">
        <v>43</v>
      </c>
      <c r="C533" s="41" t="s">
        <v>48</v>
      </c>
      <c r="D533" s="194" t="s">
        <v>507</v>
      </c>
      <c r="E533" s="38">
        <v>610</v>
      </c>
      <c r="F533" s="36"/>
      <c r="G533" s="46">
        <f t="shared" si="113"/>
        <v>14279.9</v>
      </c>
      <c r="H533" s="221">
        <f t="shared" si="111"/>
        <v>52.57829</v>
      </c>
      <c r="I533" s="46">
        <f t="shared" si="113"/>
        <v>64</v>
      </c>
      <c r="J533" s="46">
        <f t="shared" si="113"/>
        <v>11.42171</v>
      </c>
      <c r="K533" s="248">
        <f t="shared" si="112"/>
        <v>17.846421874999997</v>
      </c>
      <c r="M533" s="49"/>
      <c r="N533" s="49"/>
    </row>
    <row r="534" spans="1:14" ht="15">
      <c r="A534" s="7" t="s">
        <v>8</v>
      </c>
      <c r="B534" s="42" t="s">
        <v>43</v>
      </c>
      <c r="C534" s="42" t="s">
        <v>48</v>
      </c>
      <c r="D534" s="194" t="s">
        <v>507</v>
      </c>
      <c r="E534" s="38">
        <v>610</v>
      </c>
      <c r="F534" s="38">
        <v>1</v>
      </c>
      <c r="G534" s="46">
        <v>14279.9</v>
      </c>
      <c r="H534" s="221">
        <f t="shared" si="111"/>
        <v>52.57829</v>
      </c>
      <c r="I534" s="46">
        <v>64</v>
      </c>
      <c r="J534" s="46">
        <v>11.42171</v>
      </c>
      <c r="K534" s="248">
        <f t="shared" si="112"/>
        <v>17.846421874999997</v>
      </c>
      <c r="M534" s="49"/>
      <c r="N534" s="49"/>
    </row>
    <row r="535" spans="1:13" ht="45" hidden="1">
      <c r="A535" s="25" t="s">
        <v>373</v>
      </c>
      <c r="B535" s="42" t="s">
        <v>43</v>
      </c>
      <c r="C535" s="41" t="s">
        <v>48</v>
      </c>
      <c r="D535" s="38" t="s">
        <v>401</v>
      </c>
      <c r="E535" s="38"/>
      <c r="F535" s="38"/>
      <c r="G535" s="46"/>
      <c r="H535" s="221">
        <f aca="true" t="shared" si="114" ref="H535:H541">I535-J535</f>
        <v>505.1</v>
      </c>
      <c r="I535" s="46">
        <f>I536+I539</f>
        <v>505.1</v>
      </c>
      <c r="J535" s="46">
        <f>J536+J539</f>
        <v>0</v>
      </c>
      <c r="K535" s="248">
        <f t="shared" si="112"/>
        <v>0</v>
      </c>
      <c r="M535" s="24"/>
    </row>
    <row r="536" spans="1:13" ht="75">
      <c r="A536" s="6" t="s">
        <v>662</v>
      </c>
      <c r="B536" s="42" t="s">
        <v>43</v>
      </c>
      <c r="C536" s="41" t="s">
        <v>48</v>
      </c>
      <c r="D536" s="38">
        <v>5800171970</v>
      </c>
      <c r="E536" s="38">
        <v>600</v>
      </c>
      <c r="F536" s="36"/>
      <c r="G536" s="46">
        <f>G537</f>
        <v>32867.3</v>
      </c>
      <c r="H536" s="221">
        <f>I536-J536</f>
        <v>505.1</v>
      </c>
      <c r="I536" s="46">
        <f>I537</f>
        <v>505.1</v>
      </c>
      <c r="J536" s="46">
        <f>J537</f>
        <v>0</v>
      </c>
      <c r="K536" s="248">
        <f t="shared" si="112"/>
        <v>0</v>
      </c>
      <c r="M536" s="24"/>
    </row>
    <row r="537" spans="1:13" ht="15">
      <c r="A537" s="6" t="s">
        <v>47</v>
      </c>
      <c r="B537" s="42" t="s">
        <v>43</v>
      </c>
      <c r="C537" s="41" t="s">
        <v>48</v>
      </c>
      <c r="D537" s="38">
        <v>5800171970</v>
      </c>
      <c r="E537" s="38">
        <v>610</v>
      </c>
      <c r="F537" s="36"/>
      <c r="G537" s="46">
        <f>G538</f>
        <v>32867.3</v>
      </c>
      <c r="H537" s="221">
        <f>I537-J537</f>
        <v>505.1</v>
      </c>
      <c r="I537" s="46">
        <f>I538</f>
        <v>505.1</v>
      </c>
      <c r="J537" s="46">
        <f>J538</f>
        <v>0</v>
      </c>
      <c r="K537" s="248">
        <f t="shared" si="112"/>
        <v>0</v>
      </c>
      <c r="M537" s="24"/>
    </row>
    <row r="538" spans="1:13" ht="15">
      <c r="A538" s="7" t="s">
        <v>9</v>
      </c>
      <c r="B538" s="42" t="s">
        <v>43</v>
      </c>
      <c r="C538" s="41" t="s">
        <v>48</v>
      </c>
      <c r="D538" s="38">
        <v>5800171970</v>
      </c>
      <c r="E538" s="38">
        <v>610</v>
      </c>
      <c r="F538" s="38">
        <v>2</v>
      </c>
      <c r="G538" s="46">
        <v>32867.3</v>
      </c>
      <c r="H538" s="221">
        <f>I538-J538</f>
        <v>505.1</v>
      </c>
      <c r="I538" s="46">
        <v>505.1</v>
      </c>
      <c r="J538" s="46"/>
      <c r="K538" s="248">
        <f t="shared" si="112"/>
        <v>0</v>
      </c>
      <c r="M538" s="20"/>
    </row>
    <row r="539" spans="1:13" ht="30" hidden="1">
      <c r="A539" s="6" t="s">
        <v>46</v>
      </c>
      <c r="B539" s="42" t="s">
        <v>43</v>
      </c>
      <c r="C539" s="41" t="s">
        <v>48</v>
      </c>
      <c r="D539" s="38" t="s">
        <v>401</v>
      </c>
      <c r="E539" s="38">
        <v>600</v>
      </c>
      <c r="F539" s="36"/>
      <c r="G539" s="46">
        <f>G540</f>
        <v>32867.3</v>
      </c>
      <c r="H539" s="221">
        <f t="shared" si="114"/>
        <v>0</v>
      </c>
      <c r="I539" s="46">
        <f>I540</f>
        <v>0</v>
      </c>
      <c r="J539" s="46">
        <f>J540</f>
        <v>0</v>
      </c>
      <c r="K539" s="248" t="e">
        <f t="shared" si="112"/>
        <v>#DIV/0!</v>
      </c>
      <c r="M539" s="24"/>
    </row>
    <row r="540" spans="1:13" ht="15" hidden="1">
      <c r="A540" s="6" t="s">
        <v>47</v>
      </c>
      <c r="B540" s="42" t="s">
        <v>43</v>
      </c>
      <c r="C540" s="41" t="s">
        <v>48</v>
      </c>
      <c r="D540" s="38" t="s">
        <v>401</v>
      </c>
      <c r="E540" s="38">
        <v>610</v>
      </c>
      <c r="F540" s="36"/>
      <c r="G540" s="46">
        <f>G541</f>
        <v>32867.3</v>
      </c>
      <c r="H540" s="221">
        <f t="shared" si="114"/>
        <v>0</v>
      </c>
      <c r="I540" s="46">
        <f>I541</f>
        <v>0</v>
      </c>
      <c r="J540" s="46">
        <f>J541</f>
        <v>0</v>
      </c>
      <c r="K540" s="248" t="e">
        <f t="shared" si="112"/>
        <v>#DIV/0!</v>
      </c>
      <c r="M540" s="24"/>
    </row>
    <row r="541" spans="1:13" ht="15" hidden="1">
      <c r="A541" s="7" t="s">
        <v>8</v>
      </c>
      <c r="B541" s="42" t="s">
        <v>43</v>
      </c>
      <c r="C541" s="41" t="s">
        <v>48</v>
      </c>
      <c r="D541" s="38" t="s">
        <v>401</v>
      </c>
      <c r="E541" s="38">
        <v>610</v>
      </c>
      <c r="F541" s="38">
        <v>1</v>
      </c>
      <c r="G541" s="46">
        <v>32867.3</v>
      </c>
      <c r="H541" s="221">
        <f t="shared" si="114"/>
        <v>0</v>
      </c>
      <c r="I541" s="46"/>
      <c r="J541" s="46"/>
      <c r="K541" s="248" t="e">
        <f t="shared" si="112"/>
        <v>#DIV/0!</v>
      </c>
      <c r="M541" s="20"/>
    </row>
    <row r="542" spans="1:14" ht="75" hidden="1">
      <c r="A542" s="25" t="s">
        <v>508</v>
      </c>
      <c r="B542" s="42" t="s">
        <v>43</v>
      </c>
      <c r="C542" s="41" t="s">
        <v>48</v>
      </c>
      <c r="D542" s="38">
        <v>9000090770</v>
      </c>
      <c r="E542" s="38"/>
      <c r="F542" s="38"/>
      <c r="G542" s="46"/>
      <c r="H542" s="221">
        <f aca="true" t="shared" si="115" ref="H542:H549">I542-J542</f>
        <v>0</v>
      </c>
      <c r="I542" s="46">
        <f aca="true" t="shared" si="116" ref="I542:J544">I543</f>
        <v>0</v>
      </c>
      <c r="J542" s="46">
        <f t="shared" si="116"/>
        <v>0</v>
      </c>
      <c r="K542" s="248" t="e">
        <f t="shared" si="112"/>
        <v>#DIV/0!</v>
      </c>
      <c r="M542" s="24"/>
      <c r="N542" s="24"/>
    </row>
    <row r="543" spans="1:14" ht="30" hidden="1">
      <c r="A543" s="6" t="s">
        <v>46</v>
      </c>
      <c r="B543" s="42" t="s">
        <v>43</v>
      </c>
      <c r="C543" s="41" t="s">
        <v>48</v>
      </c>
      <c r="D543" s="38">
        <v>9000090770</v>
      </c>
      <c r="E543" s="38">
        <v>600</v>
      </c>
      <c r="F543" s="36"/>
      <c r="G543" s="46">
        <f>G544</f>
        <v>32867.3</v>
      </c>
      <c r="H543" s="221">
        <f t="shared" si="115"/>
        <v>0</v>
      </c>
      <c r="I543" s="46">
        <f t="shared" si="116"/>
        <v>0</v>
      </c>
      <c r="J543" s="46">
        <f t="shared" si="116"/>
        <v>0</v>
      </c>
      <c r="K543" s="248" t="e">
        <f t="shared" si="112"/>
        <v>#DIV/0!</v>
      </c>
      <c r="M543" s="24"/>
      <c r="N543" s="24"/>
    </row>
    <row r="544" spans="1:14" ht="15" hidden="1">
      <c r="A544" s="6" t="s">
        <v>47</v>
      </c>
      <c r="B544" s="42" t="s">
        <v>43</v>
      </c>
      <c r="C544" s="41" t="s">
        <v>48</v>
      </c>
      <c r="D544" s="38">
        <v>9000090770</v>
      </c>
      <c r="E544" s="38">
        <v>610</v>
      </c>
      <c r="F544" s="36"/>
      <c r="G544" s="46">
        <f>G545</f>
        <v>32867.3</v>
      </c>
      <c r="H544" s="221">
        <f t="shared" si="115"/>
        <v>0</v>
      </c>
      <c r="I544" s="46">
        <f t="shared" si="116"/>
        <v>0</v>
      </c>
      <c r="J544" s="46">
        <f t="shared" si="116"/>
        <v>0</v>
      </c>
      <c r="K544" s="248" t="e">
        <f t="shared" si="112"/>
        <v>#DIV/0!</v>
      </c>
      <c r="M544" s="24"/>
      <c r="N544" s="24"/>
    </row>
    <row r="545" spans="1:14" ht="15" hidden="1">
      <c r="A545" s="7" t="s">
        <v>8</v>
      </c>
      <c r="B545" s="42" t="s">
        <v>43</v>
      </c>
      <c r="C545" s="41" t="s">
        <v>48</v>
      </c>
      <c r="D545" s="38">
        <v>9000090770</v>
      </c>
      <c r="E545" s="38">
        <v>610</v>
      </c>
      <c r="F545" s="38">
        <v>1</v>
      </c>
      <c r="G545" s="46">
        <v>32867.3</v>
      </c>
      <c r="H545" s="221">
        <f t="shared" si="115"/>
        <v>0</v>
      </c>
      <c r="I545" s="46"/>
      <c r="J545" s="46"/>
      <c r="K545" s="248" t="e">
        <f t="shared" si="112"/>
        <v>#DIV/0!</v>
      </c>
      <c r="M545" s="20"/>
      <c r="N545" s="20"/>
    </row>
    <row r="546" spans="1:14" ht="75" hidden="1">
      <c r="A546" s="25" t="s">
        <v>508</v>
      </c>
      <c r="B546" s="42" t="s">
        <v>43</v>
      </c>
      <c r="C546" s="42" t="s">
        <v>48</v>
      </c>
      <c r="D546" s="198" t="s">
        <v>505</v>
      </c>
      <c r="E546" s="38"/>
      <c r="F546" s="38"/>
      <c r="G546" s="46">
        <f aca="true" t="shared" si="117" ref="G546:J548">G547</f>
        <v>4517</v>
      </c>
      <c r="H546" s="221">
        <f t="shared" si="115"/>
        <v>0</v>
      </c>
      <c r="I546" s="46">
        <f t="shared" si="117"/>
        <v>0</v>
      </c>
      <c r="J546" s="46">
        <f t="shared" si="117"/>
        <v>0</v>
      </c>
      <c r="K546" s="248" t="e">
        <f t="shared" si="112"/>
        <v>#DIV/0!</v>
      </c>
      <c r="M546" s="49"/>
      <c r="N546" s="49"/>
    </row>
    <row r="547" spans="1:14" ht="30" hidden="1">
      <c r="A547" s="6" t="s">
        <v>167</v>
      </c>
      <c r="B547" s="42" t="s">
        <v>43</v>
      </c>
      <c r="C547" s="42" t="s">
        <v>48</v>
      </c>
      <c r="D547" s="198" t="s">
        <v>505</v>
      </c>
      <c r="E547" s="38">
        <v>400</v>
      </c>
      <c r="F547" s="38"/>
      <c r="G547" s="46">
        <f t="shared" si="117"/>
        <v>4517</v>
      </c>
      <c r="H547" s="221">
        <f t="shared" si="115"/>
        <v>0</v>
      </c>
      <c r="I547" s="46">
        <f t="shared" si="117"/>
        <v>0</v>
      </c>
      <c r="J547" s="46">
        <f t="shared" si="117"/>
        <v>0</v>
      </c>
      <c r="K547" s="248" t="e">
        <f t="shared" si="112"/>
        <v>#DIV/0!</v>
      </c>
      <c r="M547" s="49"/>
      <c r="N547" s="49"/>
    </row>
    <row r="548" spans="1:14" ht="15" hidden="1">
      <c r="A548" s="6" t="s">
        <v>173</v>
      </c>
      <c r="B548" s="42" t="s">
        <v>43</v>
      </c>
      <c r="C548" s="42" t="s">
        <v>48</v>
      </c>
      <c r="D548" s="198" t="s">
        <v>505</v>
      </c>
      <c r="E548" s="38">
        <v>410</v>
      </c>
      <c r="F548" s="38"/>
      <c r="G548" s="46">
        <f t="shared" si="117"/>
        <v>4517</v>
      </c>
      <c r="H548" s="221">
        <f t="shared" si="115"/>
        <v>0</v>
      </c>
      <c r="I548" s="46">
        <f t="shared" si="117"/>
        <v>0</v>
      </c>
      <c r="J548" s="46">
        <f t="shared" si="117"/>
        <v>0</v>
      </c>
      <c r="K548" s="248" t="e">
        <f t="shared" si="112"/>
        <v>#DIV/0!</v>
      </c>
      <c r="M548" s="49"/>
      <c r="N548" s="49"/>
    </row>
    <row r="549" spans="1:14" ht="15" hidden="1">
      <c r="A549" s="7" t="s">
        <v>8</v>
      </c>
      <c r="B549" s="225" t="s">
        <v>43</v>
      </c>
      <c r="C549" s="225" t="s">
        <v>48</v>
      </c>
      <c r="D549" s="226" t="s">
        <v>505</v>
      </c>
      <c r="E549" s="227">
        <v>410</v>
      </c>
      <c r="F549" s="227">
        <v>1</v>
      </c>
      <c r="G549" s="228">
        <v>4517</v>
      </c>
      <c r="H549" s="219">
        <f t="shared" si="115"/>
        <v>0</v>
      </c>
      <c r="I549" s="228"/>
      <c r="J549" s="228"/>
      <c r="K549" s="248" t="e">
        <f t="shared" si="112"/>
        <v>#DIV/0!</v>
      </c>
      <c r="M549" s="49"/>
      <c r="N549" s="49"/>
    </row>
    <row r="550" spans="1:14" ht="51" customHeight="1" hidden="1">
      <c r="A550" s="76" t="s">
        <v>551</v>
      </c>
      <c r="B550" s="42" t="s">
        <v>43</v>
      </c>
      <c r="C550" s="41" t="s">
        <v>48</v>
      </c>
      <c r="D550" s="35" t="s">
        <v>483</v>
      </c>
      <c r="E550" s="38">
        <v>600</v>
      </c>
      <c r="F550" s="36"/>
      <c r="G550" s="46">
        <f aca="true" t="shared" si="118" ref="G550:J551">G551</f>
        <v>14279.9</v>
      </c>
      <c r="H550" s="221">
        <f aca="true" t="shared" si="119" ref="H550:H560">I550-J550</f>
        <v>0</v>
      </c>
      <c r="I550" s="46">
        <f t="shared" si="118"/>
        <v>0</v>
      </c>
      <c r="J550" s="46">
        <f t="shared" si="118"/>
        <v>0</v>
      </c>
      <c r="K550" s="248" t="e">
        <f t="shared" si="112"/>
        <v>#DIV/0!</v>
      </c>
      <c r="M550" s="49"/>
      <c r="N550" s="49"/>
    </row>
    <row r="551" spans="1:14" ht="15" hidden="1">
      <c r="A551" s="6" t="s">
        <v>47</v>
      </c>
      <c r="B551" s="42" t="s">
        <v>43</v>
      </c>
      <c r="C551" s="42" t="s">
        <v>48</v>
      </c>
      <c r="D551" s="35" t="s">
        <v>483</v>
      </c>
      <c r="E551" s="38">
        <v>610</v>
      </c>
      <c r="F551" s="36"/>
      <c r="G551" s="46">
        <f t="shared" si="118"/>
        <v>14279.9</v>
      </c>
      <c r="H551" s="221">
        <f t="shared" si="119"/>
        <v>0</v>
      </c>
      <c r="I551" s="46">
        <f t="shared" si="118"/>
        <v>0</v>
      </c>
      <c r="J551" s="46">
        <f t="shared" si="118"/>
        <v>0</v>
      </c>
      <c r="K551" s="248" t="e">
        <f t="shared" si="112"/>
        <v>#DIV/0!</v>
      </c>
      <c r="M551" s="49"/>
      <c r="N551" s="49"/>
    </row>
    <row r="552" spans="1:14" ht="15" hidden="1">
      <c r="A552" s="7" t="s">
        <v>9</v>
      </c>
      <c r="B552" s="42" t="s">
        <v>43</v>
      </c>
      <c r="C552" s="41" t="s">
        <v>48</v>
      </c>
      <c r="D552" s="35" t="s">
        <v>483</v>
      </c>
      <c r="E552" s="38">
        <v>610</v>
      </c>
      <c r="F552" s="38">
        <v>2</v>
      </c>
      <c r="G552" s="46">
        <v>14279.9</v>
      </c>
      <c r="H552" s="221">
        <f t="shared" si="119"/>
        <v>0</v>
      </c>
      <c r="I552" s="46"/>
      <c r="J552" s="46"/>
      <c r="K552" s="248" t="e">
        <f t="shared" si="112"/>
        <v>#DIV/0!</v>
      </c>
      <c r="M552" s="49"/>
      <c r="N552" s="49"/>
    </row>
    <row r="553" spans="1:14" ht="60" hidden="1">
      <c r="A553" s="76" t="s">
        <v>225</v>
      </c>
      <c r="B553" s="42" t="s">
        <v>43</v>
      </c>
      <c r="C553" s="42" t="s">
        <v>48</v>
      </c>
      <c r="D553" s="35">
        <v>5801550970</v>
      </c>
      <c r="E553" s="38"/>
      <c r="F553" s="38"/>
      <c r="G553" s="46"/>
      <c r="H553" s="221">
        <f t="shared" si="119"/>
        <v>0</v>
      </c>
      <c r="I553" s="46">
        <f aca="true" t="shared" si="120" ref="I553:J557">I554</f>
        <v>0</v>
      </c>
      <c r="J553" s="46">
        <f t="shared" si="120"/>
        <v>0</v>
      </c>
      <c r="K553" s="248" t="e">
        <f t="shared" si="112"/>
        <v>#DIV/0!</v>
      </c>
      <c r="M553" s="49"/>
      <c r="N553" s="49"/>
    </row>
    <row r="554" spans="1:14" ht="15" hidden="1">
      <c r="A554" s="6" t="s">
        <v>47</v>
      </c>
      <c r="B554" s="42" t="s">
        <v>43</v>
      </c>
      <c r="C554" s="41" t="s">
        <v>48</v>
      </c>
      <c r="D554" s="35">
        <v>5801550970</v>
      </c>
      <c r="E554" s="38">
        <v>610</v>
      </c>
      <c r="F554" s="36"/>
      <c r="G554" s="46">
        <f>G555</f>
        <v>14279.9</v>
      </c>
      <c r="H554" s="221">
        <f t="shared" si="119"/>
        <v>0</v>
      </c>
      <c r="I554" s="46">
        <f t="shared" si="120"/>
        <v>0</v>
      </c>
      <c r="J554" s="46">
        <f t="shared" si="120"/>
        <v>0</v>
      </c>
      <c r="K554" s="248" t="e">
        <f t="shared" si="112"/>
        <v>#DIV/0!</v>
      </c>
      <c r="M554" s="49"/>
      <c r="N554" s="49"/>
    </row>
    <row r="555" spans="1:14" ht="15" hidden="1">
      <c r="A555" s="7" t="s">
        <v>9</v>
      </c>
      <c r="B555" s="42" t="s">
        <v>43</v>
      </c>
      <c r="C555" s="42" t="s">
        <v>48</v>
      </c>
      <c r="D555" s="35">
        <v>5801550970</v>
      </c>
      <c r="E555" s="38">
        <v>610</v>
      </c>
      <c r="F555" s="38">
        <v>2</v>
      </c>
      <c r="G555" s="46">
        <v>14279.9</v>
      </c>
      <c r="H555" s="221">
        <f t="shared" si="119"/>
        <v>0</v>
      </c>
      <c r="I555" s="46"/>
      <c r="J555" s="46"/>
      <c r="K555" s="248" t="e">
        <f t="shared" si="112"/>
        <v>#DIV/0!</v>
      </c>
      <c r="M555" s="49"/>
      <c r="N555" s="49"/>
    </row>
    <row r="556" spans="1:14" ht="45" hidden="1">
      <c r="A556" s="76" t="s">
        <v>223</v>
      </c>
      <c r="B556" s="42" t="s">
        <v>43</v>
      </c>
      <c r="C556" s="42" t="s">
        <v>48</v>
      </c>
      <c r="D556" s="35" t="s">
        <v>484</v>
      </c>
      <c r="E556" s="38"/>
      <c r="F556" s="38"/>
      <c r="G556" s="46"/>
      <c r="H556" s="221">
        <f t="shared" si="119"/>
        <v>0</v>
      </c>
      <c r="I556" s="46">
        <f t="shared" si="120"/>
        <v>0</v>
      </c>
      <c r="J556" s="46">
        <f t="shared" si="120"/>
        <v>0</v>
      </c>
      <c r="K556" s="248" t="e">
        <f t="shared" si="112"/>
        <v>#DIV/0!</v>
      </c>
      <c r="M556" s="49"/>
      <c r="N556" s="49"/>
    </row>
    <row r="557" spans="1:14" ht="15" hidden="1">
      <c r="A557" s="6" t="s">
        <v>47</v>
      </c>
      <c r="B557" s="42" t="s">
        <v>43</v>
      </c>
      <c r="C557" s="41" t="s">
        <v>48</v>
      </c>
      <c r="D557" s="35" t="s">
        <v>484</v>
      </c>
      <c r="E557" s="38">
        <v>610</v>
      </c>
      <c r="F557" s="36"/>
      <c r="G557" s="46">
        <f>G558</f>
        <v>14279.9</v>
      </c>
      <c r="H557" s="221">
        <f t="shared" si="119"/>
        <v>0</v>
      </c>
      <c r="I557" s="46">
        <f t="shared" si="120"/>
        <v>0</v>
      </c>
      <c r="J557" s="46">
        <f t="shared" si="120"/>
        <v>0</v>
      </c>
      <c r="K557" s="248" t="e">
        <f t="shared" si="112"/>
        <v>#DIV/0!</v>
      </c>
      <c r="M557" s="49"/>
      <c r="N557" s="49"/>
    </row>
    <row r="558" spans="1:14" ht="15" hidden="1">
      <c r="A558" s="7" t="s">
        <v>9</v>
      </c>
      <c r="B558" s="42" t="s">
        <v>43</v>
      </c>
      <c r="C558" s="42" t="s">
        <v>48</v>
      </c>
      <c r="D558" s="35" t="s">
        <v>484</v>
      </c>
      <c r="E558" s="38">
        <v>610</v>
      </c>
      <c r="F558" s="38">
        <v>2</v>
      </c>
      <c r="G558" s="46">
        <v>14279.9</v>
      </c>
      <c r="H558" s="221">
        <f t="shared" si="119"/>
        <v>0</v>
      </c>
      <c r="I558" s="46"/>
      <c r="J558" s="46"/>
      <c r="K558" s="248" t="e">
        <f t="shared" si="112"/>
        <v>#DIV/0!</v>
      </c>
      <c r="M558" s="49"/>
      <c r="N558" s="49"/>
    </row>
    <row r="559" spans="1:14" ht="15" hidden="1">
      <c r="A559" s="6" t="s">
        <v>47</v>
      </c>
      <c r="B559" s="42" t="s">
        <v>43</v>
      </c>
      <c r="C559" s="42" t="s">
        <v>48</v>
      </c>
      <c r="D559" s="35" t="s">
        <v>483</v>
      </c>
      <c r="E559" s="38">
        <v>610</v>
      </c>
      <c r="F559" s="36"/>
      <c r="G559" s="46">
        <f>G560</f>
        <v>14279.9</v>
      </c>
      <c r="H559" s="221">
        <f t="shared" si="119"/>
        <v>0</v>
      </c>
      <c r="I559" s="46">
        <f>I560</f>
        <v>0</v>
      </c>
      <c r="J559" s="46">
        <f>J560</f>
        <v>0</v>
      </c>
      <c r="K559" s="248" t="e">
        <f t="shared" si="112"/>
        <v>#DIV/0!</v>
      </c>
      <c r="M559" s="49"/>
      <c r="N559" s="49"/>
    </row>
    <row r="560" spans="1:14" ht="15" hidden="1">
      <c r="A560" s="7" t="s">
        <v>8</v>
      </c>
      <c r="B560" s="42" t="s">
        <v>43</v>
      </c>
      <c r="C560" s="41" t="s">
        <v>48</v>
      </c>
      <c r="D560" s="35" t="s">
        <v>483</v>
      </c>
      <c r="E560" s="38">
        <v>610</v>
      </c>
      <c r="F560" s="38">
        <v>1</v>
      </c>
      <c r="G560" s="46">
        <v>14279.9</v>
      </c>
      <c r="H560" s="221">
        <f t="shared" si="119"/>
        <v>0</v>
      </c>
      <c r="I560" s="46"/>
      <c r="J560" s="46"/>
      <c r="K560" s="248" t="e">
        <f t="shared" si="112"/>
        <v>#DIV/0!</v>
      </c>
      <c r="M560" s="49"/>
      <c r="N560" s="49"/>
    </row>
    <row r="561" spans="1:13" ht="15">
      <c r="A561" s="6" t="s">
        <v>16</v>
      </c>
      <c r="B561" s="42" t="s">
        <v>43</v>
      </c>
      <c r="C561" s="41" t="s">
        <v>48</v>
      </c>
      <c r="D561" s="38">
        <v>9000000000</v>
      </c>
      <c r="E561" s="36"/>
      <c r="F561" s="36"/>
      <c r="G561" s="46">
        <f>G562</f>
        <v>0</v>
      </c>
      <c r="H561" s="221">
        <f aca="true" t="shared" si="121" ref="H561:H574">I561-J561</f>
        <v>950</v>
      </c>
      <c r="I561" s="46">
        <f>I562+I542+I546+I566</f>
        <v>950</v>
      </c>
      <c r="J561" s="46">
        <f>J562+J542+J546+J566</f>
        <v>0</v>
      </c>
      <c r="K561" s="248">
        <f t="shared" si="112"/>
        <v>0</v>
      </c>
      <c r="L561" s="49"/>
      <c r="M561" s="49"/>
    </row>
    <row r="562" spans="1:13" ht="30">
      <c r="A562" s="25" t="s">
        <v>423</v>
      </c>
      <c r="B562" s="42" t="s">
        <v>43</v>
      </c>
      <c r="C562" s="41" t="s">
        <v>48</v>
      </c>
      <c r="D562" s="38">
        <v>9000072650</v>
      </c>
      <c r="E562" s="38"/>
      <c r="F562" s="38"/>
      <c r="G562" s="46"/>
      <c r="H562" s="221">
        <f t="shared" si="121"/>
        <v>950</v>
      </c>
      <c r="I562" s="46">
        <f aca="true" t="shared" si="122" ref="I562:J564">I563</f>
        <v>950</v>
      </c>
      <c r="J562" s="46">
        <f t="shared" si="122"/>
        <v>0</v>
      </c>
      <c r="K562" s="248">
        <f t="shared" si="112"/>
        <v>0</v>
      </c>
      <c r="L562" s="24"/>
      <c r="M562" s="24"/>
    </row>
    <row r="563" spans="1:13" ht="30">
      <c r="A563" s="6" t="s">
        <v>46</v>
      </c>
      <c r="B563" s="42" t="s">
        <v>43</v>
      </c>
      <c r="C563" s="41" t="s">
        <v>48</v>
      </c>
      <c r="D563" s="38">
        <v>9000072650</v>
      </c>
      <c r="E563" s="38">
        <v>600</v>
      </c>
      <c r="F563" s="36"/>
      <c r="G563" s="46">
        <f>G564</f>
        <v>32867.3</v>
      </c>
      <c r="H563" s="221">
        <f t="shared" si="121"/>
        <v>950</v>
      </c>
      <c r="I563" s="46">
        <f t="shared" si="122"/>
        <v>950</v>
      </c>
      <c r="J563" s="46">
        <f t="shared" si="122"/>
        <v>0</v>
      </c>
      <c r="K563" s="248">
        <f t="shared" si="112"/>
        <v>0</v>
      </c>
      <c r="L563" s="24"/>
      <c r="M563" s="24"/>
    </row>
    <row r="564" spans="1:13" ht="15">
      <c r="A564" s="6" t="s">
        <v>47</v>
      </c>
      <c r="B564" s="42" t="s">
        <v>43</v>
      </c>
      <c r="C564" s="41" t="s">
        <v>48</v>
      </c>
      <c r="D564" s="38">
        <v>9000072650</v>
      </c>
      <c r="E564" s="38">
        <v>610</v>
      </c>
      <c r="F564" s="36"/>
      <c r="G564" s="46">
        <f>G565</f>
        <v>32867.3</v>
      </c>
      <c r="H564" s="221">
        <f t="shared" si="121"/>
        <v>950</v>
      </c>
      <c r="I564" s="46">
        <f t="shared" si="122"/>
        <v>950</v>
      </c>
      <c r="J564" s="46">
        <f t="shared" si="122"/>
        <v>0</v>
      </c>
      <c r="K564" s="248">
        <f t="shared" si="112"/>
        <v>0</v>
      </c>
      <c r="L564" s="24"/>
      <c r="M564" s="24"/>
    </row>
    <row r="565" spans="1:13" ht="15">
      <c r="A565" s="7" t="s">
        <v>9</v>
      </c>
      <c r="B565" s="42" t="s">
        <v>43</v>
      </c>
      <c r="C565" s="41" t="s">
        <v>48</v>
      </c>
      <c r="D565" s="38">
        <v>9000072650</v>
      </c>
      <c r="E565" s="38">
        <v>610</v>
      </c>
      <c r="F565" s="38">
        <v>2</v>
      </c>
      <c r="G565" s="46">
        <v>32867.3</v>
      </c>
      <c r="H565" s="221">
        <f t="shared" si="121"/>
        <v>950</v>
      </c>
      <c r="I565" s="46">
        <v>950</v>
      </c>
      <c r="J565" s="46"/>
      <c r="K565" s="248">
        <f t="shared" si="112"/>
        <v>0</v>
      </c>
      <c r="L565" s="20"/>
      <c r="M565" s="20"/>
    </row>
    <row r="566" spans="1:14" ht="65.25" customHeight="1" hidden="1">
      <c r="A566" s="25" t="s">
        <v>593</v>
      </c>
      <c r="B566" s="42" t="s">
        <v>43</v>
      </c>
      <c r="C566" s="42" t="s">
        <v>48</v>
      </c>
      <c r="D566" s="252" t="s">
        <v>505</v>
      </c>
      <c r="E566" s="38"/>
      <c r="F566" s="38"/>
      <c r="G566" s="46">
        <f aca="true" t="shared" si="123" ref="G566:J568">G567</f>
        <v>4517</v>
      </c>
      <c r="H566" s="250">
        <f>I566-J566</f>
        <v>0</v>
      </c>
      <c r="I566" s="46">
        <f t="shared" si="123"/>
        <v>0</v>
      </c>
      <c r="J566" s="46">
        <f t="shared" si="123"/>
        <v>0</v>
      </c>
      <c r="K566" s="248" t="e">
        <f>J566/I566*100</f>
        <v>#DIV/0!</v>
      </c>
      <c r="M566" s="49"/>
      <c r="N566" s="49"/>
    </row>
    <row r="567" spans="1:14" ht="15" hidden="1">
      <c r="A567" s="6" t="s">
        <v>21</v>
      </c>
      <c r="B567" s="42" t="s">
        <v>43</v>
      </c>
      <c r="C567" s="42" t="s">
        <v>48</v>
      </c>
      <c r="D567" s="252" t="s">
        <v>505</v>
      </c>
      <c r="E567" s="38">
        <v>800</v>
      </c>
      <c r="F567" s="38"/>
      <c r="G567" s="46">
        <f t="shared" si="123"/>
        <v>4517</v>
      </c>
      <c r="H567" s="250">
        <f>I567-J567</f>
        <v>0</v>
      </c>
      <c r="I567" s="46">
        <f t="shared" si="123"/>
        <v>0</v>
      </c>
      <c r="J567" s="46">
        <f t="shared" si="123"/>
        <v>0</v>
      </c>
      <c r="K567" s="248" t="e">
        <f>J567/I567*100</f>
        <v>#DIV/0!</v>
      </c>
      <c r="M567" s="49"/>
      <c r="N567" s="49"/>
    </row>
    <row r="568" spans="1:14" ht="15" hidden="1">
      <c r="A568" s="6" t="s">
        <v>211</v>
      </c>
      <c r="B568" s="42" t="s">
        <v>43</v>
      </c>
      <c r="C568" s="42" t="s">
        <v>48</v>
      </c>
      <c r="D568" s="252" t="s">
        <v>505</v>
      </c>
      <c r="E568" s="38">
        <v>830</v>
      </c>
      <c r="F568" s="38"/>
      <c r="G568" s="46">
        <f t="shared" si="123"/>
        <v>4517</v>
      </c>
      <c r="H568" s="250">
        <f>I568-J568</f>
        <v>0</v>
      </c>
      <c r="I568" s="46">
        <f t="shared" si="123"/>
        <v>0</v>
      </c>
      <c r="J568" s="46">
        <f t="shared" si="123"/>
        <v>0</v>
      </c>
      <c r="K568" s="248" t="e">
        <f>J568/I568*100</f>
        <v>#DIV/0!</v>
      </c>
      <c r="M568" s="49"/>
      <c r="N568" s="49"/>
    </row>
    <row r="569" spans="1:11" ht="15" hidden="1">
      <c r="A569" s="7" t="s">
        <v>8</v>
      </c>
      <c r="B569" s="42" t="s">
        <v>43</v>
      </c>
      <c r="C569" s="42" t="s">
        <v>48</v>
      </c>
      <c r="D569" s="252" t="s">
        <v>505</v>
      </c>
      <c r="E569" s="38">
        <v>830</v>
      </c>
      <c r="F569" s="38">
        <v>1</v>
      </c>
      <c r="G569" s="46">
        <v>4517</v>
      </c>
      <c r="H569" s="250">
        <f>I569-J569</f>
        <v>0</v>
      </c>
      <c r="I569" s="46">
        <v>0</v>
      </c>
      <c r="J569" s="46">
        <v>0</v>
      </c>
      <c r="K569" s="248" t="e">
        <f>J569/I569*100</f>
        <v>#DIV/0!</v>
      </c>
    </row>
    <row r="570" spans="1:13" ht="15">
      <c r="A570" s="5" t="s">
        <v>286</v>
      </c>
      <c r="B570" s="112" t="s">
        <v>43</v>
      </c>
      <c r="C570" s="112" t="s">
        <v>287</v>
      </c>
      <c r="D570" s="37"/>
      <c r="E570" s="37"/>
      <c r="F570" s="37"/>
      <c r="G570" s="221" t="e">
        <f>#REF!+#REF!+#REF!</f>
        <v>#REF!</v>
      </c>
      <c r="H570" s="221">
        <f t="shared" si="121"/>
        <v>5955.34389</v>
      </c>
      <c r="I570" s="221">
        <f>I571+I575</f>
        <v>9300</v>
      </c>
      <c r="J570" s="250">
        <f>J571+J575</f>
        <v>3344.65611</v>
      </c>
      <c r="K570" s="248">
        <f t="shared" si="112"/>
        <v>35.96404419354838</v>
      </c>
      <c r="L570" s="49"/>
      <c r="M570" s="49"/>
    </row>
    <row r="571" spans="1:18" ht="30">
      <c r="A571" s="132" t="s">
        <v>528</v>
      </c>
      <c r="B571" s="42" t="s">
        <v>43</v>
      </c>
      <c r="C571" s="41" t="s">
        <v>287</v>
      </c>
      <c r="D571" s="36">
        <v>5800000000</v>
      </c>
      <c r="E571" s="36"/>
      <c r="F571" s="36"/>
      <c r="G571" s="46" t="e">
        <f>#REF!+#REF!</f>
        <v>#REF!</v>
      </c>
      <c r="H571" s="221">
        <f t="shared" si="121"/>
        <v>5955.34389</v>
      </c>
      <c r="I571" s="46">
        <f>I572+I586</f>
        <v>9300</v>
      </c>
      <c r="J571" s="46">
        <f>J572+J586</f>
        <v>3344.65611</v>
      </c>
      <c r="K571" s="248">
        <f t="shared" si="112"/>
        <v>35.96404419354838</v>
      </c>
      <c r="L571" s="49"/>
      <c r="M571" s="49"/>
      <c r="Q571" s="53"/>
      <c r="R571" s="53"/>
    </row>
    <row r="572" spans="1:13" ht="30">
      <c r="A572" s="31" t="s">
        <v>457</v>
      </c>
      <c r="B572" s="42" t="s">
        <v>43</v>
      </c>
      <c r="C572" s="41" t="s">
        <v>287</v>
      </c>
      <c r="D572" s="35">
        <v>5800190730</v>
      </c>
      <c r="E572" s="38">
        <v>600</v>
      </c>
      <c r="F572" s="36"/>
      <c r="G572" s="46">
        <f aca="true" t="shared" si="124" ref="G572:J573">G573</f>
        <v>14279.9</v>
      </c>
      <c r="H572" s="221">
        <f t="shared" si="121"/>
        <v>5681.18305</v>
      </c>
      <c r="I572" s="46">
        <f t="shared" si="124"/>
        <v>9000</v>
      </c>
      <c r="J572" s="46">
        <f t="shared" si="124"/>
        <v>3318.81695</v>
      </c>
      <c r="K572" s="248">
        <f t="shared" si="112"/>
        <v>36.87574388888889</v>
      </c>
      <c r="L572" s="49"/>
      <c r="M572" s="49"/>
    </row>
    <row r="573" spans="1:13" ht="15">
      <c r="A573" s="6" t="s">
        <v>47</v>
      </c>
      <c r="B573" s="42" t="s">
        <v>43</v>
      </c>
      <c r="C573" s="42" t="s">
        <v>287</v>
      </c>
      <c r="D573" s="35">
        <v>5800190730</v>
      </c>
      <c r="E573" s="38">
        <v>610</v>
      </c>
      <c r="F573" s="36"/>
      <c r="G573" s="46">
        <f t="shared" si="124"/>
        <v>14279.9</v>
      </c>
      <c r="H573" s="221">
        <f t="shared" si="121"/>
        <v>5681.18305</v>
      </c>
      <c r="I573" s="46">
        <f t="shared" si="124"/>
        <v>9000</v>
      </c>
      <c r="J573" s="46">
        <f t="shared" si="124"/>
        <v>3318.81695</v>
      </c>
      <c r="K573" s="248">
        <f t="shared" si="112"/>
        <v>36.87574388888889</v>
      </c>
      <c r="L573" s="49"/>
      <c r="M573" s="49"/>
    </row>
    <row r="574" spans="1:13" ht="15">
      <c r="A574" s="7" t="s">
        <v>8</v>
      </c>
      <c r="B574" s="42" t="s">
        <v>43</v>
      </c>
      <c r="C574" s="41" t="s">
        <v>287</v>
      </c>
      <c r="D574" s="35">
        <v>5800190730</v>
      </c>
      <c r="E574" s="38">
        <v>610</v>
      </c>
      <c r="F574" s="38">
        <v>1</v>
      </c>
      <c r="G574" s="46">
        <v>14279.9</v>
      </c>
      <c r="H574" s="221">
        <f t="shared" si="121"/>
        <v>5681.18305</v>
      </c>
      <c r="I574" s="46">
        <v>9000</v>
      </c>
      <c r="J574" s="46">
        <v>3318.81695</v>
      </c>
      <c r="K574" s="248">
        <f t="shared" si="112"/>
        <v>36.87574388888889</v>
      </c>
      <c r="L574" s="49"/>
      <c r="M574" s="49"/>
    </row>
    <row r="575" spans="1:11" ht="15" hidden="1">
      <c r="A575" s="6" t="s">
        <v>16</v>
      </c>
      <c r="B575" s="42" t="s">
        <v>43</v>
      </c>
      <c r="C575" s="42" t="s">
        <v>287</v>
      </c>
      <c r="D575" s="38">
        <v>9000000000</v>
      </c>
      <c r="E575" s="36"/>
      <c r="F575" s="36"/>
      <c r="G575" s="46" t="e">
        <f>G582+#REF!+#REF!</f>
        <v>#REF!</v>
      </c>
      <c r="H575" s="46" t="e">
        <f>H582+#REF!+#REF!</f>
        <v>#REF!</v>
      </c>
      <c r="I575" s="46">
        <f>I582+I576</f>
        <v>0</v>
      </c>
      <c r="J575" s="46">
        <f>J582+J576</f>
        <v>0</v>
      </c>
      <c r="K575" s="248" t="e">
        <f t="shared" si="112"/>
        <v>#DIV/0!</v>
      </c>
    </row>
    <row r="576" spans="1:14" ht="45" hidden="1">
      <c r="A576" s="195" t="s">
        <v>500</v>
      </c>
      <c r="B576" s="42" t="s">
        <v>43</v>
      </c>
      <c r="C576" s="41" t="s">
        <v>287</v>
      </c>
      <c r="D576" s="194" t="s">
        <v>501</v>
      </c>
      <c r="E576" s="38"/>
      <c r="F576" s="38"/>
      <c r="G576" s="46"/>
      <c r="H576" s="221">
        <f aca="true" t="shared" si="125" ref="H576:H581">I576-J576</f>
        <v>0</v>
      </c>
      <c r="I576" s="46">
        <f>I579+I581</f>
        <v>0</v>
      </c>
      <c r="J576" s="46">
        <f>J577</f>
        <v>0</v>
      </c>
      <c r="K576" s="248" t="e">
        <f t="shared" si="112"/>
        <v>#DIV/0!</v>
      </c>
      <c r="M576" s="24"/>
      <c r="N576" s="24"/>
    </row>
    <row r="577" spans="1:14" ht="30" hidden="1">
      <c r="A577" s="6" t="s">
        <v>46</v>
      </c>
      <c r="B577" s="42" t="s">
        <v>43</v>
      </c>
      <c r="C577" s="41" t="s">
        <v>287</v>
      </c>
      <c r="D577" s="194" t="s">
        <v>501</v>
      </c>
      <c r="E577" s="38">
        <v>600</v>
      </c>
      <c r="F577" s="36"/>
      <c r="G577" s="46">
        <f>G578</f>
        <v>32867.3</v>
      </c>
      <c r="H577" s="221">
        <f t="shared" si="125"/>
        <v>0</v>
      </c>
      <c r="I577" s="46">
        <f>I578</f>
        <v>0</v>
      </c>
      <c r="J577" s="46">
        <f>J578</f>
        <v>0</v>
      </c>
      <c r="K577" s="248" t="e">
        <f t="shared" si="112"/>
        <v>#DIV/0!</v>
      </c>
      <c r="M577" s="24"/>
      <c r="N577" s="24"/>
    </row>
    <row r="578" spans="1:14" ht="15" hidden="1">
      <c r="A578" s="6" t="s">
        <v>47</v>
      </c>
      <c r="B578" s="42" t="s">
        <v>43</v>
      </c>
      <c r="C578" s="41" t="s">
        <v>287</v>
      </c>
      <c r="D578" s="194" t="s">
        <v>501</v>
      </c>
      <c r="E578" s="38">
        <v>610</v>
      </c>
      <c r="F578" s="36"/>
      <c r="G578" s="46">
        <f>G579</f>
        <v>32867.3</v>
      </c>
      <c r="H578" s="221">
        <f t="shared" si="125"/>
        <v>0</v>
      </c>
      <c r="I578" s="46">
        <f>I579</f>
        <v>0</v>
      </c>
      <c r="J578" s="46">
        <f>J579</f>
        <v>0</v>
      </c>
      <c r="K578" s="248" t="e">
        <f t="shared" si="112"/>
        <v>#DIV/0!</v>
      </c>
      <c r="M578" s="24"/>
      <c r="N578" s="24"/>
    </row>
    <row r="579" spans="1:14" ht="15" hidden="1">
      <c r="A579" s="7" t="s">
        <v>9</v>
      </c>
      <c r="B579" s="42" t="s">
        <v>43</v>
      </c>
      <c r="C579" s="41" t="s">
        <v>287</v>
      </c>
      <c r="D579" s="194" t="s">
        <v>501</v>
      </c>
      <c r="E579" s="38">
        <v>610</v>
      </c>
      <c r="F579" s="38">
        <v>2</v>
      </c>
      <c r="G579" s="46">
        <v>32867.3</v>
      </c>
      <c r="H579" s="221">
        <f t="shared" si="125"/>
        <v>0</v>
      </c>
      <c r="I579" s="46"/>
      <c r="J579" s="46"/>
      <c r="K579" s="248" t="e">
        <f t="shared" si="112"/>
        <v>#DIV/0!</v>
      </c>
      <c r="M579" s="20"/>
      <c r="N579" s="20"/>
    </row>
    <row r="580" spans="1:14" ht="15" hidden="1">
      <c r="A580" s="6" t="s">
        <v>47</v>
      </c>
      <c r="B580" s="42" t="s">
        <v>43</v>
      </c>
      <c r="C580" s="41" t="s">
        <v>287</v>
      </c>
      <c r="D580" s="194" t="s">
        <v>501</v>
      </c>
      <c r="E580" s="38">
        <v>610</v>
      </c>
      <c r="F580" s="36"/>
      <c r="G580" s="46">
        <f>G581</f>
        <v>32867.3</v>
      </c>
      <c r="H580" s="221">
        <f t="shared" si="125"/>
        <v>0</v>
      </c>
      <c r="I580" s="46">
        <f>I581</f>
        <v>0</v>
      </c>
      <c r="J580" s="46">
        <f>J581</f>
        <v>0</v>
      </c>
      <c r="K580" s="248" t="e">
        <f t="shared" si="112"/>
        <v>#DIV/0!</v>
      </c>
      <c r="M580" s="24"/>
      <c r="N580" s="24"/>
    </row>
    <row r="581" spans="1:14" ht="15" hidden="1">
      <c r="A581" s="7" t="s">
        <v>8</v>
      </c>
      <c r="B581" s="42" t="s">
        <v>43</v>
      </c>
      <c r="C581" s="41" t="s">
        <v>287</v>
      </c>
      <c r="D581" s="194" t="s">
        <v>501</v>
      </c>
      <c r="E581" s="38">
        <v>610</v>
      </c>
      <c r="F581" s="38">
        <v>1</v>
      </c>
      <c r="G581" s="46">
        <v>32867.3</v>
      </c>
      <c r="H581" s="221">
        <f t="shared" si="125"/>
        <v>0</v>
      </c>
      <c r="I581" s="46"/>
      <c r="J581" s="46"/>
      <c r="K581" s="248" t="e">
        <f t="shared" si="112"/>
        <v>#DIV/0!</v>
      </c>
      <c r="M581" s="20"/>
      <c r="N581" s="20"/>
    </row>
    <row r="582" spans="1:13" ht="30" hidden="1">
      <c r="A582" s="25" t="s">
        <v>423</v>
      </c>
      <c r="B582" s="42" t="s">
        <v>43</v>
      </c>
      <c r="C582" s="41" t="s">
        <v>287</v>
      </c>
      <c r="D582" s="38">
        <v>9000072650</v>
      </c>
      <c r="E582" s="38"/>
      <c r="F582" s="38"/>
      <c r="G582" s="46"/>
      <c r="H582" s="221">
        <f aca="true" t="shared" si="126" ref="H582:H589">I582-J582</f>
        <v>0</v>
      </c>
      <c r="I582" s="46">
        <f aca="true" t="shared" si="127" ref="I582:J584">I583</f>
        <v>0</v>
      </c>
      <c r="J582" s="46">
        <f t="shared" si="127"/>
        <v>0</v>
      </c>
      <c r="K582" s="248" t="e">
        <f t="shared" si="112"/>
        <v>#DIV/0!</v>
      </c>
      <c r="L582" s="24"/>
      <c r="M582" s="24"/>
    </row>
    <row r="583" spans="1:13" ht="30" hidden="1">
      <c r="A583" s="6" t="s">
        <v>46</v>
      </c>
      <c r="B583" s="42" t="s">
        <v>43</v>
      </c>
      <c r="C583" s="41" t="s">
        <v>287</v>
      </c>
      <c r="D583" s="38">
        <v>9000072650</v>
      </c>
      <c r="E583" s="38">
        <v>600</v>
      </c>
      <c r="F583" s="36"/>
      <c r="G583" s="46">
        <f>G584</f>
        <v>32867.3</v>
      </c>
      <c r="H583" s="221">
        <f t="shared" si="126"/>
        <v>0</v>
      </c>
      <c r="I583" s="46">
        <f t="shared" si="127"/>
        <v>0</v>
      </c>
      <c r="J583" s="46">
        <f t="shared" si="127"/>
        <v>0</v>
      </c>
      <c r="K583" s="248" t="e">
        <f t="shared" si="112"/>
        <v>#DIV/0!</v>
      </c>
      <c r="L583" s="24"/>
      <c r="M583" s="24"/>
    </row>
    <row r="584" spans="1:13" ht="15" hidden="1">
      <c r="A584" s="6" t="s">
        <v>47</v>
      </c>
      <c r="B584" s="42" t="s">
        <v>43</v>
      </c>
      <c r="C584" s="41" t="s">
        <v>287</v>
      </c>
      <c r="D584" s="38">
        <v>9000072650</v>
      </c>
      <c r="E584" s="38">
        <v>610</v>
      </c>
      <c r="F584" s="36"/>
      <c r="G584" s="46">
        <f>G585</f>
        <v>32867.3</v>
      </c>
      <c r="H584" s="221">
        <f t="shared" si="126"/>
        <v>0</v>
      </c>
      <c r="I584" s="46">
        <f t="shared" si="127"/>
        <v>0</v>
      </c>
      <c r="J584" s="46">
        <f t="shared" si="127"/>
        <v>0</v>
      </c>
      <c r="K584" s="248" t="e">
        <f t="shared" si="112"/>
        <v>#DIV/0!</v>
      </c>
      <c r="L584" s="24"/>
      <c r="M584" s="24"/>
    </row>
    <row r="585" spans="1:13" ht="15" hidden="1">
      <c r="A585" s="7" t="s">
        <v>9</v>
      </c>
      <c r="B585" s="42" t="s">
        <v>43</v>
      </c>
      <c r="C585" s="41" t="s">
        <v>287</v>
      </c>
      <c r="D585" s="38">
        <v>9000072650</v>
      </c>
      <c r="E585" s="38">
        <v>610</v>
      </c>
      <c r="F585" s="38">
        <v>2</v>
      </c>
      <c r="G585" s="46">
        <v>32867.3</v>
      </c>
      <c r="H585" s="221">
        <f t="shared" si="126"/>
        <v>0</v>
      </c>
      <c r="I585" s="46"/>
      <c r="J585" s="46"/>
      <c r="K585" s="248" t="e">
        <f t="shared" si="112"/>
        <v>#DIV/0!</v>
      </c>
      <c r="L585" s="20"/>
      <c r="M585" s="20"/>
    </row>
    <row r="586" spans="1:14" ht="45">
      <c r="A586" s="31" t="s">
        <v>549</v>
      </c>
      <c r="B586" s="42" t="s">
        <v>43</v>
      </c>
      <c r="C586" s="41" t="s">
        <v>287</v>
      </c>
      <c r="D586" s="35">
        <v>5800490730</v>
      </c>
      <c r="E586" s="38"/>
      <c r="F586" s="36"/>
      <c r="G586" s="46">
        <f>G587</f>
        <v>0</v>
      </c>
      <c r="H586" s="221">
        <f t="shared" si="126"/>
        <v>274.16084</v>
      </c>
      <c r="I586" s="46">
        <f>I588</f>
        <v>300</v>
      </c>
      <c r="J586" s="46">
        <f>J588</f>
        <v>25.83916</v>
      </c>
      <c r="K586" s="248">
        <f t="shared" si="112"/>
        <v>8.613053333333333</v>
      </c>
      <c r="M586" s="49"/>
      <c r="N586" s="49"/>
    </row>
    <row r="587" spans="1:14" ht="15">
      <c r="A587" s="6" t="s">
        <v>47</v>
      </c>
      <c r="B587" s="42" t="s">
        <v>43</v>
      </c>
      <c r="C587" s="42" t="s">
        <v>287</v>
      </c>
      <c r="D587" s="35">
        <v>5800490730</v>
      </c>
      <c r="E587" s="38">
        <v>610</v>
      </c>
      <c r="F587" s="36"/>
      <c r="G587" s="46">
        <f>H592</f>
        <v>0</v>
      </c>
      <c r="H587" s="221">
        <f t="shared" si="126"/>
        <v>274.16084</v>
      </c>
      <c r="I587" s="46">
        <f>I588</f>
        <v>300</v>
      </c>
      <c r="J587" s="46">
        <f>J588</f>
        <v>25.83916</v>
      </c>
      <c r="K587" s="248">
        <f t="shared" si="112"/>
        <v>8.613053333333333</v>
      </c>
      <c r="M587" s="49"/>
      <c r="N587" s="49"/>
    </row>
    <row r="588" spans="1:14" ht="15">
      <c r="A588" s="7" t="s">
        <v>8</v>
      </c>
      <c r="B588" s="42" t="s">
        <v>43</v>
      </c>
      <c r="C588" s="41" t="s">
        <v>287</v>
      </c>
      <c r="D588" s="35">
        <v>5800490730</v>
      </c>
      <c r="E588" s="38">
        <v>610</v>
      </c>
      <c r="F588" s="38">
        <v>1</v>
      </c>
      <c r="G588" s="46">
        <v>14279.9</v>
      </c>
      <c r="H588" s="221">
        <f t="shared" si="126"/>
        <v>274.16084</v>
      </c>
      <c r="I588" s="46">
        <v>300</v>
      </c>
      <c r="J588" s="46">
        <v>25.83916</v>
      </c>
      <c r="K588" s="248">
        <f t="shared" si="112"/>
        <v>8.613053333333333</v>
      </c>
      <c r="M588" s="49"/>
      <c r="N588" s="49"/>
    </row>
    <row r="589" spans="1:13" s="55" customFormat="1" ht="14.25">
      <c r="A589" s="5" t="s">
        <v>58</v>
      </c>
      <c r="B589" s="112" t="s">
        <v>43</v>
      </c>
      <c r="C589" s="112" t="s">
        <v>59</v>
      </c>
      <c r="D589" s="37"/>
      <c r="E589" s="37"/>
      <c r="F589" s="37"/>
      <c r="G589" s="221" t="e">
        <f>#REF!+#REF!+#REF!</f>
        <v>#REF!</v>
      </c>
      <c r="H589" s="221">
        <f t="shared" si="126"/>
        <v>725</v>
      </c>
      <c r="I589" s="221">
        <f>I590+I600+I606</f>
        <v>725</v>
      </c>
      <c r="J589" s="221">
        <f>J590+J600+J606</f>
        <v>0</v>
      </c>
      <c r="K589" s="248">
        <f t="shared" si="112"/>
        <v>0</v>
      </c>
      <c r="L589" s="54"/>
      <c r="M589" s="54"/>
    </row>
    <row r="590" spans="1:13" ht="30">
      <c r="A590" s="146" t="s">
        <v>528</v>
      </c>
      <c r="B590" s="42" t="s">
        <v>43</v>
      </c>
      <c r="C590" s="41" t="s">
        <v>59</v>
      </c>
      <c r="D590" s="36">
        <v>5800000000</v>
      </c>
      <c r="E590" s="36"/>
      <c r="F590" s="36"/>
      <c r="G590" s="46" t="e">
        <f>H670+#REF!</f>
        <v>#REF!</v>
      </c>
      <c r="H590" s="221">
        <f aca="true" t="shared" si="128" ref="H590:H605">I590-J590</f>
        <v>700</v>
      </c>
      <c r="I590" s="46">
        <f>I591+I594</f>
        <v>700</v>
      </c>
      <c r="J590" s="46">
        <f>J591+J594</f>
        <v>0</v>
      </c>
      <c r="K590" s="248">
        <f t="shared" si="112"/>
        <v>0</v>
      </c>
      <c r="L590" s="49"/>
      <c r="M590" s="49"/>
    </row>
    <row r="591" spans="1:13" ht="45" hidden="1">
      <c r="A591" s="138" t="s">
        <v>534</v>
      </c>
      <c r="B591" s="42" t="s">
        <v>43</v>
      </c>
      <c r="C591" s="41" t="s">
        <v>59</v>
      </c>
      <c r="D591" s="35">
        <v>5800390740</v>
      </c>
      <c r="E591" s="36"/>
      <c r="F591" s="36"/>
      <c r="G591" s="46"/>
      <c r="H591" s="221">
        <f t="shared" si="128"/>
        <v>0</v>
      </c>
      <c r="I591" s="46">
        <f>I592</f>
        <v>0</v>
      </c>
      <c r="J591" s="46">
        <f>J592</f>
        <v>0</v>
      </c>
      <c r="K591" s="248" t="e">
        <f t="shared" si="112"/>
        <v>#DIV/0!</v>
      </c>
      <c r="L591" s="49"/>
      <c r="M591" s="49"/>
    </row>
    <row r="592" spans="1:13" ht="15" hidden="1">
      <c r="A592" s="134" t="s">
        <v>47</v>
      </c>
      <c r="B592" s="42" t="s">
        <v>43</v>
      </c>
      <c r="C592" s="41" t="s">
        <v>59</v>
      </c>
      <c r="D592" s="35">
        <v>5800390740</v>
      </c>
      <c r="E592" s="38">
        <v>610</v>
      </c>
      <c r="F592" s="36"/>
      <c r="G592" s="46">
        <f>G593</f>
        <v>14279.9</v>
      </c>
      <c r="H592" s="221">
        <f t="shared" si="128"/>
        <v>0</v>
      </c>
      <c r="I592" s="46">
        <f>I593</f>
        <v>0</v>
      </c>
      <c r="J592" s="46">
        <f>J593</f>
        <v>0</v>
      </c>
      <c r="K592" s="248" t="e">
        <f t="shared" si="112"/>
        <v>#DIV/0!</v>
      </c>
      <c r="L592" s="49"/>
      <c r="M592" s="49"/>
    </row>
    <row r="593" spans="1:13" ht="15" hidden="1">
      <c r="A593" s="86" t="s">
        <v>8</v>
      </c>
      <c r="B593" s="42" t="s">
        <v>43</v>
      </c>
      <c r="C593" s="41" t="s">
        <v>59</v>
      </c>
      <c r="D593" s="35">
        <v>5800390740</v>
      </c>
      <c r="E593" s="38">
        <v>610</v>
      </c>
      <c r="F593" s="38">
        <v>1</v>
      </c>
      <c r="G593" s="46">
        <v>14279.9</v>
      </c>
      <c r="H593" s="221">
        <f t="shared" si="128"/>
        <v>0</v>
      </c>
      <c r="I593" s="46"/>
      <c r="J593" s="46"/>
      <c r="K593" s="248" t="e">
        <f t="shared" si="112"/>
        <v>#DIV/0!</v>
      </c>
      <c r="L593" s="49"/>
      <c r="M593" s="49"/>
    </row>
    <row r="594" spans="1:13" ht="30">
      <c r="A594" s="132" t="s">
        <v>552</v>
      </c>
      <c r="B594" s="42" t="s">
        <v>43</v>
      </c>
      <c r="C594" s="41" t="s">
        <v>59</v>
      </c>
      <c r="D594" s="35">
        <v>5800390740</v>
      </c>
      <c r="E594" s="36"/>
      <c r="F594" s="36"/>
      <c r="G594" s="46"/>
      <c r="H594" s="221">
        <f t="shared" si="128"/>
        <v>700</v>
      </c>
      <c r="I594" s="46">
        <f>I595+I599</f>
        <v>700</v>
      </c>
      <c r="J594" s="46">
        <f>J595+J599</f>
        <v>0</v>
      </c>
      <c r="K594" s="248">
        <f t="shared" si="112"/>
        <v>0</v>
      </c>
      <c r="L594" s="49"/>
      <c r="M594" s="49"/>
    </row>
    <row r="595" spans="1:13" ht="15">
      <c r="A595" s="134" t="s">
        <v>47</v>
      </c>
      <c r="B595" s="42" t="s">
        <v>43</v>
      </c>
      <c r="C595" s="41" t="s">
        <v>59</v>
      </c>
      <c r="D595" s="35">
        <v>5800390740</v>
      </c>
      <c r="E595" s="38">
        <v>610</v>
      </c>
      <c r="F595" s="36"/>
      <c r="G595" s="46">
        <f>G596</f>
        <v>14279.9</v>
      </c>
      <c r="H595" s="221">
        <f t="shared" si="128"/>
        <v>700</v>
      </c>
      <c r="I595" s="46">
        <f aca="true" t="shared" si="129" ref="I595:J598">I596</f>
        <v>700</v>
      </c>
      <c r="J595" s="46">
        <f t="shared" si="129"/>
        <v>0</v>
      </c>
      <c r="K595" s="248">
        <f t="shared" si="112"/>
        <v>0</v>
      </c>
      <c r="L595" s="49"/>
      <c r="M595" s="49"/>
    </row>
    <row r="596" spans="1:13" ht="15">
      <c r="A596" s="86" t="s">
        <v>8</v>
      </c>
      <c r="B596" s="42" t="s">
        <v>43</v>
      </c>
      <c r="C596" s="41" t="s">
        <v>59</v>
      </c>
      <c r="D596" s="35">
        <v>5800390740</v>
      </c>
      <c r="E596" s="38">
        <v>610</v>
      </c>
      <c r="F596" s="38">
        <v>1</v>
      </c>
      <c r="G596" s="46">
        <v>14279.9</v>
      </c>
      <c r="H596" s="221">
        <f t="shared" si="128"/>
        <v>700</v>
      </c>
      <c r="I596" s="46">
        <v>700</v>
      </c>
      <c r="J596" s="46"/>
      <c r="K596" s="248">
        <f t="shared" si="112"/>
        <v>0</v>
      </c>
      <c r="L596" s="49"/>
      <c r="M596" s="49"/>
    </row>
    <row r="597" spans="1:13" ht="45" hidden="1">
      <c r="A597" s="147" t="s">
        <v>535</v>
      </c>
      <c r="B597" s="42" t="s">
        <v>43</v>
      </c>
      <c r="C597" s="41" t="s">
        <v>59</v>
      </c>
      <c r="D597" s="35" t="s">
        <v>485</v>
      </c>
      <c r="E597" s="36"/>
      <c r="F597" s="36"/>
      <c r="G597" s="46"/>
      <c r="H597" s="221">
        <f t="shared" si="128"/>
        <v>0</v>
      </c>
      <c r="I597" s="46">
        <f t="shared" si="129"/>
        <v>0</v>
      </c>
      <c r="J597" s="46">
        <f t="shared" si="129"/>
        <v>0</v>
      </c>
      <c r="K597" s="248" t="e">
        <f t="shared" si="112"/>
        <v>#DIV/0!</v>
      </c>
      <c r="L597" s="49"/>
      <c r="M597" s="49"/>
    </row>
    <row r="598" spans="1:13" ht="15" hidden="1">
      <c r="A598" s="134" t="s">
        <v>47</v>
      </c>
      <c r="B598" s="42" t="s">
        <v>43</v>
      </c>
      <c r="C598" s="41" t="s">
        <v>59</v>
      </c>
      <c r="D598" s="35" t="s">
        <v>485</v>
      </c>
      <c r="E598" s="38">
        <v>610</v>
      </c>
      <c r="F598" s="36"/>
      <c r="G598" s="46">
        <f>G599</f>
        <v>14279.9</v>
      </c>
      <c r="H598" s="221">
        <f t="shared" si="128"/>
        <v>0</v>
      </c>
      <c r="I598" s="46">
        <f t="shared" si="129"/>
        <v>0</v>
      </c>
      <c r="J598" s="46">
        <f t="shared" si="129"/>
        <v>0</v>
      </c>
      <c r="K598" s="248" t="e">
        <f t="shared" si="112"/>
        <v>#DIV/0!</v>
      </c>
      <c r="L598" s="49"/>
      <c r="M598" s="49"/>
    </row>
    <row r="599" spans="1:13" ht="15" hidden="1">
      <c r="A599" s="86" t="s">
        <v>9</v>
      </c>
      <c r="B599" s="42" t="s">
        <v>43</v>
      </c>
      <c r="C599" s="41" t="s">
        <v>59</v>
      </c>
      <c r="D599" s="35" t="s">
        <v>485</v>
      </c>
      <c r="E599" s="38">
        <v>610</v>
      </c>
      <c r="F599" s="38">
        <v>2</v>
      </c>
      <c r="G599" s="46">
        <v>14279.9</v>
      </c>
      <c r="H599" s="221">
        <f t="shared" si="128"/>
        <v>0</v>
      </c>
      <c r="I599" s="46"/>
      <c r="J599" s="46"/>
      <c r="K599" s="248" t="e">
        <f aca="true" t="shared" si="130" ref="K599:K684">J599/I599*100</f>
        <v>#DIV/0!</v>
      </c>
      <c r="L599" s="49"/>
      <c r="M599" s="49"/>
    </row>
    <row r="600" spans="1:13" ht="30">
      <c r="A600" s="148" t="s">
        <v>525</v>
      </c>
      <c r="B600" s="42" t="s">
        <v>43</v>
      </c>
      <c r="C600" s="42" t="s">
        <v>59</v>
      </c>
      <c r="D600" s="38">
        <v>5100000000</v>
      </c>
      <c r="E600" s="36"/>
      <c r="F600" s="36"/>
      <c r="G600" s="46">
        <f aca="true" t="shared" si="131" ref="G600:J604">G601</f>
        <v>12</v>
      </c>
      <c r="H600" s="221">
        <f t="shared" si="128"/>
        <v>10</v>
      </c>
      <c r="I600" s="46">
        <f t="shared" si="131"/>
        <v>10</v>
      </c>
      <c r="J600" s="46">
        <f t="shared" si="131"/>
        <v>0</v>
      </c>
      <c r="K600" s="248">
        <f t="shared" si="130"/>
        <v>0</v>
      </c>
      <c r="L600" s="49"/>
      <c r="M600" s="49"/>
    </row>
    <row r="601" spans="1:13" ht="45">
      <c r="A601" s="138" t="s">
        <v>526</v>
      </c>
      <c r="B601" s="42" t="s">
        <v>43</v>
      </c>
      <c r="C601" s="42" t="s">
        <v>59</v>
      </c>
      <c r="D601" s="38">
        <v>5110000000</v>
      </c>
      <c r="E601" s="36"/>
      <c r="F601" s="36"/>
      <c r="G601" s="46">
        <f t="shared" si="131"/>
        <v>12</v>
      </c>
      <c r="H601" s="221">
        <f t="shared" si="128"/>
        <v>10</v>
      </c>
      <c r="I601" s="46">
        <f t="shared" si="131"/>
        <v>10</v>
      </c>
      <c r="J601" s="46">
        <f t="shared" si="131"/>
        <v>0</v>
      </c>
      <c r="K601" s="248">
        <f t="shared" si="130"/>
        <v>0</v>
      </c>
      <c r="L601" s="49"/>
      <c r="M601" s="49"/>
    </row>
    <row r="602" spans="1:13" ht="30">
      <c r="A602" s="138" t="s">
        <v>444</v>
      </c>
      <c r="B602" s="42" t="s">
        <v>43</v>
      </c>
      <c r="C602" s="42" t="s">
        <v>59</v>
      </c>
      <c r="D602" s="35">
        <v>5110191020</v>
      </c>
      <c r="E602" s="36"/>
      <c r="F602" s="36"/>
      <c r="G602" s="46">
        <f t="shared" si="131"/>
        <v>12</v>
      </c>
      <c r="H602" s="221">
        <f t="shared" si="128"/>
        <v>10</v>
      </c>
      <c r="I602" s="46">
        <f t="shared" si="131"/>
        <v>10</v>
      </c>
      <c r="J602" s="46">
        <f t="shared" si="131"/>
        <v>0</v>
      </c>
      <c r="K602" s="248">
        <f t="shared" si="130"/>
        <v>0</v>
      </c>
      <c r="L602" s="49"/>
      <c r="M602" s="49"/>
    </row>
    <row r="603" spans="1:13" ht="30">
      <c r="A603" s="138" t="s">
        <v>210</v>
      </c>
      <c r="B603" s="42" t="s">
        <v>43</v>
      </c>
      <c r="C603" s="42" t="s">
        <v>59</v>
      </c>
      <c r="D603" s="35">
        <v>5110191020</v>
      </c>
      <c r="E603" s="38">
        <v>200</v>
      </c>
      <c r="F603" s="36"/>
      <c r="G603" s="46">
        <f t="shared" si="131"/>
        <v>12</v>
      </c>
      <c r="H603" s="221">
        <f t="shared" si="128"/>
        <v>10</v>
      </c>
      <c r="I603" s="46">
        <f t="shared" si="131"/>
        <v>10</v>
      </c>
      <c r="J603" s="46">
        <f t="shared" si="131"/>
        <v>0</v>
      </c>
      <c r="K603" s="248">
        <f t="shared" si="130"/>
        <v>0</v>
      </c>
      <c r="L603" s="49"/>
      <c r="M603" s="49"/>
    </row>
    <row r="604" spans="1:13" ht="30">
      <c r="A604" s="134" t="s">
        <v>20</v>
      </c>
      <c r="B604" s="42" t="s">
        <v>43</v>
      </c>
      <c r="C604" s="42" t="s">
        <v>59</v>
      </c>
      <c r="D604" s="35">
        <v>5110191020</v>
      </c>
      <c r="E604" s="38">
        <v>240</v>
      </c>
      <c r="F604" s="36"/>
      <c r="G604" s="46">
        <f t="shared" si="131"/>
        <v>12</v>
      </c>
      <c r="H604" s="221">
        <f t="shared" si="128"/>
        <v>10</v>
      </c>
      <c r="I604" s="46">
        <f t="shared" si="131"/>
        <v>10</v>
      </c>
      <c r="J604" s="46">
        <f t="shared" si="131"/>
        <v>0</v>
      </c>
      <c r="K604" s="248">
        <f t="shared" si="130"/>
        <v>0</v>
      </c>
      <c r="L604" s="49"/>
      <c r="M604" s="49"/>
    </row>
    <row r="605" spans="1:13" ht="15">
      <c r="A605" s="86" t="s">
        <v>8</v>
      </c>
      <c r="B605" s="42" t="s">
        <v>43</v>
      </c>
      <c r="C605" s="42" t="s">
        <v>59</v>
      </c>
      <c r="D605" s="35">
        <v>5110191020</v>
      </c>
      <c r="E605" s="38">
        <v>240</v>
      </c>
      <c r="F605" s="38">
        <v>1</v>
      </c>
      <c r="G605" s="46">
        <v>12</v>
      </c>
      <c r="H605" s="221">
        <f t="shared" si="128"/>
        <v>10</v>
      </c>
      <c r="I605" s="46">
        <v>10</v>
      </c>
      <c r="J605" s="46"/>
      <c r="K605" s="248">
        <f t="shared" si="130"/>
        <v>0</v>
      </c>
      <c r="L605" s="49"/>
      <c r="M605" s="49"/>
    </row>
    <row r="606" spans="1:13" ht="47.25" customHeight="1">
      <c r="A606" s="134" t="s">
        <v>629</v>
      </c>
      <c r="B606" s="42" t="s">
        <v>43</v>
      </c>
      <c r="C606" s="42" t="s">
        <v>59</v>
      </c>
      <c r="D606" s="35">
        <v>6400000000</v>
      </c>
      <c r="E606" s="38"/>
      <c r="F606" s="38"/>
      <c r="G606" s="46"/>
      <c r="H606" s="293"/>
      <c r="I606" s="46">
        <f>I609+I612+I615+I618+I621+I624+I627</f>
        <v>15</v>
      </c>
      <c r="J606" s="46">
        <f>J609+J612+J615+J618+J621+J624+N619+J627</f>
        <v>0</v>
      </c>
      <c r="K606" s="248">
        <f>J605/I605*100</f>
        <v>0</v>
      </c>
      <c r="L606" s="49"/>
      <c r="M606" s="49"/>
    </row>
    <row r="607" spans="1:13" ht="15">
      <c r="A607" s="134" t="s">
        <v>630</v>
      </c>
      <c r="B607" s="42" t="s">
        <v>43</v>
      </c>
      <c r="C607" s="42" t="s">
        <v>59</v>
      </c>
      <c r="D607" s="35">
        <v>6400191110</v>
      </c>
      <c r="E607" s="38"/>
      <c r="F607" s="38"/>
      <c r="G607" s="46"/>
      <c r="H607" s="293"/>
      <c r="I607" s="46">
        <f>I608</f>
        <v>2</v>
      </c>
      <c r="J607" s="46">
        <f>J608</f>
        <v>0</v>
      </c>
      <c r="K607" s="248">
        <f>J607/I607*100</f>
        <v>0</v>
      </c>
      <c r="L607" s="49"/>
      <c r="M607" s="49"/>
    </row>
    <row r="608" spans="1:13" ht="15">
      <c r="A608" s="134" t="s">
        <v>47</v>
      </c>
      <c r="B608" s="42" t="s">
        <v>43</v>
      </c>
      <c r="C608" s="42" t="s">
        <v>59</v>
      </c>
      <c r="D608" s="35">
        <v>6400191110</v>
      </c>
      <c r="E608" s="38">
        <v>610</v>
      </c>
      <c r="F608" s="38"/>
      <c r="G608" s="46"/>
      <c r="H608" s="293"/>
      <c r="I608" s="46">
        <f>I609</f>
        <v>2</v>
      </c>
      <c r="J608" s="46">
        <f>J609</f>
        <v>0</v>
      </c>
      <c r="K608" s="248">
        <f>J608/I608*100</f>
        <v>0</v>
      </c>
      <c r="L608" s="49"/>
      <c r="M608" s="49"/>
    </row>
    <row r="609" spans="1:13" ht="15">
      <c r="A609" s="86" t="s">
        <v>8</v>
      </c>
      <c r="B609" s="42" t="s">
        <v>43</v>
      </c>
      <c r="C609" s="42" t="s">
        <v>59</v>
      </c>
      <c r="D609" s="35">
        <v>6400191110</v>
      </c>
      <c r="E609" s="38">
        <v>610</v>
      </c>
      <c r="F609" s="38">
        <v>1</v>
      </c>
      <c r="G609" s="46"/>
      <c r="H609" s="293"/>
      <c r="I609" s="46">
        <v>2</v>
      </c>
      <c r="J609" s="46">
        <v>0</v>
      </c>
      <c r="K609" s="248">
        <f>J609/I609*100</f>
        <v>0</v>
      </c>
      <c r="L609" s="49"/>
      <c r="M609" s="49"/>
    </row>
    <row r="610" spans="1:13" ht="15">
      <c r="A610" s="134" t="s">
        <v>631</v>
      </c>
      <c r="B610" s="42" t="s">
        <v>43</v>
      </c>
      <c r="C610" s="42" t="s">
        <v>59</v>
      </c>
      <c r="D610" s="35">
        <v>6400291110</v>
      </c>
      <c r="E610" s="38"/>
      <c r="F610" s="38"/>
      <c r="G610" s="46"/>
      <c r="H610" s="293"/>
      <c r="I610" s="46">
        <f>I611</f>
        <v>3</v>
      </c>
      <c r="J610" s="46">
        <f>J611</f>
        <v>0</v>
      </c>
      <c r="K610" s="248">
        <f aca="true" t="shared" si="132" ref="K610:K627">J610/I610*100</f>
        <v>0</v>
      </c>
      <c r="L610" s="49"/>
      <c r="M610" s="49"/>
    </row>
    <row r="611" spans="1:13" ht="15">
      <c r="A611" s="134" t="s">
        <v>47</v>
      </c>
      <c r="B611" s="42" t="s">
        <v>43</v>
      </c>
      <c r="C611" s="42" t="s">
        <v>59</v>
      </c>
      <c r="D611" s="35">
        <v>6400291110</v>
      </c>
      <c r="E611" s="38">
        <v>610</v>
      </c>
      <c r="F611" s="38"/>
      <c r="G611" s="46"/>
      <c r="H611" s="293"/>
      <c r="I611" s="46">
        <f>I612</f>
        <v>3</v>
      </c>
      <c r="J611" s="46">
        <f>J612</f>
        <v>0</v>
      </c>
      <c r="K611" s="248">
        <f t="shared" si="132"/>
        <v>0</v>
      </c>
      <c r="L611" s="49"/>
      <c r="M611" s="49"/>
    </row>
    <row r="612" spans="1:13" ht="15">
      <c r="A612" s="86" t="s">
        <v>8</v>
      </c>
      <c r="B612" s="42" t="s">
        <v>43</v>
      </c>
      <c r="C612" s="42" t="s">
        <v>59</v>
      </c>
      <c r="D612" s="35">
        <v>6400291110</v>
      </c>
      <c r="E612" s="38">
        <v>610</v>
      </c>
      <c r="F612" s="38">
        <v>1</v>
      </c>
      <c r="G612" s="46"/>
      <c r="H612" s="293"/>
      <c r="I612" s="46">
        <v>3</v>
      </c>
      <c r="J612" s="46">
        <v>0</v>
      </c>
      <c r="K612" s="248">
        <f t="shared" si="132"/>
        <v>0</v>
      </c>
      <c r="L612" s="49"/>
      <c r="M612" s="49"/>
    </row>
    <row r="613" spans="1:13" ht="30">
      <c r="A613" s="134" t="s">
        <v>632</v>
      </c>
      <c r="B613" s="42" t="s">
        <v>43</v>
      </c>
      <c r="C613" s="42" t="s">
        <v>59</v>
      </c>
      <c r="D613" s="35">
        <v>6400391110</v>
      </c>
      <c r="E613" s="38"/>
      <c r="F613" s="38"/>
      <c r="G613" s="46"/>
      <c r="H613" s="293"/>
      <c r="I613" s="46">
        <f>I614</f>
        <v>2</v>
      </c>
      <c r="J613" s="46">
        <f>J614</f>
        <v>0</v>
      </c>
      <c r="K613" s="248">
        <f t="shared" si="132"/>
        <v>0</v>
      </c>
      <c r="L613" s="49"/>
      <c r="M613" s="49"/>
    </row>
    <row r="614" spans="1:13" ht="15">
      <c r="A614" s="134" t="s">
        <v>47</v>
      </c>
      <c r="B614" s="42" t="s">
        <v>43</v>
      </c>
      <c r="C614" s="42" t="s">
        <v>59</v>
      </c>
      <c r="D614" s="35">
        <v>6400391110</v>
      </c>
      <c r="E614" s="38">
        <v>610</v>
      </c>
      <c r="F614" s="38"/>
      <c r="G614" s="46"/>
      <c r="H614" s="293"/>
      <c r="I614" s="46">
        <f>I615</f>
        <v>2</v>
      </c>
      <c r="J614" s="46">
        <f>J615</f>
        <v>0</v>
      </c>
      <c r="K614" s="248">
        <f t="shared" si="132"/>
        <v>0</v>
      </c>
      <c r="L614" s="49"/>
      <c r="M614" s="49"/>
    </row>
    <row r="615" spans="1:13" ht="15">
      <c r="A615" s="86" t="s">
        <v>8</v>
      </c>
      <c r="B615" s="42" t="s">
        <v>43</v>
      </c>
      <c r="C615" s="42" t="s">
        <v>59</v>
      </c>
      <c r="D615" s="35">
        <v>6400391110</v>
      </c>
      <c r="E615" s="38">
        <v>610</v>
      </c>
      <c r="F615" s="38">
        <v>1</v>
      </c>
      <c r="G615" s="46"/>
      <c r="H615" s="293"/>
      <c r="I615" s="46">
        <v>2</v>
      </c>
      <c r="J615" s="46">
        <v>0</v>
      </c>
      <c r="K615" s="248">
        <f t="shared" si="132"/>
        <v>0</v>
      </c>
      <c r="L615" s="49"/>
      <c r="M615" s="49"/>
    </row>
    <row r="616" spans="1:13" ht="29.25" customHeight="1">
      <c r="A616" s="134" t="s">
        <v>633</v>
      </c>
      <c r="B616" s="42" t="s">
        <v>43</v>
      </c>
      <c r="C616" s="42" t="s">
        <v>59</v>
      </c>
      <c r="D616" s="35">
        <v>6400491110</v>
      </c>
      <c r="E616" s="38"/>
      <c r="F616" s="38"/>
      <c r="G616" s="46"/>
      <c r="H616" s="293"/>
      <c r="I616" s="46">
        <f>I618</f>
        <v>2</v>
      </c>
      <c r="J616" s="46">
        <f>J618</f>
        <v>0</v>
      </c>
      <c r="K616" s="248">
        <f t="shared" si="132"/>
        <v>0</v>
      </c>
      <c r="L616" s="49"/>
      <c r="M616" s="49"/>
    </row>
    <row r="617" spans="1:13" ht="15">
      <c r="A617" s="134" t="s">
        <v>47</v>
      </c>
      <c r="B617" s="42" t="s">
        <v>43</v>
      </c>
      <c r="C617" s="42" t="s">
        <v>59</v>
      </c>
      <c r="D617" s="35">
        <v>6400491110</v>
      </c>
      <c r="E617" s="38">
        <v>610</v>
      </c>
      <c r="F617" s="38"/>
      <c r="G617" s="46"/>
      <c r="H617" s="293"/>
      <c r="I617" s="46">
        <f>I618</f>
        <v>2</v>
      </c>
      <c r="J617" s="46">
        <f>J618</f>
        <v>0</v>
      </c>
      <c r="K617" s="248">
        <f t="shared" si="132"/>
        <v>0</v>
      </c>
      <c r="L617" s="49"/>
      <c r="M617" s="49"/>
    </row>
    <row r="618" spans="1:13" ht="15">
      <c r="A618" s="86" t="s">
        <v>8</v>
      </c>
      <c r="B618" s="42" t="s">
        <v>43</v>
      </c>
      <c r="C618" s="42" t="s">
        <v>59</v>
      </c>
      <c r="D618" s="35">
        <v>6400491110</v>
      </c>
      <c r="E618" s="38">
        <v>610</v>
      </c>
      <c r="F618" s="38">
        <v>1</v>
      </c>
      <c r="G618" s="46"/>
      <c r="H618" s="293"/>
      <c r="I618" s="46">
        <v>2</v>
      </c>
      <c r="J618" s="46">
        <v>0</v>
      </c>
      <c r="K618" s="248">
        <f t="shared" si="132"/>
        <v>0</v>
      </c>
      <c r="L618" s="49"/>
      <c r="M618" s="49"/>
    </row>
    <row r="619" spans="1:13" ht="15">
      <c r="A619" s="134" t="s">
        <v>634</v>
      </c>
      <c r="B619" s="42" t="s">
        <v>43</v>
      </c>
      <c r="C619" s="42" t="s">
        <v>59</v>
      </c>
      <c r="D619" s="35">
        <v>6400591110</v>
      </c>
      <c r="E619" s="38"/>
      <c r="F619" s="38"/>
      <c r="G619" s="46"/>
      <c r="H619" s="293"/>
      <c r="I619" s="46">
        <f>I621</f>
        <v>2</v>
      </c>
      <c r="J619" s="46">
        <f>J621</f>
        <v>0</v>
      </c>
      <c r="K619" s="248">
        <f t="shared" si="132"/>
        <v>0</v>
      </c>
      <c r="L619" s="49"/>
      <c r="M619" s="49"/>
    </row>
    <row r="620" spans="1:13" ht="15">
      <c r="A620" s="134" t="s">
        <v>47</v>
      </c>
      <c r="B620" s="42" t="s">
        <v>43</v>
      </c>
      <c r="C620" s="42" t="s">
        <v>59</v>
      </c>
      <c r="D620" s="35">
        <v>6400591110</v>
      </c>
      <c r="E620" s="38">
        <v>610</v>
      </c>
      <c r="F620" s="38"/>
      <c r="G620" s="46"/>
      <c r="H620" s="293"/>
      <c r="I620" s="46">
        <f>I621</f>
        <v>2</v>
      </c>
      <c r="J620" s="46">
        <f>J621</f>
        <v>0</v>
      </c>
      <c r="K620" s="248">
        <f t="shared" si="132"/>
        <v>0</v>
      </c>
      <c r="L620" s="49"/>
      <c r="M620" s="49"/>
    </row>
    <row r="621" spans="1:13" ht="15">
      <c r="A621" s="86" t="s">
        <v>8</v>
      </c>
      <c r="B621" s="42" t="s">
        <v>43</v>
      </c>
      <c r="C621" s="42" t="s">
        <v>59</v>
      </c>
      <c r="D621" s="35">
        <v>6400591110</v>
      </c>
      <c r="E621" s="38">
        <v>610</v>
      </c>
      <c r="F621" s="38">
        <v>1</v>
      </c>
      <c r="G621" s="46"/>
      <c r="H621" s="293"/>
      <c r="I621" s="46">
        <v>2</v>
      </c>
      <c r="J621" s="46">
        <v>0</v>
      </c>
      <c r="K621" s="248">
        <f t="shared" si="132"/>
        <v>0</v>
      </c>
      <c r="L621" s="49"/>
      <c r="M621" s="49"/>
    </row>
    <row r="622" spans="1:13" ht="30">
      <c r="A622" s="134" t="s">
        <v>635</v>
      </c>
      <c r="B622" s="42" t="s">
        <v>43</v>
      </c>
      <c r="C622" s="42" t="s">
        <v>59</v>
      </c>
      <c r="D622" s="35">
        <v>6400691110</v>
      </c>
      <c r="E622" s="38"/>
      <c r="F622" s="38"/>
      <c r="G622" s="46"/>
      <c r="H622" s="293"/>
      <c r="I622" s="46">
        <f>I624</f>
        <v>3</v>
      </c>
      <c r="J622" s="46">
        <f>J624</f>
        <v>0</v>
      </c>
      <c r="K622" s="248">
        <f t="shared" si="132"/>
        <v>0</v>
      </c>
      <c r="L622" s="49"/>
      <c r="M622" s="49"/>
    </row>
    <row r="623" spans="1:13" ht="15">
      <c r="A623" s="134" t="s">
        <v>47</v>
      </c>
      <c r="B623" s="42" t="s">
        <v>43</v>
      </c>
      <c r="C623" s="42" t="s">
        <v>59</v>
      </c>
      <c r="D623" s="35">
        <v>6400691110</v>
      </c>
      <c r="E623" s="38">
        <v>610</v>
      </c>
      <c r="F623" s="38"/>
      <c r="G623" s="46"/>
      <c r="H623" s="293"/>
      <c r="I623" s="46">
        <f>I624</f>
        <v>3</v>
      </c>
      <c r="J623" s="46">
        <f>J624</f>
        <v>0</v>
      </c>
      <c r="K623" s="248">
        <f t="shared" si="132"/>
        <v>0</v>
      </c>
      <c r="L623" s="49"/>
      <c r="M623" s="49"/>
    </row>
    <row r="624" spans="1:13" ht="15">
      <c r="A624" s="86" t="s">
        <v>8</v>
      </c>
      <c r="B624" s="42" t="s">
        <v>43</v>
      </c>
      <c r="C624" s="42" t="s">
        <v>59</v>
      </c>
      <c r="D624" s="35">
        <v>6400691110</v>
      </c>
      <c r="E624" s="38">
        <v>610</v>
      </c>
      <c r="F624" s="38">
        <v>1</v>
      </c>
      <c r="G624" s="46"/>
      <c r="H624" s="293"/>
      <c r="I624" s="46">
        <v>3</v>
      </c>
      <c r="J624" s="46">
        <v>0</v>
      </c>
      <c r="K624" s="248">
        <f t="shared" si="132"/>
        <v>0</v>
      </c>
      <c r="L624" s="49"/>
      <c r="M624" s="49"/>
    </row>
    <row r="625" spans="1:13" ht="30">
      <c r="A625" s="134" t="s">
        <v>636</v>
      </c>
      <c r="B625" s="42" t="s">
        <v>43</v>
      </c>
      <c r="C625" s="42" t="s">
        <v>59</v>
      </c>
      <c r="D625" s="35">
        <v>6400791110</v>
      </c>
      <c r="E625" s="38"/>
      <c r="F625" s="38"/>
      <c r="G625" s="46"/>
      <c r="H625" s="293"/>
      <c r="I625" s="46">
        <f>I627</f>
        <v>1</v>
      </c>
      <c r="J625" s="46">
        <f>J627</f>
        <v>0</v>
      </c>
      <c r="K625" s="248">
        <f t="shared" si="132"/>
        <v>0</v>
      </c>
      <c r="L625" s="49"/>
      <c r="M625" s="49"/>
    </row>
    <row r="626" spans="1:13" ht="15">
      <c r="A626" s="134" t="s">
        <v>47</v>
      </c>
      <c r="B626" s="42" t="s">
        <v>43</v>
      </c>
      <c r="C626" s="42" t="s">
        <v>59</v>
      </c>
      <c r="D626" s="35">
        <v>6400791110</v>
      </c>
      <c r="E626" s="38">
        <v>610</v>
      </c>
      <c r="F626" s="38"/>
      <c r="G626" s="46"/>
      <c r="H626" s="293"/>
      <c r="I626" s="46">
        <f>I627</f>
        <v>1</v>
      </c>
      <c r="J626" s="46">
        <f>J627</f>
        <v>0</v>
      </c>
      <c r="K626" s="248">
        <f t="shared" si="132"/>
        <v>0</v>
      </c>
      <c r="L626" s="49"/>
      <c r="M626" s="49"/>
    </row>
    <row r="627" spans="1:13" ht="15">
      <c r="A627" s="86" t="s">
        <v>8</v>
      </c>
      <c r="B627" s="42" t="s">
        <v>43</v>
      </c>
      <c r="C627" s="42" t="s">
        <v>59</v>
      </c>
      <c r="D627" s="35">
        <v>6400791110</v>
      </c>
      <c r="E627" s="38">
        <v>610</v>
      </c>
      <c r="F627" s="38">
        <v>1</v>
      </c>
      <c r="G627" s="46"/>
      <c r="H627" s="293"/>
      <c r="I627" s="46">
        <v>1</v>
      </c>
      <c r="J627" s="46">
        <v>0</v>
      </c>
      <c r="K627" s="248">
        <f t="shared" si="132"/>
        <v>0</v>
      </c>
      <c r="L627" s="49"/>
      <c r="M627" s="49"/>
    </row>
    <row r="628" spans="1:11" ht="15">
      <c r="A628" s="5" t="s">
        <v>60</v>
      </c>
      <c r="B628" s="112" t="s">
        <v>43</v>
      </c>
      <c r="C628" s="112" t="s">
        <v>61</v>
      </c>
      <c r="D628" s="37"/>
      <c r="E628" s="37"/>
      <c r="F628" s="37"/>
      <c r="G628" s="221">
        <f>G629</f>
        <v>9523.2</v>
      </c>
      <c r="H628" s="221">
        <f>H629</f>
        <v>6945.91881</v>
      </c>
      <c r="I628" s="221">
        <f>I629</f>
        <v>8850</v>
      </c>
      <c r="J628" s="221">
        <f>J629</f>
        <v>2479.21293</v>
      </c>
      <c r="K628" s="248">
        <f t="shared" si="130"/>
        <v>28.013705423728812</v>
      </c>
    </row>
    <row r="629" spans="1:11" ht="15">
      <c r="A629" s="6" t="s">
        <v>16</v>
      </c>
      <c r="B629" s="42" t="s">
        <v>43</v>
      </c>
      <c r="C629" s="42" t="s">
        <v>61</v>
      </c>
      <c r="D629" s="38">
        <v>9000000000</v>
      </c>
      <c r="E629" s="36"/>
      <c r="F629" s="36"/>
      <c r="G629" s="46">
        <f>G630+G640+G652</f>
        <v>9523.2</v>
      </c>
      <c r="H629" s="46">
        <f>H630+H640+H652</f>
        <v>6945.91881</v>
      </c>
      <c r="I629" s="46">
        <f>I630+I640+I652</f>
        <v>8850</v>
      </c>
      <c r="J629" s="46">
        <f>J630+J640+J652</f>
        <v>2479.21293</v>
      </c>
      <c r="K629" s="248">
        <f t="shared" si="130"/>
        <v>28.013705423728812</v>
      </c>
    </row>
    <row r="630" spans="1:11" ht="15">
      <c r="A630" s="6" t="s">
        <v>406</v>
      </c>
      <c r="B630" s="42" t="s">
        <v>43</v>
      </c>
      <c r="C630" s="42" t="s">
        <v>61</v>
      </c>
      <c r="D630" s="38">
        <v>9000090020</v>
      </c>
      <c r="E630" s="36"/>
      <c r="F630" s="36"/>
      <c r="G630" s="46">
        <f>G631+G634+G637</f>
        <v>4044.2</v>
      </c>
      <c r="H630" s="46">
        <f>H631+H634+H637</f>
        <v>3100.77046</v>
      </c>
      <c r="I630" s="46">
        <f>I631+I634+I637</f>
        <v>4100</v>
      </c>
      <c r="J630" s="46">
        <f>J631+J634+J637</f>
        <v>924.6050600000001</v>
      </c>
      <c r="K630" s="248">
        <f t="shared" si="130"/>
        <v>22.55134292682927</v>
      </c>
    </row>
    <row r="631" spans="1:11" ht="60">
      <c r="A631" s="6" t="s">
        <v>17</v>
      </c>
      <c r="B631" s="42" t="s">
        <v>43</v>
      </c>
      <c r="C631" s="42" t="s">
        <v>61</v>
      </c>
      <c r="D631" s="38">
        <v>9000090020</v>
      </c>
      <c r="E631" s="38">
        <v>100</v>
      </c>
      <c r="F631" s="36"/>
      <c r="G631" s="46">
        <f aca="true" t="shared" si="133" ref="G631:J632">G632</f>
        <v>3468.55</v>
      </c>
      <c r="H631" s="46">
        <f t="shared" si="133"/>
        <v>2794.53854</v>
      </c>
      <c r="I631" s="46">
        <f t="shared" si="133"/>
        <v>3500</v>
      </c>
      <c r="J631" s="46">
        <f t="shared" si="133"/>
        <v>773.01107</v>
      </c>
      <c r="K631" s="248">
        <f t="shared" si="130"/>
        <v>22.086030571428573</v>
      </c>
    </row>
    <row r="632" spans="1:11" ht="30">
      <c r="A632" s="6" t="s">
        <v>18</v>
      </c>
      <c r="B632" s="42" t="s">
        <v>43</v>
      </c>
      <c r="C632" s="42" t="s">
        <v>61</v>
      </c>
      <c r="D632" s="38">
        <v>9000090020</v>
      </c>
      <c r="E632" s="38">
        <v>120</v>
      </c>
      <c r="F632" s="36"/>
      <c r="G632" s="46">
        <f t="shared" si="133"/>
        <v>3468.55</v>
      </c>
      <c r="H632" s="46">
        <f t="shared" si="133"/>
        <v>2794.53854</v>
      </c>
      <c r="I632" s="46">
        <f t="shared" si="133"/>
        <v>3500</v>
      </c>
      <c r="J632" s="46">
        <f t="shared" si="133"/>
        <v>773.01107</v>
      </c>
      <c r="K632" s="248">
        <f t="shared" si="130"/>
        <v>22.086030571428573</v>
      </c>
    </row>
    <row r="633" spans="1:11" ht="15">
      <c r="A633" s="7" t="s">
        <v>8</v>
      </c>
      <c r="B633" s="42" t="s">
        <v>43</v>
      </c>
      <c r="C633" s="42" t="s">
        <v>61</v>
      </c>
      <c r="D633" s="38">
        <v>9000090020</v>
      </c>
      <c r="E633" s="38">
        <v>120</v>
      </c>
      <c r="F633" s="38">
        <v>1</v>
      </c>
      <c r="G633" s="46">
        <v>3468.55</v>
      </c>
      <c r="H633" s="46">
        <v>2794.53854</v>
      </c>
      <c r="I633" s="46">
        <v>3500</v>
      </c>
      <c r="J633" s="46">
        <v>773.01107</v>
      </c>
      <c r="K633" s="248">
        <f t="shared" si="130"/>
        <v>22.086030571428573</v>
      </c>
    </row>
    <row r="634" spans="1:11" ht="30">
      <c r="A634" s="31" t="s">
        <v>210</v>
      </c>
      <c r="B634" s="42" t="s">
        <v>43</v>
      </c>
      <c r="C634" s="42" t="s">
        <v>61</v>
      </c>
      <c r="D634" s="38">
        <v>9000090020</v>
      </c>
      <c r="E634" s="38">
        <v>200</v>
      </c>
      <c r="F634" s="36"/>
      <c r="G634" s="46">
        <f aca="true" t="shared" si="134" ref="G634:J635">G635</f>
        <v>210.2</v>
      </c>
      <c r="H634" s="46">
        <f t="shared" si="134"/>
        <v>305.43192</v>
      </c>
      <c r="I634" s="46">
        <f t="shared" si="134"/>
        <v>500</v>
      </c>
      <c r="J634" s="46">
        <f t="shared" si="134"/>
        <v>150.39399</v>
      </c>
      <c r="K634" s="248">
        <f t="shared" si="130"/>
        <v>30.078798000000003</v>
      </c>
    </row>
    <row r="635" spans="1:11" ht="30">
      <c r="A635" s="6" t="s">
        <v>20</v>
      </c>
      <c r="B635" s="42" t="s">
        <v>43</v>
      </c>
      <c r="C635" s="42" t="s">
        <v>61</v>
      </c>
      <c r="D635" s="38">
        <v>9000090020</v>
      </c>
      <c r="E635" s="38">
        <v>240</v>
      </c>
      <c r="F635" s="36"/>
      <c r="G635" s="46">
        <f t="shared" si="134"/>
        <v>210.2</v>
      </c>
      <c r="H635" s="46">
        <f t="shared" si="134"/>
        <v>305.43192</v>
      </c>
      <c r="I635" s="46">
        <f t="shared" si="134"/>
        <v>500</v>
      </c>
      <c r="J635" s="46">
        <f t="shared" si="134"/>
        <v>150.39399</v>
      </c>
      <c r="K635" s="248">
        <f t="shared" si="130"/>
        <v>30.078798000000003</v>
      </c>
    </row>
    <row r="636" spans="1:11" ht="15">
      <c r="A636" s="7" t="s">
        <v>8</v>
      </c>
      <c r="B636" s="42" t="s">
        <v>43</v>
      </c>
      <c r="C636" s="42" t="s">
        <v>61</v>
      </c>
      <c r="D636" s="38">
        <v>9000090020</v>
      </c>
      <c r="E636" s="38">
        <v>240</v>
      </c>
      <c r="F636" s="38">
        <v>1</v>
      </c>
      <c r="G636" s="46">
        <v>210.2</v>
      </c>
      <c r="H636" s="46">
        <v>305.43192</v>
      </c>
      <c r="I636" s="46">
        <v>500</v>
      </c>
      <c r="J636" s="46">
        <v>150.39399</v>
      </c>
      <c r="K636" s="248">
        <f t="shared" si="130"/>
        <v>30.078798000000003</v>
      </c>
    </row>
    <row r="637" spans="1:11" ht="15">
      <c r="A637" s="6" t="s">
        <v>21</v>
      </c>
      <c r="B637" s="42" t="s">
        <v>43</v>
      </c>
      <c r="C637" s="42" t="s">
        <v>61</v>
      </c>
      <c r="D637" s="38">
        <v>9000090020</v>
      </c>
      <c r="E637" s="38">
        <v>800</v>
      </c>
      <c r="F637" s="36"/>
      <c r="G637" s="46">
        <f aca="true" t="shared" si="135" ref="G637:J638">G638</f>
        <v>365.45</v>
      </c>
      <c r="H637" s="46">
        <f t="shared" si="135"/>
        <v>0.8</v>
      </c>
      <c r="I637" s="46">
        <f t="shared" si="135"/>
        <v>100</v>
      </c>
      <c r="J637" s="46">
        <f t="shared" si="135"/>
        <v>1.2</v>
      </c>
      <c r="K637" s="248">
        <f t="shared" si="130"/>
        <v>1.2</v>
      </c>
    </row>
    <row r="638" spans="1:11" ht="15">
      <c r="A638" s="6" t="s">
        <v>22</v>
      </c>
      <c r="B638" s="42" t="s">
        <v>43</v>
      </c>
      <c r="C638" s="42" t="s">
        <v>61</v>
      </c>
      <c r="D638" s="38">
        <v>9000090020</v>
      </c>
      <c r="E638" s="38">
        <v>850</v>
      </c>
      <c r="F638" s="36"/>
      <c r="G638" s="46">
        <f t="shared" si="135"/>
        <v>365.45</v>
      </c>
      <c r="H638" s="46">
        <f t="shared" si="135"/>
        <v>0.8</v>
      </c>
      <c r="I638" s="46">
        <f t="shared" si="135"/>
        <v>100</v>
      </c>
      <c r="J638" s="46">
        <f t="shared" si="135"/>
        <v>1.2</v>
      </c>
      <c r="K638" s="248">
        <f t="shared" si="130"/>
        <v>1.2</v>
      </c>
    </row>
    <row r="639" spans="1:11" ht="15">
      <c r="A639" s="7" t="s">
        <v>8</v>
      </c>
      <c r="B639" s="42" t="s">
        <v>43</v>
      </c>
      <c r="C639" s="42" t="s">
        <v>61</v>
      </c>
      <c r="D639" s="38">
        <v>9000090020</v>
      </c>
      <c r="E639" s="38">
        <v>850</v>
      </c>
      <c r="F639" s="38">
        <v>1</v>
      </c>
      <c r="G639" s="46">
        <v>365.45</v>
      </c>
      <c r="H639" s="46">
        <v>0.8</v>
      </c>
      <c r="I639" s="46">
        <v>100</v>
      </c>
      <c r="J639" s="46">
        <v>1.2</v>
      </c>
      <c r="K639" s="248">
        <f t="shared" si="130"/>
        <v>1.2</v>
      </c>
    </row>
    <row r="640" spans="1:11" ht="15">
      <c r="A640" s="136" t="s">
        <v>407</v>
      </c>
      <c r="B640" s="42" t="s">
        <v>43</v>
      </c>
      <c r="C640" s="42" t="s">
        <v>61</v>
      </c>
      <c r="D640" s="38">
        <v>9000090750</v>
      </c>
      <c r="E640" s="36"/>
      <c r="F640" s="36"/>
      <c r="G640" s="46">
        <f>G641+G644+G651+G649</f>
        <v>4617</v>
      </c>
      <c r="H640" s="46">
        <f>H641+H644+H651</f>
        <v>3244.47658</v>
      </c>
      <c r="I640" s="46">
        <f>I641+I644+I651+I649</f>
        <v>3750</v>
      </c>
      <c r="J640" s="46">
        <f>J641+J644+J651+J649</f>
        <v>1216.90237</v>
      </c>
      <c r="K640" s="248">
        <f t="shared" si="130"/>
        <v>32.45072986666667</v>
      </c>
    </row>
    <row r="641" spans="1:11" ht="60">
      <c r="A641" s="6" t="s">
        <v>17</v>
      </c>
      <c r="B641" s="42" t="s">
        <v>43</v>
      </c>
      <c r="C641" s="42" t="s">
        <v>61</v>
      </c>
      <c r="D641" s="38">
        <v>9000090750</v>
      </c>
      <c r="E641" s="38">
        <v>100</v>
      </c>
      <c r="F641" s="36"/>
      <c r="G641" s="46">
        <f aca="true" t="shared" si="136" ref="G641:J642">G642</f>
        <v>4200</v>
      </c>
      <c r="H641" s="46">
        <f t="shared" si="136"/>
        <v>3176.15022</v>
      </c>
      <c r="I641" s="46">
        <f t="shared" si="136"/>
        <v>3600</v>
      </c>
      <c r="J641" s="46">
        <f t="shared" si="136"/>
        <v>1204.80237</v>
      </c>
      <c r="K641" s="248">
        <f t="shared" si="130"/>
        <v>33.4667325</v>
      </c>
    </row>
    <row r="642" spans="1:11" ht="15">
      <c r="A642" s="6" t="s">
        <v>238</v>
      </c>
      <c r="B642" s="42" t="s">
        <v>43</v>
      </c>
      <c r="C642" s="42" t="s">
        <v>61</v>
      </c>
      <c r="D642" s="38">
        <v>9000090750</v>
      </c>
      <c r="E642" s="38">
        <v>110</v>
      </c>
      <c r="F642" s="36"/>
      <c r="G642" s="46">
        <f t="shared" si="136"/>
        <v>4200</v>
      </c>
      <c r="H642" s="46">
        <f t="shared" si="136"/>
        <v>3176.15022</v>
      </c>
      <c r="I642" s="46">
        <f t="shared" si="136"/>
        <v>3600</v>
      </c>
      <c r="J642" s="46">
        <f t="shared" si="136"/>
        <v>1204.80237</v>
      </c>
      <c r="K642" s="248">
        <f t="shared" si="130"/>
        <v>33.4667325</v>
      </c>
    </row>
    <row r="643" spans="1:11" ht="15">
      <c r="A643" s="7" t="s">
        <v>8</v>
      </c>
      <c r="B643" s="42" t="s">
        <v>43</v>
      </c>
      <c r="C643" s="42" t="s">
        <v>61</v>
      </c>
      <c r="D643" s="38">
        <v>9000090750</v>
      </c>
      <c r="E643" s="38">
        <v>110</v>
      </c>
      <c r="F643" s="38">
        <v>1</v>
      </c>
      <c r="G643" s="46">
        <v>4200</v>
      </c>
      <c r="H643" s="46">
        <v>3176.15022</v>
      </c>
      <c r="I643" s="46">
        <v>3600</v>
      </c>
      <c r="J643" s="46">
        <v>1204.80237</v>
      </c>
      <c r="K643" s="248">
        <f t="shared" si="130"/>
        <v>33.4667325</v>
      </c>
    </row>
    <row r="644" spans="1:11" ht="30">
      <c r="A644" s="31" t="s">
        <v>210</v>
      </c>
      <c r="B644" s="42" t="s">
        <v>43</v>
      </c>
      <c r="C644" s="42" t="s">
        <v>61</v>
      </c>
      <c r="D644" s="38">
        <v>9000090750</v>
      </c>
      <c r="E644" s="38">
        <v>200</v>
      </c>
      <c r="F644" s="36"/>
      <c r="G644" s="46">
        <f aca="true" t="shared" si="137" ref="G644:J645">G645</f>
        <v>83</v>
      </c>
      <c r="H644" s="46">
        <f t="shared" si="137"/>
        <v>67.9096</v>
      </c>
      <c r="I644" s="46">
        <f t="shared" si="137"/>
        <v>100</v>
      </c>
      <c r="J644" s="46">
        <f t="shared" si="137"/>
        <v>12.1</v>
      </c>
      <c r="K644" s="248">
        <f t="shared" si="130"/>
        <v>12.1</v>
      </c>
    </row>
    <row r="645" spans="1:11" ht="30">
      <c r="A645" s="6" t="s">
        <v>20</v>
      </c>
      <c r="B645" s="42" t="s">
        <v>43</v>
      </c>
      <c r="C645" s="42" t="s">
        <v>61</v>
      </c>
      <c r="D645" s="38">
        <v>9000090750</v>
      </c>
      <c r="E645" s="38">
        <v>240</v>
      </c>
      <c r="F645" s="36"/>
      <c r="G645" s="46">
        <f t="shared" si="137"/>
        <v>83</v>
      </c>
      <c r="H645" s="46">
        <f t="shared" si="137"/>
        <v>67.9096</v>
      </c>
      <c r="I645" s="46">
        <f t="shared" si="137"/>
        <v>100</v>
      </c>
      <c r="J645" s="46">
        <f t="shared" si="137"/>
        <v>12.1</v>
      </c>
      <c r="K645" s="248">
        <f t="shared" si="130"/>
        <v>12.1</v>
      </c>
    </row>
    <row r="646" spans="1:11" ht="15">
      <c r="A646" s="7" t="s">
        <v>8</v>
      </c>
      <c r="B646" s="42" t="s">
        <v>43</v>
      </c>
      <c r="C646" s="42" t="s">
        <v>61</v>
      </c>
      <c r="D646" s="38">
        <v>9000090750</v>
      </c>
      <c r="E646" s="38">
        <v>240</v>
      </c>
      <c r="F646" s="38">
        <v>1</v>
      </c>
      <c r="G646" s="46">
        <v>83</v>
      </c>
      <c r="H646" s="46">
        <v>67.9096</v>
      </c>
      <c r="I646" s="46">
        <v>100</v>
      </c>
      <c r="J646" s="46">
        <v>12.1</v>
      </c>
      <c r="K646" s="248">
        <f t="shared" si="130"/>
        <v>12.1</v>
      </c>
    </row>
    <row r="647" spans="1:11" ht="15">
      <c r="A647" s="6" t="s">
        <v>21</v>
      </c>
      <c r="B647" s="42" t="s">
        <v>43</v>
      </c>
      <c r="C647" s="42" t="s">
        <v>61</v>
      </c>
      <c r="D647" s="38">
        <v>9000090750</v>
      </c>
      <c r="E647" s="38">
        <v>800</v>
      </c>
      <c r="F647" s="36"/>
      <c r="G647" s="46">
        <f>G650+G648</f>
        <v>334</v>
      </c>
      <c r="H647" s="46">
        <f>H650</f>
        <v>0.41676</v>
      </c>
      <c r="I647" s="46">
        <f>I650+I648</f>
        <v>50</v>
      </c>
      <c r="J647" s="46">
        <f>J650+J648</f>
        <v>0</v>
      </c>
      <c r="K647" s="248">
        <f t="shared" si="130"/>
        <v>0</v>
      </c>
    </row>
    <row r="648" spans="1:12" ht="15" hidden="1">
      <c r="A648" s="6" t="s">
        <v>211</v>
      </c>
      <c r="B648" s="42" t="s">
        <v>43</v>
      </c>
      <c r="C648" s="42" t="s">
        <v>61</v>
      </c>
      <c r="D648" s="38">
        <v>9000090750</v>
      </c>
      <c r="E648" s="38">
        <v>830</v>
      </c>
      <c r="F648" s="38"/>
      <c r="G648" s="46">
        <f>G649</f>
        <v>1</v>
      </c>
      <c r="H648" s="46">
        <f>H649</f>
        <v>1736.23365</v>
      </c>
      <c r="I648" s="46">
        <f>I649</f>
        <v>0</v>
      </c>
      <c r="J648" s="46">
        <f>J649</f>
        <v>0</v>
      </c>
      <c r="K648" s="248" t="e">
        <f t="shared" si="130"/>
        <v>#DIV/0!</v>
      </c>
      <c r="L648" s="49"/>
    </row>
    <row r="649" spans="1:12" ht="15" hidden="1">
      <c r="A649" s="7" t="s">
        <v>8</v>
      </c>
      <c r="B649" s="42" t="s">
        <v>43</v>
      </c>
      <c r="C649" s="42" t="s">
        <v>61</v>
      </c>
      <c r="D649" s="38">
        <v>9000090750</v>
      </c>
      <c r="E649" s="38">
        <v>830</v>
      </c>
      <c r="F649" s="38">
        <v>1</v>
      </c>
      <c r="G649" s="46">
        <v>1</v>
      </c>
      <c r="H649" s="46">
        <v>1736.23365</v>
      </c>
      <c r="I649" s="46">
        <v>0</v>
      </c>
      <c r="J649" s="46"/>
      <c r="K649" s="248" t="e">
        <f t="shared" si="130"/>
        <v>#DIV/0!</v>
      </c>
      <c r="L649" s="49"/>
    </row>
    <row r="650" spans="1:11" ht="15">
      <c r="A650" s="6" t="s">
        <v>22</v>
      </c>
      <c r="B650" s="42" t="s">
        <v>43</v>
      </c>
      <c r="C650" s="42" t="s">
        <v>61</v>
      </c>
      <c r="D650" s="38">
        <v>9000090750</v>
      </c>
      <c r="E650" s="38">
        <v>850</v>
      </c>
      <c r="F650" s="36"/>
      <c r="G650" s="46">
        <f>G651</f>
        <v>333</v>
      </c>
      <c r="H650" s="46">
        <f>H651</f>
        <v>0.41676</v>
      </c>
      <c r="I650" s="46">
        <f>I651</f>
        <v>50</v>
      </c>
      <c r="J650" s="46">
        <f>J651</f>
        <v>0</v>
      </c>
      <c r="K650" s="248">
        <f t="shared" si="130"/>
        <v>0</v>
      </c>
    </row>
    <row r="651" spans="1:11" ht="15">
      <c r="A651" s="7" t="s">
        <v>8</v>
      </c>
      <c r="B651" s="42" t="s">
        <v>43</v>
      </c>
      <c r="C651" s="42" t="s">
        <v>61</v>
      </c>
      <c r="D651" s="38">
        <v>9000090750</v>
      </c>
      <c r="E651" s="38">
        <v>850</v>
      </c>
      <c r="F651" s="38">
        <v>1</v>
      </c>
      <c r="G651" s="46">
        <v>333</v>
      </c>
      <c r="H651" s="46">
        <v>0.41676</v>
      </c>
      <c r="I651" s="46">
        <v>50</v>
      </c>
      <c r="J651" s="46">
        <v>0</v>
      </c>
      <c r="K651" s="248">
        <f t="shared" si="130"/>
        <v>0</v>
      </c>
    </row>
    <row r="652" spans="1:11" ht="15">
      <c r="A652" s="6" t="s">
        <v>415</v>
      </c>
      <c r="B652" s="42" t="s">
        <v>43</v>
      </c>
      <c r="C652" s="42" t="s">
        <v>61</v>
      </c>
      <c r="D652" s="38">
        <v>9000090760</v>
      </c>
      <c r="E652" s="36"/>
      <c r="F652" s="36"/>
      <c r="G652" s="46">
        <f>G653+G656</f>
        <v>862</v>
      </c>
      <c r="H652" s="46">
        <f>H653+H656</f>
        <v>600.67177</v>
      </c>
      <c r="I652" s="46">
        <f>I653+I656</f>
        <v>1000</v>
      </c>
      <c r="J652" s="46">
        <f>J653+J656</f>
        <v>337.7055</v>
      </c>
      <c r="K652" s="248">
        <f t="shared" si="130"/>
        <v>33.77055</v>
      </c>
    </row>
    <row r="653" spans="1:11" ht="60">
      <c r="A653" s="6" t="s">
        <v>17</v>
      </c>
      <c r="B653" s="42" t="s">
        <v>43</v>
      </c>
      <c r="C653" s="42" t="s">
        <v>61</v>
      </c>
      <c r="D653" s="38">
        <v>9000090760</v>
      </c>
      <c r="E653" s="38">
        <v>100</v>
      </c>
      <c r="F653" s="36"/>
      <c r="G653" s="46">
        <f aca="true" t="shared" si="138" ref="G653:J654">G654</f>
        <v>862</v>
      </c>
      <c r="H653" s="46">
        <f t="shared" si="138"/>
        <v>570.55177</v>
      </c>
      <c r="I653" s="46">
        <f t="shared" si="138"/>
        <v>1000</v>
      </c>
      <c r="J653" s="46">
        <f t="shared" si="138"/>
        <v>337.7055</v>
      </c>
      <c r="K653" s="248">
        <f t="shared" si="130"/>
        <v>33.77055</v>
      </c>
    </row>
    <row r="654" spans="1:11" ht="15">
      <c r="A654" s="6" t="s">
        <v>238</v>
      </c>
      <c r="B654" s="42" t="s">
        <v>43</v>
      </c>
      <c r="C654" s="42" t="s">
        <v>61</v>
      </c>
      <c r="D654" s="38">
        <v>9000090760</v>
      </c>
      <c r="E654" s="38">
        <v>110</v>
      </c>
      <c r="F654" s="36"/>
      <c r="G654" s="46">
        <f t="shared" si="138"/>
        <v>862</v>
      </c>
      <c r="H654" s="46">
        <f t="shared" si="138"/>
        <v>570.55177</v>
      </c>
      <c r="I654" s="46">
        <f t="shared" si="138"/>
        <v>1000</v>
      </c>
      <c r="J654" s="46">
        <f t="shared" si="138"/>
        <v>337.7055</v>
      </c>
      <c r="K654" s="248">
        <f t="shared" si="130"/>
        <v>33.77055</v>
      </c>
    </row>
    <row r="655" spans="1:11" ht="15">
      <c r="A655" s="7" t="s">
        <v>8</v>
      </c>
      <c r="B655" s="42" t="s">
        <v>43</v>
      </c>
      <c r="C655" s="42" t="s">
        <v>61</v>
      </c>
      <c r="D655" s="38">
        <v>9000090760</v>
      </c>
      <c r="E655" s="38">
        <v>110</v>
      </c>
      <c r="F655" s="38">
        <v>1</v>
      </c>
      <c r="G655" s="46">
        <v>862</v>
      </c>
      <c r="H655" s="46">
        <v>570.55177</v>
      </c>
      <c r="I655" s="46">
        <v>1000</v>
      </c>
      <c r="J655" s="46">
        <v>337.7055</v>
      </c>
      <c r="K655" s="248">
        <f t="shared" si="130"/>
        <v>33.77055</v>
      </c>
    </row>
    <row r="656" spans="1:11" ht="30" customHeight="1" hidden="1">
      <c r="A656" s="31" t="s">
        <v>210</v>
      </c>
      <c r="B656" s="42" t="s">
        <v>43</v>
      </c>
      <c r="C656" s="42" t="s">
        <v>61</v>
      </c>
      <c r="D656" s="38">
        <v>9000090760</v>
      </c>
      <c r="E656" s="38">
        <v>200</v>
      </c>
      <c r="F656" s="36"/>
      <c r="G656" s="46">
        <f aca="true" t="shared" si="139" ref="G656:J657">G657</f>
        <v>0</v>
      </c>
      <c r="H656" s="46">
        <f t="shared" si="139"/>
        <v>30.12</v>
      </c>
      <c r="I656" s="46">
        <f t="shared" si="139"/>
        <v>0</v>
      </c>
      <c r="J656" s="46">
        <f t="shared" si="139"/>
        <v>0</v>
      </c>
      <c r="K656" s="248" t="e">
        <f t="shared" si="130"/>
        <v>#DIV/0!</v>
      </c>
    </row>
    <row r="657" spans="1:11" ht="30" customHeight="1" hidden="1">
      <c r="A657" s="6" t="s">
        <v>20</v>
      </c>
      <c r="B657" s="42" t="s">
        <v>43</v>
      </c>
      <c r="C657" s="42" t="s">
        <v>61</v>
      </c>
      <c r="D657" s="38">
        <v>9000090760</v>
      </c>
      <c r="E657" s="38">
        <v>240</v>
      </c>
      <c r="F657" s="36"/>
      <c r="G657" s="46">
        <f t="shared" si="139"/>
        <v>0</v>
      </c>
      <c r="H657" s="46">
        <f t="shared" si="139"/>
        <v>30.12</v>
      </c>
      <c r="I657" s="46">
        <f t="shared" si="139"/>
        <v>0</v>
      </c>
      <c r="J657" s="46">
        <f t="shared" si="139"/>
        <v>0</v>
      </c>
      <c r="K657" s="248" t="e">
        <f t="shared" si="130"/>
        <v>#DIV/0!</v>
      </c>
    </row>
    <row r="658" spans="1:11" ht="15" customHeight="1" hidden="1">
      <c r="A658" s="7" t="s">
        <v>8</v>
      </c>
      <c r="B658" s="42" t="s">
        <v>43</v>
      </c>
      <c r="C658" s="42" t="s">
        <v>61</v>
      </c>
      <c r="D658" s="38">
        <v>9000090760</v>
      </c>
      <c r="E658" s="38">
        <v>240</v>
      </c>
      <c r="F658" s="38">
        <v>1</v>
      </c>
      <c r="G658" s="46"/>
      <c r="H658" s="46">
        <v>30.12</v>
      </c>
      <c r="I658" s="46"/>
      <c r="J658" s="46"/>
      <c r="K658" s="248" t="e">
        <f t="shared" si="130"/>
        <v>#DIV/0!</v>
      </c>
    </row>
    <row r="659" spans="1:11" ht="15">
      <c r="A659" s="5" t="s">
        <v>109</v>
      </c>
      <c r="B659" s="112" t="s">
        <v>110</v>
      </c>
      <c r="C659" s="41"/>
      <c r="D659" s="36"/>
      <c r="E659" s="36"/>
      <c r="F659" s="36"/>
      <c r="G659" s="221" t="e">
        <f>G662+#REF!</f>
        <v>#REF!</v>
      </c>
      <c r="H659" s="221" t="e">
        <f>H662+#REF!</f>
        <v>#REF!</v>
      </c>
      <c r="I659" s="221">
        <f>I660+I661</f>
        <v>10515.562759999999</v>
      </c>
      <c r="J659" s="221">
        <f>J660+J661</f>
        <v>2195.8</v>
      </c>
      <c r="K659" s="248">
        <f t="shared" si="130"/>
        <v>20.881431171259543</v>
      </c>
    </row>
    <row r="660" spans="1:14" ht="15">
      <c r="A660" s="5" t="s">
        <v>8</v>
      </c>
      <c r="B660" s="43" t="s">
        <v>115</v>
      </c>
      <c r="C660" s="41"/>
      <c r="D660" s="36"/>
      <c r="E660" s="36"/>
      <c r="F660" s="36"/>
      <c r="G660" s="221" t="e">
        <f>G667+G675+#REF!+#REF!+#REF!+#REF!+#REF!+#REF!+#REF!+#REF!+#REF!</f>
        <v>#REF!</v>
      </c>
      <c r="H660" s="221" t="e">
        <f>H667+#REF!+#REF!+#REF!+H1095+H1098+H1105+H1108+H1115+H1118+#REF!+#REF!+H1089+H1101+H1111+#REF!</f>
        <v>#REF!</v>
      </c>
      <c r="I660" s="221">
        <f>I667+I675+I684+I687+I690+I703+I710+I725+I734+I745+I750</f>
        <v>9012.4</v>
      </c>
      <c r="J660" s="221">
        <f>J667+J675+J684+J687+J690+J703+J710+J725+J734+J745+J750</f>
        <v>1835</v>
      </c>
      <c r="K660" s="248">
        <f t="shared" si="130"/>
        <v>20.360836181261373</v>
      </c>
      <c r="N660" s="49"/>
    </row>
    <row r="661" spans="1:11" ht="15">
      <c r="A661" s="5" t="s">
        <v>9</v>
      </c>
      <c r="B661" s="43" t="s">
        <v>116</v>
      </c>
      <c r="C661" s="41"/>
      <c r="D661" s="36"/>
      <c r="E661" s="36"/>
      <c r="F661" s="36"/>
      <c r="G661" s="221" t="e">
        <f>G671+#REF!+#REF!+#REF!+G679+#REF!</f>
        <v>#REF!</v>
      </c>
      <c r="H661" s="221" t="e">
        <f>#REF!+#REF!+#REF!+#REF!+#REF!+H1226+H1234+H1238+#REF!+H1248+#REF!+#REF!+#REF!+H1250+#REF!+H1230</f>
        <v>#REF!</v>
      </c>
      <c r="I661" s="221">
        <f>I671+I718+I730+I742+I714+I679+I722</f>
        <v>1503.16276</v>
      </c>
      <c r="J661" s="221">
        <f>J671+J718+J730+J742</f>
        <v>360.8</v>
      </c>
      <c r="K661" s="248">
        <f t="shared" si="130"/>
        <v>24.002723430960998</v>
      </c>
    </row>
    <row r="662" spans="1:11" ht="15">
      <c r="A662" s="5" t="s">
        <v>111</v>
      </c>
      <c r="B662" s="112" t="s">
        <v>110</v>
      </c>
      <c r="C662" s="112" t="s">
        <v>112</v>
      </c>
      <c r="D662" s="37"/>
      <c r="E662" s="37"/>
      <c r="F662" s="37"/>
      <c r="G662" s="221" t="e">
        <f>G663+#REF!+#REF!+#REF!+#REF!+#REF!</f>
        <v>#REF!</v>
      </c>
      <c r="H662" s="221" t="e">
        <f>H663+#REF!+#REF!+#REF!+#REF!</f>
        <v>#REF!</v>
      </c>
      <c r="I662" s="221">
        <f>I663+I680+I695+I746</f>
        <v>10515.56276</v>
      </c>
      <c r="J662" s="221">
        <f>J663+J680+J695+J746</f>
        <v>2195.8</v>
      </c>
      <c r="K662" s="248">
        <f t="shared" si="130"/>
        <v>20.88143117125954</v>
      </c>
    </row>
    <row r="663" spans="1:11" ht="15">
      <c r="A663" s="6" t="s">
        <v>16</v>
      </c>
      <c r="B663" s="42" t="s">
        <v>110</v>
      </c>
      <c r="C663" s="42" t="s">
        <v>112</v>
      </c>
      <c r="D663" s="38">
        <v>9000000000</v>
      </c>
      <c r="E663" s="36"/>
      <c r="F663" s="36"/>
      <c r="G663" s="46" t="e">
        <f>G664+G672+G668+G676+#REF!+#REF!</f>
        <v>#REF!</v>
      </c>
      <c r="H663" s="46" t="e">
        <f>H664+#REF!+H672</f>
        <v>#REF!</v>
      </c>
      <c r="I663" s="46">
        <f>I664+I672+I668+I676</f>
        <v>10428</v>
      </c>
      <c r="J663" s="46">
        <f>J664+J668+J673+J676+J680+J695+J746</f>
        <v>2195.8</v>
      </c>
      <c r="K663" s="248">
        <f t="shared" si="130"/>
        <v>21.056770233985425</v>
      </c>
    </row>
    <row r="664" spans="1:11" ht="30">
      <c r="A664" s="6" t="s">
        <v>413</v>
      </c>
      <c r="B664" s="42" t="s">
        <v>110</v>
      </c>
      <c r="C664" s="42" t="s">
        <v>112</v>
      </c>
      <c r="D664" s="38">
        <v>9000090810</v>
      </c>
      <c r="E664" s="36"/>
      <c r="F664" s="36"/>
      <c r="G664" s="46">
        <f aca="true" t="shared" si="140" ref="G664:J666">G665</f>
        <v>2000</v>
      </c>
      <c r="H664" s="46">
        <f t="shared" si="140"/>
        <v>880.31705</v>
      </c>
      <c r="I664" s="46">
        <f t="shared" si="140"/>
        <v>3000</v>
      </c>
      <c r="J664" s="46">
        <f t="shared" si="140"/>
        <v>583.2</v>
      </c>
      <c r="K664" s="248">
        <f t="shared" si="130"/>
        <v>19.44</v>
      </c>
    </row>
    <row r="665" spans="1:11" ht="30">
      <c r="A665" s="6" t="s">
        <v>46</v>
      </c>
      <c r="B665" s="42" t="s">
        <v>110</v>
      </c>
      <c r="C665" s="42" t="s">
        <v>112</v>
      </c>
      <c r="D665" s="38">
        <v>9000090810</v>
      </c>
      <c r="E665" s="38">
        <v>600</v>
      </c>
      <c r="F665" s="36"/>
      <c r="G665" s="46">
        <f t="shared" si="140"/>
        <v>2000</v>
      </c>
      <c r="H665" s="46">
        <f t="shared" si="140"/>
        <v>880.31705</v>
      </c>
      <c r="I665" s="46">
        <f t="shared" si="140"/>
        <v>3000</v>
      </c>
      <c r="J665" s="46">
        <f t="shared" si="140"/>
        <v>583.2</v>
      </c>
      <c r="K665" s="248">
        <f t="shared" si="130"/>
        <v>19.44</v>
      </c>
    </row>
    <row r="666" spans="1:11" ht="15">
      <c r="A666" s="6" t="s">
        <v>47</v>
      </c>
      <c r="B666" s="42" t="s">
        <v>110</v>
      </c>
      <c r="C666" s="42" t="s">
        <v>112</v>
      </c>
      <c r="D666" s="38">
        <v>9000090810</v>
      </c>
      <c r="E666" s="38">
        <v>610</v>
      </c>
      <c r="F666" s="36"/>
      <c r="G666" s="46">
        <f t="shared" si="140"/>
        <v>2000</v>
      </c>
      <c r="H666" s="46">
        <f t="shared" si="140"/>
        <v>880.31705</v>
      </c>
      <c r="I666" s="46">
        <f t="shared" si="140"/>
        <v>3000</v>
      </c>
      <c r="J666" s="46">
        <f t="shared" si="140"/>
        <v>583.2</v>
      </c>
      <c r="K666" s="248">
        <f t="shared" si="130"/>
        <v>19.44</v>
      </c>
    </row>
    <row r="667" spans="1:11" ht="15">
      <c r="A667" s="7" t="s">
        <v>8</v>
      </c>
      <c r="B667" s="42" t="s">
        <v>110</v>
      </c>
      <c r="C667" s="42" t="s">
        <v>112</v>
      </c>
      <c r="D667" s="38">
        <v>9000090810</v>
      </c>
      <c r="E667" s="38">
        <v>610</v>
      </c>
      <c r="F667" s="38">
        <v>1</v>
      </c>
      <c r="G667" s="46">
        <v>2000</v>
      </c>
      <c r="H667" s="46">
        <v>880.31705</v>
      </c>
      <c r="I667" s="46">
        <v>3000</v>
      </c>
      <c r="J667" s="46">
        <v>583.2</v>
      </c>
      <c r="K667" s="248">
        <f t="shared" si="130"/>
        <v>19.44</v>
      </c>
    </row>
    <row r="668" spans="1:11" ht="33" customHeight="1">
      <c r="A668" s="6" t="s">
        <v>413</v>
      </c>
      <c r="B668" s="42" t="s">
        <v>110</v>
      </c>
      <c r="C668" s="42" t="s">
        <v>112</v>
      </c>
      <c r="D668" s="38">
        <v>9000090820</v>
      </c>
      <c r="E668" s="36"/>
      <c r="F668" s="36"/>
      <c r="G668" s="46">
        <f>G669</f>
        <v>1706.1</v>
      </c>
      <c r="H668" s="46">
        <f aca="true" t="shared" si="141" ref="G668:J670">H669</f>
        <v>1237.89</v>
      </c>
      <c r="I668" s="46">
        <f>I669</f>
        <v>1178</v>
      </c>
      <c r="J668" s="46">
        <f>J669</f>
        <v>360.8</v>
      </c>
      <c r="K668" s="248">
        <f t="shared" si="130"/>
        <v>30.628183361629883</v>
      </c>
    </row>
    <row r="669" spans="1:11" ht="30">
      <c r="A669" s="6" t="s">
        <v>46</v>
      </c>
      <c r="B669" s="42" t="s">
        <v>110</v>
      </c>
      <c r="C669" s="42" t="s">
        <v>112</v>
      </c>
      <c r="D669" s="38">
        <v>9000090820</v>
      </c>
      <c r="E669" s="38">
        <v>600</v>
      </c>
      <c r="F669" s="36"/>
      <c r="G669" s="46">
        <f t="shared" si="141"/>
        <v>1706.1</v>
      </c>
      <c r="H669" s="46">
        <f t="shared" si="141"/>
        <v>1237.89</v>
      </c>
      <c r="I669" s="46">
        <f t="shared" si="141"/>
        <v>1178</v>
      </c>
      <c r="J669" s="46">
        <f t="shared" si="141"/>
        <v>360.8</v>
      </c>
      <c r="K669" s="248">
        <f t="shared" si="130"/>
        <v>30.628183361629883</v>
      </c>
    </row>
    <row r="670" spans="1:11" ht="15">
      <c r="A670" s="6" t="s">
        <v>47</v>
      </c>
      <c r="B670" s="42" t="s">
        <v>110</v>
      </c>
      <c r="C670" s="42" t="s">
        <v>112</v>
      </c>
      <c r="D670" s="38">
        <v>9000090820</v>
      </c>
      <c r="E670" s="38">
        <v>610</v>
      </c>
      <c r="F670" s="36"/>
      <c r="G670" s="46">
        <f t="shared" si="141"/>
        <v>1706.1</v>
      </c>
      <c r="H670" s="46">
        <f t="shared" si="141"/>
        <v>1237.89</v>
      </c>
      <c r="I670" s="46">
        <f t="shared" si="141"/>
        <v>1178</v>
      </c>
      <c r="J670" s="46">
        <f t="shared" si="141"/>
        <v>360.8</v>
      </c>
      <c r="K670" s="248">
        <f t="shared" si="130"/>
        <v>30.628183361629883</v>
      </c>
    </row>
    <row r="671" spans="1:11" ht="15">
      <c r="A671" s="7" t="s">
        <v>9</v>
      </c>
      <c r="B671" s="42" t="s">
        <v>110</v>
      </c>
      <c r="C671" s="42" t="s">
        <v>112</v>
      </c>
      <c r="D671" s="38">
        <v>9000090820</v>
      </c>
      <c r="E671" s="38">
        <v>610</v>
      </c>
      <c r="F671" s="38">
        <v>2</v>
      </c>
      <c r="G671" s="46">
        <v>1706.1</v>
      </c>
      <c r="H671" s="46">
        <v>1237.89</v>
      </c>
      <c r="I671" s="46">
        <v>1178</v>
      </c>
      <c r="J671" s="46">
        <v>360.8</v>
      </c>
      <c r="K671" s="248">
        <f t="shared" si="130"/>
        <v>30.628183361629883</v>
      </c>
    </row>
    <row r="672" spans="1:11" ht="15">
      <c r="A672" s="6" t="s">
        <v>414</v>
      </c>
      <c r="B672" s="42" t="s">
        <v>110</v>
      </c>
      <c r="C672" s="42" t="s">
        <v>112</v>
      </c>
      <c r="D672" s="38">
        <v>9000090830</v>
      </c>
      <c r="E672" s="36"/>
      <c r="F672" s="36"/>
      <c r="G672" s="46">
        <f aca="true" t="shared" si="142" ref="G672:J674">G673</f>
        <v>5500</v>
      </c>
      <c r="H672" s="46">
        <f t="shared" si="142"/>
        <v>4434.14711</v>
      </c>
      <c r="I672" s="46">
        <f t="shared" si="142"/>
        <v>6000</v>
      </c>
      <c r="J672" s="46">
        <f t="shared" si="142"/>
        <v>1251.8</v>
      </c>
      <c r="K672" s="248">
        <f t="shared" si="130"/>
        <v>20.863333333333333</v>
      </c>
    </row>
    <row r="673" spans="1:11" ht="30">
      <c r="A673" s="6" t="s">
        <v>46</v>
      </c>
      <c r="B673" s="42" t="s">
        <v>110</v>
      </c>
      <c r="C673" s="42" t="s">
        <v>112</v>
      </c>
      <c r="D673" s="38">
        <v>9000090830</v>
      </c>
      <c r="E673" s="38">
        <v>600</v>
      </c>
      <c r="F673" s="36"/>
      <c r="G673" s="46">
        <f t="shared" si="142"/>
        <v>5500</v>
      </c>
      <c r="H673" s="46">
        <f t="shared" si="142"/>
        <v>4434.14711</v>
      </c>
      <c r="I673" s="46">
        <f t="shared" si="142"/>
        <v>6000</v>
      </c>
      <c r="J673" s="46">
        <f t="shared" si="142"/>
        <v>1251.8</v>
      </c>
      <c r="K673" s="248">
        <f t="shared" si="130"/>
        <v>20.863333333333333</v>
      </c>
    </row>
    <row r="674" spans="1:11" ht="15">
      <c r="A674" s="6" t="s">
        <v>47</v>
      </c>
      <c r="B674" s="42" t="s">
        <v>110</v>
      </c>
      <c r="C674" s="42" t="s">
        <v>112</v>
      </c>
      <c r="D674" s="38">
        <v>9000090830</v>
      </c>
      <c r="E674" s="38">
        <v>610</v>
      </c>
      <c r="F674" s="36"/>
      <c r="G674" s="46">
        <f t="shared" si="142"/>
        <v>5500</v>
      </c>
      <c r="H674" s="46">
        <f t="shared" si="142"/>
        <v>4434.14711</v>
      </c>
      <c r="I674" s="46">
        <f t="shared" si="142"/>
        <v>6000</v>
      </c>
      <c r="J674" s="46">
        <f t="shared" si="142"/>
        <v>1251.8</v>
      </c>
      <c r="K674" s="248">
        <f t="shared" si="130"/>
        <v>20.863333333333333</v>
      </c>
    </row>
    <row r="675" spans="1:11" ht="15">
      <c r="A675" s="7" t="s">
        <v>8</v>
      </c>
      <c r="B675" s="42" t="s">
        <v>110</v>
      </c>
      <c r="C675" s="42" t="s">
        <v>112</v>
      </c>
      <c r="D675" s="38">
        <v>9000090830</v>
      </c>
      <c r="E675" s="38">
        <v>610</v>
      </c>
      <c r="F675" s="38">
        <v>1</v>
      </c>
      <c r="G675" s="46">
        <v>5500</v>
      </c>
      <c r="H675" s="46">
        <v>4434.14711</v>
      </c>
      <c r="I675" s="46">
        <v>6000</v>
      </c>
      <c r="J675" s="46">
        <v>1251.8</v>
      </c>
      <c r="K675" s="248">
        <f t="shared" si="130"/>
        <v>20.863333333333333</v>
      </c>
    </row>
    <row r="676" spans="1:11" ht="60" customHeight="1">
      <c r="A676" s="25" t="s">
        <v>160</v>
      </c>
      <c r="B676" s="42" t="s">
        <v>110</v>
      </c>
      <c r="C676" s="42" t="s">
        <v>112</v>
      </c>
      <c r="D676" s="38">
        <v>9000072650</v>
      </c>
      <c r="E676" s="38"/>
      <c r="F676" s="38"/>
      <c r="G676" s="46">
        <f>G677</f>
        <v>220</v>
      </c>
      <c r="H676" s="46"/>
      <c r="I676" s="46">
        <f>I677</f>
        <v>250</v>
      </c>
      <c r="J676" s="46">
        <f>J677</f>
        <v>0</v>
      </c>
      <c r="K676" s="248">
        <f t="shared" si="130"/>
        <v>0</v>
      </c>
    </row>
    <row r="677" spans="1:11" ht="30" customHeight="1">
      <c r="A677" s="6" t="s">
        <v>46</v>
      </c>
      <c r="B677" s="42" t="s">
        <v>110</v>
      </c>
      <c r="C677" s="42" t="s">
        <v>112</v>
      </c>
      <c r="D677" s="38">
        <v>9000072650</v>
      </c>
      <c r="E677" s="38">
        <v>600</v>
      </c>
      <c r="F677" s="36"/>
      <c r="G677" s="46">
        <f aca="true" t="shared" si="143" ref="G677:J678">G678</f>
        <v>220</v>
      </c>
      <c r="H677" s="46">
        <f t="shared" si="143"/>
        <v>24825.95562</v>
      </c>
      <c r="I677" s="46">
        <f t="shared" si="143"/>
        <v>250</v>
      </c>
      <c r="J677" s="46">
        <f t="shared" si="143"/>
        <v>0</v>
      </c>
      <c r="K677" s="248">
        <f t="shared" si="130"/>
        <v>0</v>
      </c>
    </row>
    <row r="678" spans="1:11" ht="15" customHeight="1">
      <c r="A678" s="6" t="s">
        <v>47</v>
      </c>
      <c r="B678" s="42" t="s">
        <v>110</v>
      </c>
      <c r="C678" s="42" t="s">
        <v>112</v>
      </c>
      <c r="D678" s="38">
        <v>9000072650</v>
      </c>
      <c r="E678" s="38">
        <v>610</v>
      </c>
      <c r="F678" s="36"/>
      <c r="G678" s="46">
        <f t="shared" si="143"/>
        <v>220</v>
      </c>
      <c r="H678" s="46">
        <f t="shared" si="143"/>
        <v>24825.95562</v>
      </c>
      <c r="I678" s="46">
        <f t="shared" si="143"/>
        <v>250</v>
      </c>
      <c r="J678" s="46">
        <f t="shared" si="143"/>
        <v>0</v>
      </c>
      <c r="K678" s="248">
        <f t="shared" si="130"/>
        <v>0</v>
      </c>
    </row>
    <row r="679" spans="1:11" ht="15" customHeight="1">
      <c r="A679" s="7" t="s">
        <v>9</v>
      </c>
      <c r="B679" s="42" t="s">
        <v>110</v>
      </c>
      <c r="C679" s="42" t="s">
        <v>112</v>
      </c>
      <c r="D679" s="38">
        <v>9000072650</v>
      </c>
      <c r="E679" s="38">
        <v>610</v>
      </c>
      <c r="F679" s="38">
        <v>2</v>
      </c>
      <c r="G679" s="46">
        <v>220</v>
      </c>
      <c r="H679" s="46">
        <v>24825.95562</v>
      </c>
      <c r="I679" s="46">
        <v>250</v>
      </c>
      <c r="J679" s="46">
        <v>0</v>
      </c>
      <c r="K679" s="248">
        <f t="shared" si="130"/>
        <v>0</v>
      </c>
    </row>
    <row r="680" spans="1:13" ht="30" customHeight="1">
      <c r="A680" s="31" t="s">
        <v>516</v>
      </c>
      <c r="B680" s="42" t="s">
        <v>110</v>
      </c>
      <c r="C680" s="42" t="s">
        <v>112</v>
      </c>
      <c r="D680" s="38">
        <v>5300000000</v>
      </c>
      <c r="E680" s="36"/>
      <c r="F680" s="36"/>
      <c r="G680" s="46" t="e">
        <f>#REF!</f>
        <v>#REF!</v>
      </c>
      <c r="H680" s="221">
        <f aca="true" t="shared" si="144" ref="H680:H687">I680-J680</f>
        <v>2</v>
      </c>
      <c r="I680" s="46">
        <f>I681+I685+I688</f>
        <v>2</v>
      </c>
      <c r="J680" s="46">
        <f>J681+J685+J688</f>
        <v>0</v>
      </c>
      <c r="K680" s="248">
        <f t="shared" si="130"/>
        <v>0</v>
      </c>
      <c r="L680" s="49"/>
      <c r="M680" s="49"/>
    </row>
    <row r="681" spans="1:13" ht="60" hidden="1">
      <c r="A681" s="31" t="s">
        <v>448</v>
      </c>
      <c r="B681" s="42" t="s">
        <v>110</v>
      </c>
      <c r="C681" s="42" t="s">
        <v>112</v>
      </c>
      <c r="D681" s="35">
        <v>5300191080</v>
      </c>
      <c r="E681" s="36"/>
      <c r="F681" s="36"/>
      <c r="G681" s="46">
        <f>G682</f>
        <v>3</v>
      </c>
      <c r="H681" s="221">
        <f t="shared" si="144"/>
        <v>0</v>
      </c>
      <c r="I681" s="46">
        <f aca="true" t="shared" si="145" ref="I681:J683">I682</f>
        <v>0</v>
      </c>
      <c r="J681" s="46">
        <f t="shared" si="145"/>
        <v>0</v>
      </c>
      <c r="K681" s="248" t="e">
        <f t="shared" si="130"/>
        <v>#DIV/0!</v>
      </c>
      <c r="L681" s="49"/>
      <c r="M681" s="49"/>
    </row>
    <row r="682" spans="1:13" ht="30" hidden="1">
      <c r="A682" s="6" t="s">
        <v>46</v>
      </c>
      <c r="B682" s="42" t="s">
        <v>110</v>
      </c>
      <c r="C682" s="42" t="s">
        <v>112</v>
      </c>
      <c r="D682" s="35">
        <v>5300191080</v>
      </c>
      <c r="E682" s="38">
        <v>600</v>
      </c>
      <c r="F682" s="36"/>
      <c r="G682" s="46">
        <f>G683</f>
        <v>3</v>
      </c>
      <c r="H682" s="221">
        <f t="shared" si="144"/>
        <v>0</v>
      </c>
      <c r="I682" s="46">
        <f t="shared" si="145"/>
        <v>0</v>
      </c>
      <c r="J682" s="46">
        <f t="shared" si="145"/>
        <v>0</v>
      </c>
      <c r="K682" s="248" t="e">
        <f t="shared" si="130"/>
        <v>#DIV/0!</v>
      </c>
      <c r="L682" s="49"/>
      <c r="M682" s="49"/>
    </row>
    <row r="683" spans="1:13" ht="15" hidden="1">
      <c r="A683" s="6" t="s">
        <v>47</v>
      </c>
      <c r="B683" s="42" t="s">
        <v>110</v>
      </c>
      <c r="C683" s="42" t="s">
        <v>112</v>
      </c>
      <c r="D683" s="35">
        <v>5300191080</v>
      </c>
      <c r="E683" s="38">
        <v>610</v>
      </c>
      <c r="F683" s="36"/>
      <c r="G683" s="46">
        <f>G684</f>
        <v>3</v>
      </c>
      <c r="H683" s="221">
        <f t="shared" si="144"/>
        <v>0</v>
      </c>
      <c r="I683" s="46">
        <f t="shared" si="145"/>
        <v>0</v>
      </c>
      <c r="J683" s="46">
        <f t="shared" si="145"/>
        <v>0</v>
      </c>
      <c r="K683" s="248" t="e">
        <f t="shared" si="130"/>
        <v>#DIV/0!</v>
      </c>
      <c r="L683" s="49"/>
      <c r="M683" s="49"/>
    </row>
    <row r="684" spans="1:13" ht="15" hidden="1">
      <c r="A684" s="7" t="s">
        <v>8</v>
      </c>
      <c r="B684" s="42" t="s">
        <v>110</v>
      </c>
      <c r="C684" s="42" t="s">
        <v>112</v>
      </c>
      <c r="D684" s="35">
        <v>5300191080</v>
      </c>
      <c r="E684" s="38">
        <v>610</v>
      </c>
      <c r="F684" s="38">
        <v>1</v>
      </c>
      <c r="G684" s="46">
        <v>3</v>
      </c>
      <c r="H684" s="221">
        <f t="shared" si="144"/>
        <v>0</v>
      </c>
      <c r="I684" s="46"/>
      <c r="J684" s="46"/>
      <c r="K684" s="248" t="e">
        <f t="shared" si="130"/>
        <v>#DIV/0!</v>
      </c>
      <c r="L684" s="49"/>
      <c r="M684" s="49"/>
    </row>
    <row r="685" spans="1:13" ht="60">
      <c r="A685" s="149" t="s">
        <v>449</v>
      </c>
      <c r="B685" s="42" t="s">
        <v>110</v>
      </c>
      <c r="C685" s="42" t="s">
        <v>112</v>
      </c>
      <c r="D685" s="35">
        <v>5300291080</v>
      </c>
      <c r="E685" s="38">
        <v>600</v>
      </c>
      <c r="F685" s="36"/>
      <c r="G685" s="46">
        <f aca="true" t="shared" si="146" ref="G685:J686">G686</f>
        <v>3</v>
      </c>
      <c r="H685" s="221">
        <f t="shared" si="144"/>
        <v>1</v>
      </c>
      <c r="I685" s="46">
        <f t="shared" si="146"/>
        <v>1</v>
      </c>
      <c r="J685" s="46">
        <f t="shared" si="146"/>
        <v>0</v>
      </c>
      <c r="K685" s="248">
        <f aca="true" t="shared" si="147" ref="K685:K748">J685/I685*100</f>
        <v>0</v>
      </c>
      <c r="L685" s="49"/>
      <c r="M685" s="49"/>
    </row>
    <row r="686" spans="1:13" ht="15">
      <c r="A686" s="6" t="s">
        <v>47</v>
      </c>
      <c r="B686" s="42" t="s">
        <v>110</v>
      </c>
      <c r="C686" s="42" t="s">
        <v>112</v>
      </c>
      <c r="D686" s="35">
        <v>5300291080</v>
      </c>
      <c r="E686" s="38">
        <v>610</v>
      </c>
      <c r="F686" s="36"/>
      <c r="G686" s="46">
        <f t="shared" si="146"/>
        <v>3</v>
      </c>
      <c r="H686" s="221">
        <f t="shared" si="144"/>
        <v>1</v>
      </c>
      <c r="I686" s="46">
        <f t="shared" si="146"/>
        <v>1</v>
      </c>
      <c r="J686" s="46">
        <f t="shared" si="146"/>
        <v>0</v>
      </c>
      <c r="K686" s="248">
        <f t="shared" si="147"/>
        <v>0</v>
      </c>
      <c r="L686" s="49"/>
      <c r="M686" s="49"/>
    </row>
    <row r="687" spans="1:13" ht="15">
      <c r="A687" s="7" t="s">
        <v>8</v>
      </c>
      <c r="B687" s="42" t="s">
        <v>110</v>
      </c>
      <c r="C687" s="42" t="s">
        <v>112</v>
      </c>
      <c r="D687" s="35">
        <v>5300291080</v>
      </c>
      <c r="E687" s="38">
        <v>610</v>
      </c>
      <c r="F687" s="38">
        <v>1</v>
      </c>
      <c r="G687" s="46">
        <v>3</v>
      </c>
      <c r="H687" s="221">
        <f t="shared" si="144"/>
        <v>1</v>
      </c>
      <c r="I687" s="46">
        <v>1</v>
      </c>
      <c r="J687" s="46"/>
      <c r="K687" s="248">
        <f t="shared" si="147"/>
        <v>0</v>
      </c>
      <c r="L687" s="49"/>
      <c r="M687" s="49"/>
    </row>
    <row r="688" spans="1:14" ht="45">
      <c r="A688" s="133" t="s">
        <v>540</v>
      </c>
      <c r="B688" s="42" t="s">
        <v>110</v>
      </c>
      <c r="C688" s="42" t="s">
        <v>112</v>
      </c>
      <c r="D688" s="35">
        <v>5300391080</v>
      </c>
      <c r="E688" s="38">
        <v>600</v>
      </c>
      <c r="F688" s="36"/>
      <c r="G688" s="46">
        <f>G689</f>
        <v>3</v>
      </c>
      <c r="H688" s="221">
        <f aca="true" t="shared" si="148" ref="H688:H694">I688-J688</f>
        <v>1</v>
      </c>
      <c r="I688" s="46">
        <f>I689</f>
        <v>1</v>
      </c>
      <c r="J688" s="46">
        <f>J689</f>
        <v>0</v>
      </c>
      <c r="K688" s="248">
        <f t="shared" si="147"/>
        <v>0</v>
      </c>
      <c r="M688" s="49"/>
      <c r="N688" s="49"/>
    </row>
    <row r="689" spans="1:14" ht="15">
      <c r="A689" s="6" t="s">
        <v>47</v>
      </c>
      <c r="B689" s="42" t="s">
        <v>110</v>
      </c>
      <c r="C689" s="42" t="s">
        <v>112</v>
      </c>
      <c r="D689" s="35">
        <v>5300391080</v>
      </c>
      <c r="E689" s="38">
        <v>610</v>
      </c>
      <c r="F689" s="36"/>
      <c r="G689" s="46">
        <f>G690</f>
        <v>3</v>
      </c>
      <c r="H689" s="221">
        <f t="shared" si="148"/>
        <v>1</v>
      </c>
      <c r="I689" s="46">
        <f>I690</f>
        <v>1</v>
      </c>
      <c r="J689" s="46">
        <f>J690</f>
        <v>0</v>
      </c>
      <c r="K689" s="248">
        <f t="shared" si="147"/>
        <v>0</v>
      </c>
      <c r="M689" s="49"/>
      <c r="N689" s="49"/>
    </row>
    <row r="690" spans="1:14" ht="15">
      <c r="A690" s="7" t="s">
        <v>8</v>
      </c>
      <c r="B690" s="42" t="s">
        <v>110</v>
      </c>
      <c r="C690" s="42" t="s">
        <v>112</v>
      </c>
      <c r="D690" s="35">
        <v>5300391080</v>
      </c>
      <c r="E690" s="38">
        <v>610</v>
      </c>
      <c r="F690" s="38">
        <v>1</v>
      </c>
      <c r="G690" s="46">
        <v>3</v>
      </c>
      <c r="H690" s="221">
        <f t="shared" si="148"/>
        <v>1</v>
      </c>
      <c r="I690" s="46">
        <v>1</v>
      </c>
      <c r="J690" s="46">
        <v>0</v>
      </c>
      <c r="K690" s="248">
        <f t="shared" si="147"/>
        <v>0</v>
      </c>
      <c r="M690" s="49"/>
      <c r="N690" s="49"/>
    </row>
    <row r="691" spans="1:13" ht="30" hidden="1">
      <c r="A691" s="32" t="s">
        <v>274</v>
      </c>
      <c r="B691" s="42" t="s">
        <v>110</v>
      </c>
      <c r="C691" s="42" t="s">
        <v>112</v>
      </c>
      <c r="D691" s="35" t="s">
        <v>277</v>
      </c>
      <c r="E691" s="36"/>
      <c r="F691" s="36"/>
      <c r="G691" s="46">
        <f>G692</f>
        <v>3</v>
      </c>
      <c r="H691" s="221">
        <f t="shared" si="148"/>
        <v>0</v>
      </c>
      <c r="I691" s="46">
        <f aca="true" t="shared" si="149" ref="I691:J693">I692</f>
        <v>0</v>
      </c>
      <c r="J691" s="46">
        <f t="shared" si="149"/>
        <v>0</v>
      </c>
      <c r="K691" s="248" t="e">
        <f t="shared" si="147"/>
        <v>#DIV/0!</v>
      </c>
      <c r="L691" s="49"/>
      <c r="M691" s="49"/>
    </row>
    <row r="692" spans="1:13" ht="30" hidden="1">
      <c r="A692" s="6" t="s">
        <v>46</v>
      </c>
      <c r="B692" s="42" t="s">
        <v>110</v>
      </c>
      <c r="C692" s="42" t="s">
        <v>112</v>
      </c>
      <c r="D692" s="35" t="s">
        <v>277</v>
      </c>
      <c r="E692" s="38">
        <v>600</v>
      </c>
      <c r="F692" s="36"/>
      <c r="G692" s="46">
        <f>G693</f>
        <v>3</v>
      </c>
      <c r="H692" s="221">
        <f t="shared" si="148"/>
        <v>0</v>
      </c>
      <c r="I692" s="46">
        <f t="shared" si="149"/>
        <v>0</v>
      </c>
      <c r="J692" s="46">
        <f t="shared" si="149"/>
        <v>0</v>
      </c>
      <c r="K692" s="248" t="e">
        <f t="shared" si="147"/>
        <v>#DIV/0!</v>
      </c>
      <c r="L692" s="49"/>
      <c r="M692" s="49"/>
    </row>
    <row r="693" spans="1:13" ht="15" hidden="1">
      <c r="A693" s="6" t="s">
        <v>47</v>
      </c>
      <c r="B693" s="42" t="s">
        <v>110</v>
      </c>
      <c r="C693" s="42" t="s">
        <v>112</v>
      </c>
      <c r="D693" s="35" t="s">
        <v>277</v>
      </c>
      <c r="E693" s="38">
        <v>610</v>
      </c>
      <c r="F693" s="36"/>
      <c r="G693" s="46">
        <f>G694</f>
        <v>3</v>
      </c>
      <c r="H693" s="221">
        <f t="shared" si="148"/>
        <v>0</v>
      </c>
      <c r="I693" s="46">
        <f t="shared" si="149"/>
        <v>0</v>
      </c>
      <c r="J693" s="46">
        <f t="shared" si="149"/>
        <v>0</v>
      </c>
      <c r="K693" s="248" t="e">
        <f t="shared" si="147"/>
        <v>#DIV/0!</v>
      </c>
      <c r="L693" s="49"/>
      <c r="M693" s="49"/>
    </row>
    <row r="694" spans="1:13" ht="15" hidden="1">
      <c r="A694" s="7" t="s">
        <v>8</v>
      </c>
      <c r="B694" s="42" t="s">
        <v>110</v>
      </c>
      <c r="C694" s="42" t="s">
        <v>112</v>
      </c>
      <c r="D694" s="35" t="s">
        <v>277</v>
      </c>
      <c r="E694" s="38">
        <v>610</v>
      </c>
      <c r="F694" s="38">
        <v>1</v>
      </c>
      <c r="G694" s="46">
        <v>3</v>
      </c>
      <c r="H694" s="221">
        <f t="shared" si="148"/>
        <v>0</v>
      </c>
      <c r="I694" s="46"/>
      <c r="J694" s="46"/>
      <c r="K694" s="248" t="e">
        <f t="shared" si="147"/>
        <v>#DIV/0!</v>
      </c>
      <c r="L694" s="49"/>
      <c r="M694" s="49"/>
    </row>
    <row r="695" spans="1:14" s="61" customFormat="1" ht="60">
      <c r="A695" s="132" t="s">
        <v>469</v>
      </c>
      <c r="B695" s="42" t="s">
        <v>110</v>
      </c>
      <c r="C695" s="42" t="s">
        <v>112</v>
      </c>
      <c r="D695" s="38">
        <v>5400000000</v>
      </c>
      <c r="E695" s="36"/>
      <c r="F695" s="36"/>
      <c r="G695" s="46" t="e">
        <f>G696</f>
        <v>#REF!</v>
      </c>
      <c r="H695" s="221">
        <f aca="true" t="shared" si="150" ref="H695:H710">I695-J695</f>
        <v>83.56276000000001</v>
      </c>
      <c r="I695" s="46">
        <f>I696</f>
        <v>83.56276000000001</v>
      </c>
      <c r="J695" s="46">
        <f>J696+J726</f>
        <v>0</v>
      </c>
      <c r="K695" s="248">
        <f t="shared" si="147"/>
        <v>0</v>
      </c>
      <c r="M695" s="60"/>
      <c r="N695" s="60"/>
    </row>
    <row r="696" spans="1:14" s="61" customFormat="1" ht="30.75" customHeight="1">
      <c r="A696" s="149" t="s">
        <v>470</v>
      </c>
      <c r="B696" s="42" t="s">
        <v>110</v>
      </c>
      <c r="C696" s="42" t="s">
        <v>112</v>
      </c>
      <c r="D696" s="38">
        <v>5410000000</v>
      </c>
      <c r="E696" s="36"/>
      <c r="F696" s="36"/>
      <c r="G696" s="46" t="e">
        <f>#REF!</f>
        <v>#REF!</v>
      </c>
      <c r="H696" s="221">
        <f t="shared" si="150"/>
        <v>83.56276000000001</v>
      </c>
      <c r="I696" s="46">
        <f>I722+I725</f>
        <v>83.56276000000001</v>
      </c>
      <c r="J696" s="46">
        <f>J697+J704+J715</f>
        <v>0</v>
      </c>
      <c r="K696" s="248">
        <f t="shared" si="147"/>
        <v>0</v>
      </c>
      <c r="M696" s="60"/>
      <c r="N696" s="60"/>
    </row>
    <row r="697" spans="1:14" s="61" customFormat="1" ht="30.75" customHeight="1" hidden="1">
      <c r="A697" s="132" t="s">
        <v>472</v>
      </c>
      <c r="B697" s="42" t="s">
        <v>110</v>
      </c>
      <c r="C697" s="42" t="s">
        <v>112</v>
      </c>
      <c r="D697" s="35" t="s">
        <v>479</v>
      </c>
      <c r="E697" s="36"/>
      <c r="F697" s="36"/>
      <c r="G697" s="46"/>
      <c r="H697" s="221"/>
      <c r="I697" s="46">
        <f>I698+I701</f>
        <v>0</v>
      </c>
      <c r="J697" s="46">
        <f>J698+J701</f>
        <v>0</v>
      </c>
      <c r="K697" s="248" t="e">
        <f t="shared" si="147"/>
        <v>#DIV/0!</v>
      </c>
      <c r="M697" s="60"/>
      <c r="N697" s="60"/>
    </row>
    <row r="698" spans="1:14" s="61" customFormat="1" ht="30" hidden="1">
      <c r="A698" s="6" t="s">
        <v>288</v>
      </c>
      <c r="B698" s="42" t="s">
        <v>110</v>
      </c>
      <c r="C698" s="42" t="s">
        <v>112</v>
      </c>
      <c r="D698" s="35" t="s">
        <v>479</v>
      </c>
      <c r="E698" s="38">
        <v>600</v>
      </c>
      <c r="F698" s="36"/>
      <c r="G698" s="46">
        <f aca="true" t="shared" si="151" ref="G698:J699">G699</f>
        <v>18</v>
      </c>
      <c r="H698" s="221">
        <f>I698-J698</f>
        <v>0</v>
      </c>
      <c r="I698" s="46">
        <f t="shared" si="151"/>
        <v>0</v>
      </c>
      <c r="J698" s="46">
        <f t="shared" si="151"/>
        <v>0</v>
      </c>
      <c r="K698" s="248" t="e">
        <f t="shared" si="147"/>
        <v>#DIV/0!</v>
      </c>
      <c r="M698" s="60"/>
      <c r="N698" s="60"/>
    </row>
    <row r="699" spans="1:14" s="61" customFormat="1" ht="15" hidden="1">
      <c r="A699" s="6" t="s">
        <v>47</v>
      </c>
      <c r="B699" s="42" t="s">
        <v>110</v>
      </c>
      <c r="C699" s="42" t="s">
        <v>112</v>
      </c>
      <c r="D699" s="35" t="s">
        <v>479</v>
      </c>
      <c r="E699" s="38">
        <v>610</v>
      </c>
      <c r="F699" s="36"/>
      <c r="G699" s="46">
        <f t="shared" si="151"/>
        <v>18</v>
      </c>
      <c r="H699" s="221">
        <f>I699-J699</f>
        <v>0</v>
      </c>
      <c r="I699" s="46">
        <f t="shared" si="151"/>
        <v>0</v>
      </c>
      <c r="J699" s="46">
        <f t="shared" si="151"/>
        <v>0</v>
      </c>
      <c r="K699" s="248" t="e">
        <f t="shared" si="147"/>
        <v>#DIV/0!</v>
      </c>
      <c r="M699" s="60"/>
      <c r="N699" s="60"/>
    </row>
    <row r="700" spans="1:14" s="61" customFormat="1" ht="15" hidden="1">
      <c r="A700" s="7" t="s">
        <v>9</v>
      </c>
      <c r="B700" s="42" t="s">
        <v>110</v>
      </c>
      <c r="C700" s="42" t="s">
        <v>112</v>
      </c>
      <c r="D700" s="35" t="s">
        <v>479</v>
      </c>
      <c r="E700" s="38">
        <v>610</v>
      </c>
      <c r="F700" s="38">
        <v>2</v>
      </c>
      <c r="G700" s="46">
        <v>18</v>
      </c>
      <c r="H700" s="221">
        <f>I700-J700</f>
        <v>0</v>
      </c>
      <c r="I700" s="46"/>
      <c r="J700" s="46"/>
      <c r="K700" s="248" t="e">
        <f t="shared" si="147"/>
        <v>#DIV/0!</v>
      </c>
      <c r="M700" s="60"/>
      <c r="N700" s="60"/>
    </row>
    <row r="701" spans="1:14" s="61" customFormat="1" ht="30" hidden="1">
      <c r="A701" s="6" t="s">
        <v>288</v>
      </c>
      <c r="B701" s="42" t="s">
        <v>110</v>
      </c>
      <c r="C701" s="42" t="s">
        <v>112</v>
      </c>
      <c r="D701" s="35" t="s">
        <v>479</v>
      </c>
      <c r="E701" s="38">
        <v>600</v>
      </c>
      <c r="F701" s="36"/>
      <c r="G701" s="46">
        <f aca="true" t="shared" si="152" ref="G701:J702">G702</f>
        <v>18</v>
      </c>
      <c r="H701" s="221">
        <f t="shared" si="150"/>
        <v>0</v>
      </c>
      <c r="I701" s="46">
        <f t="shared" si="152"/>
        <v>0</v>
      </c>
      <c r="J701" s="46">
        <f t="shared" si="152"/>
        <v>0</v>
      </c>
      <c r="K701" s="248" t="e">
        <f t="shared" si="147"/>
        <v>#DIV/0!</v>
      </c>
      <c r="M701" s="60"/>
      <c r="N701" s="60"/>
    </row>
    <row r="702" spans="1:14" s="61" customFormat="1" ht="15" hidden="1">
      <c r="A702" s="6" t="s">
        <v>47</v>
      </c>
      <c r="B702" s="42" t="s">
        <v>110</v>
      </c>
      <c r="C702" s="42" t="s">
        <v>112</v>
      </c>
      <c r="D702" s="35" t="s">
        <v>479</v>
      </c>
      <c r="E702" s="38">
        <v>610</v>
      </c>
      <c r="F702" s="36"/>
      <c r="G702" s="46">
        <f t="shared" si="152"/>
        <v>18</v>
      </c>
      <c r="H702" s="221">
        <f t="shared" si="150"/>
        <v>0</v>
      </c>
      <c r="I702" s="46">
        <f t="shared" si="152"/>
        <v>0</v>
      </c>
      <c r="J702" s="46">
        <f t="shared" si="152"/>
        <v>0</v>
      </c>
      <c r="K702" s="248" t="e">
        <f t="shared" si="147"/>
        <v>#DIV/0!</v>
      </c>
      <c r="M702" s="60"/>
      <c r="N702" s="60"/>
    </row>
    <row r="703" spans="1:14" s="61" customFormat="1" ht="15" hidden="1">
      <c r="A703" s="7" t="s">
        <v>8</v>
      </c>
      <c r="B703" s="42" t="s">
        <v>110</v>
      </c>
      <c r="C703" s="42" t="s">
        <v>112</v>
      </c>
      <c r="D703" s="35" t="s">
        <v>479</v>
      </c>
      <c r="E703" s="38">
        <v>610</v>
      </c>
      <c r="F703" s="38">
        <v>1</v>
      </c>
      <c r="G703" s="46">
        <v>18</v>
      </c>
      <c r="H703" s="221">
        <f t="shared" si="150"/>
        <v>0</v>
      </c>
      <c r="I703" s="46"/>
      <c r="J703" s="46"/>
      <c r="K703" s="248" t="e">
        <f t="shared" si="147"/>
        <v>#DIV/0!</v>
      </c>
      <c r="M703" s="60"/>
      <c r="N703" s="60"/>
    </row>
    <row r="704" spans="1:14" s="61" customFormat="1" ht="30" hidden="1">
      <c r="A704" s="26" t="s">
        <v>473</v>
      </c>
      <c r="B704" s="42" t="s">
        <v>110</v>
      </c>
      <c r="C704" s="42" t="s">
        <v>112</v>
      </c>
      <c r="D704" s="35" t="s">
        <v>541</v>
      </c>
      <c r="E704" s="36"/>
      <c r="F704" s="36"/>
      <c r="G704" s="46">
        <f>G708</f>
        <v>18</v>
      </c>
      <c r="H704" s="221">
        <f t="shared" si="150"/>
        <v>0</v>
      </c>
      <c r="I704" s="46">
        <f>I705+I708</f>
        <v>0</v>
      </c>
      <c r="J704" s="46">
        <f>J705+J708</f>
        <v>0</v>
      </c>
      <c r="K704" s="248" t="e">
        <f t="shared" si="147"/>
        <v>#DIV/0!</v>
      </c>
      <c r="M704" s="60"/>
      <c r="N704" s="60"/>
    </row>
    <row r="705" spans="1:14" s="61" customFormat="1" ht="30" hidden="1">
      <c r="A705" s="6" t="s">
        <v>288</v>
      </c>
      <c r="B705" s="42" t="s">
        <v>110</v>
      </c>
      <c r="C705" s="42" t="s">
        <v>112</v>
      </c>
      <c r="D705" s="35" t="s">
        <v>480</v>
      </c>
      <c r="E705" s="38">
        <v>600</v>
      </c>
      <c r="F705" s="36"/>
      <c r="G705" s="46">
        <f aca="true" t="shared" si="153" ref="G705:J706">G706</f>
        <v>18</v>
      </c>
      <c r="H705" s="221">
        <f>I705-J705</f>
        <v>0</v>
      </c>
      <c r="I705" s="46">
        <f t="shared" si="153"/>
        <v>0</v>
      </c>
      <c r="J705" s="46">
        <f t="shared" si="153"/>
        <v>0</v>
      </c>
      <c r="K705" s="248" t="e">
        <f t="shared" si="147"/>
        <v>#DIV/0!</v>
      </c>
      <c r="M705" s="60"/>
      <c r="N705" s="60"/>
    </row>
    <row r="706" spans="1:14" s="61" customFormat="1" ht="15" hidden="1">
      <c r="A706" s="6" t="s">
        <v>47</v>
      </c>
      <c r="B706" s="42" t="s">
        <v>110</v>
      </c>
      <c r="C706" s="42" t="s">
        <v>112</v>
      </c>
      <c r="D706" s="35" t="s">
        <v>480</v>
      </c>
      <c r="E706" s="38">
        <v>610</v>
      </c>
      <c r="F706" s="36"/>
      <c r="G706" s="46">
        <f t="shared" si="153"/>
        <v>18</v>
      </c>
      <c r="H706" s="221">
        <f>I706-J706</f>
        <v>0</v>
      </c>
      <c r="I706" s="46">
        <f t="shared" si="153"/>
        <v>0</v>
      </c>
      <c r="J706" s="46">
        <f t="shared" si="153"/>
        <v>0</v>
      </c>
      <c r="K706" s="248" t="e">
        <f t="shared" si="147"/>
        <v>#DIV/0!</v>
      </c>
      <c r="M706" s="60"/>
      <c r="N706" s="60"/>
    </row>
    <row r="707" spans="1:14" s="61" customFormat="1" ht="15" hidden="1">
      <c r="A707" s="7" t="s">
        <v>9</v>
      </c>
      <c r="B707" s="42" t="s">
        <v>110</v>
      </c>
      <c r="C707" s="42" t="s">
        <v>112</v>
      </c>
      <c r="D707" s="35" t="s">
        <v>480</v>
      </c>
      <c r="E707" s="38">
        <v>610</v>
      </c>
      <c r="F707" s="38">
        <v>2</v>
      </c>
      <c r="G707" s="46">
        <v>18</v>
      </c>
      <c r="H707" s="221">
        <f>I707-J707</f>
        <v>0</v>
      </c>
      <c r="I707" s="46"/>
      <c r="J707" s="46"/>
      <c r="K707" s="248" t="e">
        <f t="shared" si="147"/>
        <v>#DIV/0!</v>
      </c>
      <c r="M707" s="60"/>
      <c r="N707" s="60"/>
    </row>
    <row r="708" spans="1:14" s="61" customFormat="1" ht="30" hidden="1">
      <c r="A708" s="6" t="s">
        <v>288</v>
      </c>
      <c r="B708" s="42" t="s">
        <v>110</v>
      </c>
      <c r="C708" s="42" t="s">
        <v>112</v>
      </c>
      <c r="D708" s="35" t="s">
        <v>541</v>
      </c>
      <c r="E708" s="38">
        <v>600</v>
      </c>
      <c r="F708" s="36"/>
      <c r="G708" s="46">
        <f aca="true" t="shared" si="154" ref="G708:J709">G709</f>
        <v>18</v>
      </c>
      <c r="H708" s="221">
        <f t="shared" si="150"/>
        <v>0</v>
      </c>
      <c r="I708" s="46">
        <f t="shared" si="154"/>
        <v>0</v>
      </c>
      <c r="J708" s="46">
        <f t="shared" si="154"/>
        <v>0</v>
      </c>
      <c r="K708" s="248" t="e">
        <f t="shared" si="147"/>
        <v>#DIV/0!</v>
      </c>
      <c r="M708" s="60"/>
      <c r="N708" s="60"/>
    </row>
    <row r="709" spans="1:14" s="61" customFormat="1" ht="15" hidden="1">
      <c r="A709" s="6" t="s">
        <v>47</v>
      </c>
      <c r="B709" s="42" t="s">
        <v>110</v>
      </c>
      <c r="C709" s="42" t="s">
        <v>112</v>
      </c>
      <c r="D709" s="35" t="s">
        <v>541</v>
      </c>
      <c r="E709" s="38">
        <v>610</v>
      </c>
      <c r="F709" s="36"/>
      <c r="G709" s="46">
        <f t="shared" si="154"/>
        <v>18</v>
      </c>
      <c r="H709" s="221">
        <f t="shared" si="150"/>
        <v>0</v>
      </c>
      <c r="I709" s="46">
        <f t="shared" si="154"/>
        <v>0</v>
      </c>
      <c r="J709" s="46">
        <f t="shared" si="154"/>
        <v>0</v>
      </c>
      <c r="K709" s="248" t="e">
        <f t="shared" si="147"/>
        <v>#DIV/0!</v>
      </c>
      <c r="M709" s="60"/>
      <c r="N709" s="60"/>
    </row>
    <row r="710" spans="1:14" s="61" customFormat="1" ht="15" hidden="1">
      <c r="A710" s="7" t="s">
        <v>8</v>
      </c>
      <c r="B710" s="42" t="s">
        <v>110</v>
      </c>
      <c r="C710" s="42" t="s">
        <v>112</v>
      </c>
      <c r="D710" s="35" t="s">
        <v>541</v>
      </c>
      <c r="E710" s="38">
        <v>610</v>
      </c>
      <c r="F710" s="38">
        <v>1</v>
      </c>
      <c r="G710" s="46">
        <v>18</v>
      </c>
      <c r="H710" s="221">
        <f t="shared" si="150"/>
        <v>0</v>
      </c>
      <c r="I710" s="46">
        <v>0</v>
      </c>
      <c r="J710" s="46"/>
      <c r="K710" s="248" t="e">
        <f t="shared" si="147"/>
        <v>#DIV/0!</v>
      </c>
      <c r="M710" s="60"/>
      <c r="N710" s="60"/>
    </row>
    <row r="711" spans="1:14" s="61" customFormat="1" ht="30" hidden="1">
      <c r="A711" s="132" t="s">
        <v>515</v>
      </c>
      <c r="B711" s="42" t="s">
        <v>110</v>
      </c>
      <c r="C711" s="42" t="s">
        <v>112</v>
      </c>
      <c r="D711" s="35" t="s">
        <v>541</v>
      </c>
      <c r="E711" s="38"/>
      <c r="F711" s="38"/>
      <c r="G711" s="46"/>
      <c r="H711" s="242"/>
      <c r="I711" s="46">
        <f>I712</f>
        <v>0</v>
      </c>
      <c r="J711" s="46"/>
      <c r="K711" s="248" t="e">
        <f t="shared" si="147"/>
        <v>#DIV/0!</v>
      </c>
      <c r="M711" s="60"/>
      <c r="N711" s="60"/>
    </row>
    <row r="712" spans="1:14" s="61" customFormat="1" ht="30" hidden="1">
      <c r="A712" s="6" t="s">
        <v>288</v>
      </c>
      <c r="B712" s="42" t="s">
        <v>110</v>
      </c>
      <c r="C712" s="42" t="s">
        <v>112</v>
      </c>
      <c r="D712" s="35" t="s">
        <v>541</v>
      </c>
      <c r="E712" s="38">
        <v>600</v>
      </c>
      <c r="F712" s="36"/>
      <c r="G712" s="46">
        <f aca="true" t="shared" si="155" ref="G712:J713">G713</f>
        <v>18</v>
      </c>
      <c r="H712" s="242">
        <f>I712-J712</f>
        <v>0</v>
      </c>
      <c r="I712" s="46">
        <f t="shared" si="155"/>
        <v>0</v>
      </c>
      <c r="J712" s="46">
        <f t="shared" si="155"/>
        <v>0</v>
      </c>
      <c r="K712" s="248" t="e">
        <f t="shared" si="147"/>
        <v>#DIV/0!</v>
      </c>
      <c r="M712" s="60"/>
      <c r="N712" s="60"/>
    </row>
    <row r="713" spans="1:14" s="61" customFormat="1" ht="15" hidden="1">
      <c r="A713" s="6" t="s">
        <v>47</v>
      </c>
      <c r="B713" s="42" t="s">
        <v>110</v>
      </c>
      <c r="C713" s="42" t="s">
        <v>112</v>
      </c>
      <c r="D713" s="35" t="s">
        <v>541</v>
      </c>
      <c r="E713" s="38">
        <v>610</v>
      </c>
      <c r="F713" s="36"/>
      <c r="G713" s="46">
        <f t="shared" si="155"/>
        <v>18</v>
      </c>
      <c r="H713" s="242">
        <f>I713-J713</f>
        <v>0</v>
      </c>
      <c r="I713" s="46">
        <f t="shared" si="155"/>
        <v>0</v>
      </c>
      <c r="J713" s="46">
        <f t="shared" si="155"/>
        <v>0</v>
      </c>
      <c r="K713" s="248" t="e">
        <f t="shared" si="147"/>
        <v>#DIV/0!</v>
      </c>
      <c r="M713" s="60"/>
      <c r="N713" s="60"/>
    </row>
    <row r="714" spans="1:14" s="61" customFormat="1" ht="15" hidden="1">
      <c r="A714" s="7" t="s">
        <v>9</v>
      </c>
      <c r="B714" s="42" t="s">
        <v>110</v>
      </c>
      <c r="C714" s="42" t="s">
        <v>112</v>
      </c>
      <c r="D714" s="35" t="s">
        <v>541</v>
      </c>
      <c r="E714" s="38">
        <v>610</v>
      </c>
      <c r="F714" s="38">
        <v>2</v>
      </c>
      <c r="G714" s="46">
        <v>18</v>
      </c>
      <c r="H714" s="242">
        <f>I714-J714</f>
        <v>0</v>
      </c>
      <c r="I714" s="46"/>
      <c r="J714" s="46"/>
      <c r="K714" s="248" t="e">
        <f t="shared" si="147"/>
        <v>#DIV/0!</v>
      </c>
      <c r="M714" s="60"/>
      <c r="N714" s="60"/>
    </row>
    <row r="715" spans="1:14" s="61" customFormat="1" ht="30" hidden="1">
      <c r="A715" s="132" t="s">
        <v>515</v>
      </c>
      <c r="B715" s="42" t="s">
        <v>110</v>
      </c>
      <c r="C715" s="42" t="s">
        <v>112</v>
      </c>
      <c r="D715" s="35" t="s">
        <v>542</v>
      </c>
      <c r="E715" s="36"/>
      <c r="F715" s="36"/>
      <c r="G715" s="46">
        <f>G720</f>
        <v>18</v>
      </c>
      <c r="H715" s="221">
        <f aca="true" t="shared" si="156" ref="H715:H722">I715-J715</f>
        <v>8.4</v>
      </c>
      <c r="I715" s="46">
        <f>I716+I723</f>
        <v>8.4</v>
      </c>
      <c r="J715" s="46">
        <f>J716+J723</f>
        <v>0</v>
      </c>
      <c r="K715" s="248">
        <f t="shared" si="147"/>
        <v>0</v>
      </c>
      <c r="M715" s="60"/>
      <c r="N715" s="60"/>
    </row>
    <row r="716" spans="1:14" s="61" customFormat="1" ht="30" hidden="1">
      <c r="A716" s="6" t="s">
        <v>288</v>
      </c>
      <c r="B716" s="42" t="s">
        <v>110</v>
      </c>
      <c r="C716" s="42" t="s">
        <v>112</v>
      </c>
      <c r="D716" s="35" t="s">
        <v>542</v>
      </c>
      <c r="E716" s="38">
        <v>600</v>
      </c>
      <c r="F716" s="36"/>
      <c r="G716" s="46">
        <f aca="true" t="shared" si="157" ref="G716:J717">G717</f>
        <v>18</v>
      </c>
      <c r="H716" s="221">
        <f t="shared" si="156"/>
        <v>0</v>
      </c>
      <c r="I716" s="46">
        <f t="shared" si="157"/>
        <v>0</v>
      </c>
      <c r="J716" s="46">
        <f t="shared" si="157"/>
        <v>0</v>
      </c>
      <c r="K716" s="248" t="e">
        <f t="shared" si="147"/>
        <v>#DIV/0!</v>
      </c>
      <c r="M716" s="60"/>
      <c r="N716" s="60"/>
    </row>
    <row r="717" spans="1:14" s="61" customFormat="1" ht="15" hidden="1">
      <c r="A717" s="6" t="s">
        <v>47</v>
      </c>
      <c r="B717" s="42" t="s">
        <v>110</v>
      </c>
      <c r="C717" s="42" t="s">
        <v>112</v>
      </c>
      <c r="D717" s="35" t="s">
        <v>542</v>
      </c>
      <c r="E717" s="38">
        <v>610</v>
      </c>
      <c r="F717" s="36"/>
      <c r="G717" s="46">
        <f t="shared" si="157"/>
        <v>18</v>
      </c>
      <c r="H717" s="221">
        <f t="shared" si="156"/>
        <v>0</v>
      </c>
      <c r="I717" s="46">
        <f t="shared" si="157"/>
        <v>0</v>
      </c>
      <c r="J717" s="46">
        <f t="shared" si="157"/>
        <v>0</v>
      </c>
      <c r="K717" s="248" t="e">
        <f t="shared" si="147"/>
        <v>#DIV/0!</v>
      </c>
      <c r="M717" s="60"/>
      <c r="N717" s="60"/>
    </row>
    <row r="718" spans="1:14" s="61" customFormat="1" ht="15" hidden="1">
      <c r="A718" s="7" t="s">
        <v>9</v>
      </c>
      <c r="B718" s="42" t="s">
        <v>110</v>
      </c>
      <c r="C718" s="42" t="s">
        <v>112</v>
      </c>
      <c r="D718" s="35" t="s">
        <v>542</v>
      </c>
      <c r="E718" s="38">
        <v>610</v>
      </c>
      <c r="F718" s="38">
        <v>2</v>
      </c>
      <c r="G718" s="46">
        <v>18</v>
      </c>
      <c r="H718" s="221">
        <f t="shared" si="156"/>
        <v>0</v>
      </c>
      <c r="I718" s="46">
        <v>0</v>
      </c>
      <c r="J718" s="46"/>
      <c r="K718" s="248" t="e">
        <f t="shared" si="147"/>
        <v>#DIV/0!</v>
      </c>
      <c r="M718" s="60"/>
      <c r="N718" s="60"/>
    </row>
    <row r="719" spans="1:14" s="61" customFormat="1" ht="30">
      <c r="A719" s="132" t="s">
        <v>515</v>
      </c>
      <c r="B719" s="42" t="s">
        <v>110</v>
      </c>
      <c r="C719" s="42" t="s">
        <v>112</v>
      </c>
      <c r="D719" s="35" t="s">
        <v>517</v>
      </c>
      <c r="E719" s="38"/>
      <c r="F719" s="38"/>
      <c r="G719" s="46"/>
      <c r="H719" s="221"/>
      <c r="I719" s="46">
        <f>I720</f>
        <v>75.16276</v>
      </c>
      <c r="J719" s="46">
        <f>J722+J725</f>
        <v>0</v>
      </c>
      <c r="K719" s="248">
        <f t="shared" si="147"/>
        <v>0</v>
      </c>
      <c r="M719" s="60"/>
      <c r="N719" s="60"/>
    </row>
    <row r="720" spans="1:14" s="61" customFormat="1" ht="30">
      <c r="A720" s="6" t="s">
        <v>288</v>
      </c>
      <c r="B720" s="42" t="s">
        <v>110</v>
      </c>
      <c r="C720" s="42" t="s">
        <v>112</v>
      </c>
      <c r="D720" s="35" t="s">
        <v>517</v>
      </c>
      <c r="E720" s="38">
        <v>600</v>
      </c>
      <c r="F720" s="36"/>
      <c r="G720" s="46">
        <f aca="true" t="shared" si="158" ref="G720:J721">G721</f>
        <v>18</v>
      </c>
      <c r="H720" s="221">
        <f t="shared" si="156"/>
        <v>75.16276</v>
      </c>
      <c r="I720" s="46">
        <f t="shared" si="158"/>
        <v>75.16276</v>
      </c>
      <c r="J720" s="46">
        <f t="shared" si="158"/>
        <v>0</v>
      </c>
      <c r="K720" s="248">
        <f t="shared" si="147"/>
        <v>0</v>
      </c>
      <c r="M720" s="60"/>
      <c r="N720" s="60"/>
    </row>
    <row r="721" spans="1:14" s="61" customFormat="1" ht="15">
      <c r="A721" s="6" t="s">
        <v>47</v>
      </c>
      <c r="B721" s="42" t="s">
        <v>110</v>
      </c>
      <c r="C721" s="42" t="s">
        <v>112</v>
      </c>
      <c r="D721" s="35" t="s">
        <v>517</v>
      </c>
      <c r="E721" s="38">
        <v>610</v>
      </c>
      <c r="F721" s="36"/>
      <c r="G721" s="46">
        <f t="shared" si="158"/>
        <v>18</v>
      </c>
      <c r="H721" s="221">
        <f t="shared" si="156"/>
        <v>75.16276</v>
      </c>
      <c r="I721" s="46">
        <f t="shared" si="158"/>
        <v>75.16276</v>
      </c>
      <c r="J721" s="46">
        <f t="shared" si="158"/>
        <v>0</v>
      </c>
      <c r="K721" s="248">
        <f t="shared" si="147"/>
        <v>0</v>
      </c>
      <c r="M721" s="60"/>
      <c r="N721" s="60"/>
    </row>
    <row r="722" spans="1:14" s="61" customFormat="1" ht="15">
      <c r="A722" s="7" t="s">
        <v>9</v>
      </c>
      <c r="B722" s="42" t="s">
        <v>110</v>
      </c>
      <c r="C722" s="42" t="s">
        <v>112</v>
      </c>
      <c r="D722" s="35" t="s">
        <v>517</v>
      </c>
      <c r="E722" s="38">
        <v>610</v>
      </c>
      <c r="F722" s="38">
        <v>2</v>
      </c>
      <c r="G722" s="46">
        <v>18</v>
      </c>
      <c r="H722" s="221">
        <f t="shared" si="156"/>
        <v>75.16276</v>
      </c>
      <c r="I722" s="46">
        <v>75.16276</v>
      </c>
      <c r="J722" s="46">
        <v>0</v>
      </c>
      <c r="K722" s="248">
        <f t="shared" si="147"/>
        <v>0</v>
      </c>
      <c r="M722" s="60"/>
      <c r="N722" s="60"/>
    </row>
    <row r="723" spans="1:14" s="61" customFormat="1" ht="30">
      <c r="A723" s="6" t="s">
        <v>288</v>
      </c>
      <c r="B723" s="42" t="s">
        <v>110</v>
      </c>
      <c r="C723" s="42" t="s">
        <v>112</v>
      </c>
      <c r="D723" s="35" t="s">
        <v>479</v>
      </c>
      <c r="E723" s="38">
        <v>600</v>
      </c>
      <c r="F723" s="36"/>
      <c r="G723" s="46">
        <f aca="true" t="shared" si="159" ref="G723:J724">G724</f>
        <v>18</v>
      </c>
      <c r="H723" s="221">
        <f>I723-J723</f>
        <v>8.4</v>
      </c>
      <c r="I723" s="46">
        <f t="shared" si="159"/>
        <v>8.4</v>
      </c>
      <c r="J723" s="46">
        <f t="shared" si="159"/>
        <v>0</v>
      </c>
      <c r="K723" s="248">
        <f t="shared" si="147"/>
        <v>0</v>
      </c>
      <c r="M723" s="60"/>
      <c r="N723" s="60"/>
    </row>
    <row r="724" spans="1:14" s="61" customFormat="1" ht="15">
      <c r="A724" s="6" t="s">
        <v>47</v>
      </c>
      <c r="B724" s="42" t="s">
        <v>110</v>
      </c>
      <c r="C724" s="42" t="s">
        <v>112</v>
      </c>
      <c r="D724" s="35" t="s">
        <v>479</v>
      </c>
      <c r="E724" s="38">
        <v>610</v>
      </c>
      <c r="F724" s="36"/>
      <c r="G724" s="46">
        <f t="shared" si="159"/>
        <v>18</v>
      </c>
      <c r="H724" s="221">
        <f>I724-J724</f>
        <v>8.4</v>
      </c>
      <c r="I724" s="46">
        <f t="shared" si="159"/>
        <v>8.4</v>
      </c>
      <c r="J724" s="46">
        <f t="shared" si="159"/>
        <v>0</v>
      </c>
      <c r="K724" s="248">
        <f t="shared" si="147"/>
        <v>0</v>
      </c>
      <c r="M724" s="60"/>
      <c r="N724" s="60"/>
    </row>
    <row r="725" spans="1:14" s="61" customFormat="1" ht="15">
      <c r="A725" s="7" t="s">
        <v>8</v>
      </c>
      <c r="B725" s="42" t="s">
        <v>110</v>
      </c>
      <c r="C725" s="42" t="s">
        <v>112</v>
      </c>
      <c r="D725" s="35" t="s">
        <v>479</v>
      </c>
      <c r="E725" s="38">
        <v>610</v>
      </c>
      <c r="F725" s="38">
        <v>1</v>
      </c>
      <c r="G725" s="46">
        <v>18</v>
      </c>
      <c r="H725" s="221">
        <f>I725-J725</f>
        <v>8.4</v>
      </c>
      <c r="I725" s="46">
        <v>8.4</v>
      </c>
      <c r="J725" s="46">
        <v>0</v>
      </c>
      <c r="K725" s="248">
        <f t="shared" si="147"/>
        <v>0</v>
      </c>
      <c r="M725" s="60"/>
      <c r="N725" s="60"/>
    </row>
    <row r="726" spans="1:14" ht="38.25" customHeight="1" hidden="1">
      <c r="A726" s="149" t="s">
        <v>471</v>
      </c>
      <c r="B726" s="42" t="s">
        <v>110</v>
      </c>
      <c r="C726" s="42" t="s">
        <v>112</v>
      </c>
      <c r="D726" s="38">
        <v>5420000000</v>
      </c>
      <c r="E726" s="38"/>
      <c r="F726" s="38"/>
      <c r="G726" s="46"/>
      <c r="H726" s="221"/>
      <c r="I726" s="46">
        <f>I727+I739</f>
        <v>0</v>
      </c>
      <c r="J726" s="46">
        <f>J727+J731</f>
        <v>0</v>
      </c>
      <c r="K726" s="248" t="e">
        <f t="shared" si="147"/>
        <v>#DIV/0!</v>
      </c>
      <c r="M726" s="49"/>
      <c r="N726" s="49"/>
    </row>
    <row r="727" spans="1:14" s="61" customFormat="1" ht="45" hidden="1">
      <c r="A727" s="26" t="s">
        <v>474</v>
      </c>
      <c r="B727" s="42" t="s">
        <v>110</v>
      </c>
      <c r="C727" s="42" t="s">
        <v>112</v>
      </c>
      <c r="D727" s="35" t="s">
        <v>481</v>
      </c>
      <c r="E727" s="36"/>
      <c r="F727" s="36"/>
      <c r="G727" s="46">
        <f>G728</f>
        <v>18</v>
      </c>
      <c r="H727" s="221">
        <f aca="true" t="shared" si="160" ref="H727:H738">I727-J727</f>
        <v>0</v>
      </c>
      <c r="I727" s="46">
        <f>I728+I731</f>
        <v>0</v>
      </c>
      <c r="J727" s="46">
        <f>J728</f>
        <v>0</v>
      </c>
      <c r="K727" s="248" t="e">
        <f t="shared" si="147"/>
        <v>#DIV/0!</v>
      </c>
      <c r="M727" s="49"/>
      <c r="N727" s="49"/>
    </row>
    <row r="728" spans="1:14" s="61" customFormat="1" ht="30" hidden="1">
      <c r="A728" s="6" t="s">
        <v>46</v>
      </c>
      <c r="B728" s="42" t="s">
        <v>110</v>
      </c>
      <c r="C728" s="42" t="s">
        <v>112</v>
      </c>
      <c r="D728" s="35" t="s">
        <v>481</v>
      </c>
      <c r="E728" s="38">
        <v>600</v>
      </c>
      <c r="F728" s="36"/>
      <c r="G728" s="46">
        <f>G729</f>
        <v>18</v>
      </c>
      <c r="H728" s="221">
        <f t="shared" si="160"/>
        <v>0</v>
      </c>
      <c r="I728" s="46">
        <f>I729</f>
        <v>0</v>
      </c>
      <c r="J728" s="46">
        <f>J729</f>
        <v>0</v>
      </c>
      <c r="K728" s="248" t="e">
        <f t="shared" si="147"/>
        <v>#DIV/0!</v>
      </c>
      <c r="M728" s="49"/>
      <c r="N728" s="49"/>
    </row>
    <row r="729" spans="1:14" s="61" customFormat="1" ht="15" hidden="1">
      <c r="A729" s="6" t="s">
        <v>47</v>
      </c>
      <c r="B729" s="42" t="s">
        <v>110</v>
      </c>
      <c r="C729" s="42" t="s">
        <v>112</v>
      </c>
      <c r="D729" s="35" t="s">
        <v>481</v>
      </c>
      <c r="E729" s="38">
        <v>610</v>
      </c>
      <c r="F729" s="36"/>
      <c r="G729" s="46">
        <f>G730</f>
        <v>18</v>
      </c>
      <c r="H729" s="221">
        <f t="shared" si="160"/>
        <v>0</v>
      </c>
      <c r="I729" s="46">
        <f>I730</f>
        <v>0</v>
      </c>
      <c r="J729" s="46">
        <f>J730</f>
        <v>0</v>
      </c>
      <c r="K729" s="248" t="e">
        <f t="shared" si="147"/>
        <v>#DIV/0!</v>
      </c>
      <c r="M729" s="49"/>
      <c r="N729" s="49"/>
    </row>
    <row r="730" spans="1:14" s="61" customFormat="1" ht="15" hidden="1">
      <c r="A730" s="7" t="s">
        <v>9</v>
      </c>
      <c r="B730" s="42" t="s">
        <v>110</v>
      </c>
      <c r="C730" s="42" t="s">
        <v>112</v>
      </c>
      <c r="D730" s="35" t="s">
        <v>481</v>
      </c>
      <c r="E730" s="38">
        <v>610</v>
      </c>
      <c r="F730" s="38">
        <v>2</v>
      </c>
      <c r="G730" s="46">
        <v>18</v>
      </c>
      <c r="H730" s="221">
        <f t="shared" si="160"/>
        <v>0</v>
      </c>
      <c r="I730" s="46">
        <v>0</v>
      </c>
      <c r="J730" s="46"/>
      <c r="K730" s="248" t="e">
        <f t="shared" si="147"/>
        <v>#DIV/0!</v>
      </c>
      <c r="M730" s="49"/>
      <c r="N730" s="49"/>
    </row>
    <row r="731" spans="1:14" s="61" customFormat="1" ht="45" hidden="1">
      <c r="A731" s="26" t="s">
        <v>474</v>
      </c>
      <c r="B731" s="42" t="s">
        <v>110</v>
      </c>
      <c r="C731" s="42" t="s">
        <v>112</v>
      </c>
      <c r="D731" s="35" t="s">
        <v>481</v>
      </c>
      <c r="E731" s="36"/>
      <c r="F731" s="36"/>
      <c r="G731" s="46">
        <f>G732</f>
        <v>18</v>
      </c>
      <c r="H731" s="221">
        <f>I731-J731</f>
        <v>0</v>
      </c>
      <c r="I731" s="46">
        <f aca="true" t="shared" si="161" ref="I731:J733">I732</f>
        <v>0</v>
      </c>
      <c r="J731" s="46">
        <f t="shared" si="161"/>
        <v>0</v>
      </c>
      <c r="K731" s="248" t="e">
        <f t="shared" si="147"/>
        <v>#DIV/0!</v>
      </c>
      <c r="M731" s="49"/>
      <c r="N731" s="49"/>
    </row>
    <row r="732" spans="1:14" s="61" customFormat="1" ht="30" hidden="1">
      <c r="A732" s="6" t="s">
        <v>46</v>
      </c>
      <c r="B732" s="42" t="s">
        <v>110</v>
      </c>
      <c r="C732" s="42" t="s">
        <v>112</v>
      </c>
      <c r="D732" s="35" t="s">
        <v>481</v>
      </c>
      <c r="E732" s="38">
        <v>600</v>
      </c>
      <c r="F732" s="36"/>
      <c r="G732" s="46">
        <f>G733</f>
        <v>18</v>
      </c>
      <c r="H732" s="221">
        <f t="shared" si="160"/>
        <v>0</v>
      </c>
      <c r="I732" s="46">
        <f t="shared" si="161"/>
        <v>0</v>
      </c>
      <c r="J732" s="46">
        <f t="shared" si="161"/>
        <v>0</v>
      </c>
      <c r="K732" s="248" t="e">
        <f t="shared" si="147"/>
        <v>#DIV/0!</v>
      </c>
      <c r="M732" s="49"/>
      <c r="N732" s="49"/>
    </row>
    <row r="733" spans="1:14" s="61" customFormat="1" ht="15" hidden="1">
      <c r="A733" s="6" t="s">
        <v>47</v>
      </c>
      <c r="B733" s="42" t="s">
        <v>110</v>
      </c>
      <c r="C733" s="42" t="s">
        <v>112</v>
      </c>
      <c r="D733" s="35" t="s">
        <v>481</v>
      </c>
      <c r="E733" s="38">
        <v>610</v>
      </c>
      <c r="F733" s="36"/>
      <c r="G733" s="46">
        <f>G734</f>
        <v>18</v>
      </c>
      <c r="H733" s="221">
        <f t="shared" si="160"/>
        <v>0</v>
      </c>
      <c r="I733" s="46">
        <f t="shared" si="161"/>
        <v>0</v>
      </c>
      <c r="J733" s="46">
        <f t="shared" si="161"/>
        <v>0</v>
      </c>
      <c r="K733" s="248" t="e">
        <f t="shared" si="147"/>
        <v>#DIV/0!</v>
      </c>
      <c r="M733" s="49"/>
      <c r="N733" s="49"/>
    </row>
    <row r="734" spans="1:14" s="61" customFormat="1" ht="15" hidden="1">
      <c r="A734" s="7" t="s">
        <v>8</v>
      </c>
      <c r="B734" s="42" t="s">
        <v>110</v>
      </c>
      <c r="C734" s="42" t="s">
        <v>112</v>
      </c>
      <c r="D734" s="35" t="s">
        <v>481</v>
      </c>
      <c r="E734" s="38">
        <v>610</v>
      </c>
      <c r="F734" s="38">
        <v>1</v>
      </c>
      <c r="G734" s="46">
        <v>18</v>
      </c>
      <c r="H734" s="221">
        <f t="shared" si="160"/>
        <v>0</v>
      </c>
      <c r="I734" s="46">
        <v>0</v>
      </c>
      <c r="J734" s="46"/>
      <c r="K734" s="248" t="e">
        <f t="shared" si="147"/>
        <v>#DIV/0!</v>
      </c>
      <c r="M734" s="49"/>
      <c r="N734" s="49"/>
    </row>
    <row r="735" spans="1:14" ht="30" hidden="1">
      <c r="A735" s="32" t="s">
        <v>274</v>
      </c>
      <c r="B735" s="42" t="s">
        <v>110</v>
      </c>
      <c r="C735" s="42" t="s">
        <v>112</v>
      </c>
      <c r="D735" s="35" t="s">
        <v>277</v>
      </c>
      <c r="E735" s="36"/>
      <c r="F735" s="36"/>
      <c r="G735" s="46">
        <f>G736</f>
        <v>3</v>
      </c>
      <c r="H735" s="221">
        <f t="shared" si="160"/>
        <v>0</v>
      </c>
      <c r="I735" s="46">
        <f aca="true" t="shared" si="162" ref="I735:J737">I736</f>
        <v>0</v>
      </c>
      <c r="J735" s="46">
        <f t="shared" si="162"/>
        <v>0</v>
      </c>
      <c r="K735" s="248" t="e">
        <f t="shared" si="147"/>
        <v>#DIV/0!</v>
      </c>
      <c r="M735" s="49"/>
      <c r="N735" s="49"/>
    </row>
    <row r="736" spans="1:14" ht="30" hidden="1">
      <c r="A736" s="6" t="s">
        <v>46</v>
      </c>
      <c r="B736" s="42" t="s">
        <v>110</v>
      </c>
      <c r="C736" s="42" t="s">
        <v>112</v>
      </c>
      <c r="D736" s="35" t="s">
        <v>277</v>
      </c>
      <c r="E736" s="38">
        <v>600</v>
      </c>
      <c r="F736" s="36"/>
      <c r="G736" s="46">
        <f>G737</f>
        <v>3</v>
      </c>
      <c r="H736" s="221">
        <f t="shared" si="160"/>
        <v>0</v>
      </c>
      <c r="I736" s="46">
        <f t="shared" si="162"/>
        <v>0</v>
      </c>
      <c r="J736" s="46">
        <f t="shared" si="162"/>
        <v>0</v>
      </c>
      <c r="K736" s="248" t="e">
        <f t="shared" si="147"/>
        <v>#DIV/0!</v>
      </c>
      <c r="M736" s="49"/>
      <c r="N736" s="49"/>
    </row>
    <row r="737" spans="1:14" ht="15" hidden="1">
      <c r="A737" s="6" t="s">
        <v>47</v>
      </c>
      <c r="B737" s="42" t="s">
        <v>110</v>
      </c>
      <c r="C737" s="42" t="s">
        <v>112</v>
      </c>
      <c r="D737" s="35" t="s">
        <v>277</v>
      </c>
      <c r="E737" s="38">
        <v>610</v>
      </c>
      <c r="F737" s="36"/>
      <c r="G737" s="46">
        <f>G738</f>
        <v>3</v>
      </c>
      <c r="H737" s="221">
        <f t="shared" si="160"/>
        <v>0</v>
      </c>
      <c r="I737" s="46">
        <f t="shared" si="162"/>
        <v>0</v>
      </c>
      <c r="J737" s="46">
        <f t="shared" si="162"/>
        <v>0</v>
      </c>
      <c r="K737" s="248" t="e">
        <f t="shared" si="147"/>
        <v>#DIV/0!</v>
      </c>
      <c r="M737" s="49"/>
      <c r="N737" s="49"/>
    </row>
    <row r="738" spans="1:14" ht="15" hidden="1">
      <c r="A738" s="7" t="s">
        <v>8</v>
      </c>
      <c r="B738" s="42" t="s">
        <v>110</v>
      </c>
      <c r="C738" s="42" t="s">
        <v>112</v>
      </c>
      <c r="D738" s="35" t="s">
        <v>277</v>
      </c>
      <c r="E738" s="38">
        <v>610</v>
      </c>
      <c r="F738" s="38">
        <v>1</v>
      </c>
      <c r="G738" s="46">
        <v>3</v>
      </c>
      <c r="H738" s="221">
        <f t="shared" si="160"/>
        <v>0</v>
      </c>
      <c r="I738" s="46"/>
      <c r="J738" s="46"/>
      <c r="K738" s="248" t="e">
        <f t="shared" si="147"/>
        <v>#DIV/0!</v>
      </c>
      <c r="M738" s="49"/>
      <c r="N738" s="49"/>
    </row>
    <row r="739" spans="1:14" s="61" customFormat="1" ht="45" hidden="1">
      <c r="A739" s="26" t="s">
        <v>546</v>
      </c>
      <c r="B739" s="42" t="s">
        <v>110</v>
      </c>
      <c r="C739" s="42" t="s">
        <v>112</v>
      </c>
      <c r="D739" s="35" t="s">
        <v>547</v>
      </c>
      <c r="E739" s="36"/>
      <c r="F739" s="36"/>
      <c r="G739" s="46">
        <f>G740</f>
        <v>18</v>
      </c>
      <c r="H739" s="221">
        <f aca="true" t="shared" si="163" ref="H739:H750">I739-J739</f>
        <v>0</v>
      </c>
      <c r="I739" s="46">
        <f>I742+I745</f>
        <v>0</v>
      </c>
      <c r="J739" s="46">
        <f>J740</f>
        <v>0</v>
      </c>
      <c r="K739" s="248" t="e">
        <f t="shared" si="147"/>
        <v>#DIV/0!</v>
      </c>
      <c r="M739" s="49"/>
      <c r="N739" s="49"/>
    </row>
    <row r="740" spans="1:14" s="61" customFormat="1" ht="30" hidden="1">
      <c r="A740" s="6" t="s">
        <v>46</v>
      </c>
      <c r="B740" s="42" t="s">
        <v>110</v>
      </c>
      <c r="C740" s="42" t="s">
        <v>112</v>
      </c>
      <c r="D740" s="35" t="s">
        <v>547</v>
      </c>
      <c r="E740" s="38">
        <v>600</v>
      </c>
      <c r="F740" s="36"/>
      <c r="G740" s="46">
        <f>G741</f>
        <v>18</v>
      </c>
      <c r="H740" s="221">
        <f t="shared" si="163"/>
        <v>0</v>
      </c>
      <c r="I740" s="46">
        <f>I741</f>
        <v>0</v>
      </c>
      <c r="J740" s="46">
        <f>J741</f>
        <v>0</v>
      </c>
      <c r="K740" s="248" t="e">
        <f t="shared" si="147"/>
        <v>#DIV/0!</v>
      </c>
      <c r="M740" s="49"/>
      <c r="N740" s="49"/>
    </row>
    <row r="741" spans="1:14" s="61" customFormat="1" ht="15" hidden="1">
      <c r="A741" s="6" t="s">
        <v>47</v>
      </c>
      <c r="B741" s="42" t="s">
        <v>110</v>
      </c>
      <c r="C741" s="42" t="s">
        <v>112</v>
      </c>
      <c r="D741" s="35" t="s">
        <v>547</v>
      </c>
      <c r="E741" s="38">
        <v>610</v>
      </c>
      <c r="F741" s="36"/>
      <c r="G741" s="46">
        <f>G742</f>
        <v>18</v>
      </c>
      <c r="H741" s="221">
        <f t="shared" si="163"/>
        <v>0</v>
      </c>
      <c r="I741" s="46">
        <f>I742</f>
        <v>0</v>
      </c>
      <c r="J741" s="46">
        <f>J742</f>
        <v>0</v>
      </c>
      <c r="K741" s="248" t="e">
        <f t="shared" si="147"/>
        <v>#DIV/0!</v>
      </c>
      <c r="M741" s="49"/>
      <c r="N741" s="49"/>
    </row>
    <row r="742" spans="1:14" s="61" customFormat="1" ht="15" hidden="1">
      <c r="A742" s="7" t="s">
        <v>9</v>
      </c>
      <c r="B742" s="42" t="s">
        <v>110</v>
      </c>
      <c r="C742" s="42" t="s">
        <v>112</v>
      </c>
      <c r="D742" s="35" t="s">
        <v>547</v>
      </c>
      <c r="E742" s="38">
        <v>610</v>
      </c>
      <c r="F742" s="38">
        <v>2</v>
      </c>
      <c r="G742" s="46">
        <v>18</v>
      </c>
      <c r="H742" s="221">
        <f t="shared" si="163"/>
        <v>0</v>
      </c>
      <c r="I742" s="46">
        <v>0</v>
      </c>
      <c r="J742" s="46"/>
      <c r="K742" s="248" t="e">
        <f t="shared" si="147"/>
        <v>#DIV/0!</v>
      </c>
      <c r="M742" s="49"/>
      <c r="N742" s="49"/>
    </row>
    <row r="743" spans="1:14" s="61" customFormat="1" ht="30" hidden="1">
      <c r="A743" s="6" t="s">
        <v>46</v>
      </c>
      <c r="B743" s="42" t="s">
        <v>110</v>
      </c>
      <c r="C743" s="42" t="s">
        <v>112</v>
      </c>
      <c r="D743" s="35" t="s">
        <v>547</v>
      </c>
      <c r="E743" s="38">
        <v>600</v>
      </c>
      <c r="F743" s="36"/>
      <c r="G743" s="46">
        <f>G744</f>
        <v>18</v>
      </c>
      <c r="H743" s="221">
        <f t="shared" si="163"/>
        <v>0</v>
      </c>
      <c r="I743" s="46">
        <f>I744</f>
        <v>0</v>
      </c>
      <c r="J743" s="46">
        <f>J744</f>
        <v>0</v>
      </c>
      <c r="K743" s="248" t="e">
        <f t="shared" si="147"/>
        <v>#DIV/0!</v>
      </c>
      <c r="M743" s="49"/>
      <c r="N743" s="49"/>
    </row>
    <row r="744" spans="1:14" s="61" customFormat="1" ht="15" hidden="1">
      <c r="A744" s="6" t="s">
        <v>47</v>
      </c>
      <c r="B744" s="42" t="s">
        <v>110</v>
      </c>
      <c r="C744" s="42" t="s">
        <v>112</v>
      </c>
      <c r="D744" s="35" t="s">
        <v>547</v>
      </c>
      <c r="E744" s="38">
        <v>610</v>
      </c>
      <c r="F744" s="36"/>
      <c r="G744" s="46">
        <f>G745</f>
        <v>18</v>
      </c>
      <c r="H744" s="221">
        <f t="shared" si="163"/>
        <v>0</v>
      </c>
      <c r="I744" s="46">
        <f>I745</f>
        <v>0</v>
      </c>
      <c r="J744" s="46">
        <f>J745</f>
        <v>0</v>
      </c>
      <c r="K744" s="248" t="e">
        <f t="shared" si="147"/>
        <v>#DIV/0!</v>
      </c>
      <c r="M744" s="49"/>
      <c r="N744" s="49"/>
    </row>
    <row r="745" spans="1:14" s="61" customFormat="1" ht="15" hidden="1">
      <c r="A745" s="7" t="s">
        <v>8</v>
      </c>
      <c r="B745" s="42" t="s">
        <v>110</v>
      </c>
      <c r="C745" s="42" t="s">
        <v>112</v>
      </c>
      <c r="D745" s="35" t="s">
        <v>547</v>
      </c>
      <c r="E745" s="38">
        <v>610</v>
      </c>
      <c r="F745" s="38">
        <v>1</v>
      </c>
      <c r="G745" s="46">
        <v>18</v>
      </c>
      <c r="H745" s="221">
        <f t="shared" si="163"/>
        <v>0</v>
      </c>
      <c r="I745" s="46">
        <v>0</v>
      </c>
      <c r="J745" s="46"/>
      <c r="K745" s="248" t="e">
        <f t="shared" si="147"/>
        <v>#DIV/0!</v>
      </c>
      <c r="M745" s="49"/>
      <c r="N745" s="49"/>
    </row>
    <row r="746" spans="1:13" ht="45">
      <c r="A746" s="133" t="s">
        <v>463</v>
      </c>
      <c r="B746" s="42" t="s">
        <v>110</v>
      </c>
      <c r="C746" s="42" t="s">
        <v>112</v>
      </c>
      <c r="D746" s="38">
        <v>6100000000</v>
      </c>
      <c r="E746" s="36"/>
      <c r="F746" s="36"/>
      <c r="G746" s="46" t="e">
        <f>#REF!</f>
        <v>#REF!</v>
      </c>
      <c r="H746" s="221">
        <f t="shared" si="163"/>
        <v>2</v>
      </c>
      <c r="I746" s="46">
        <f>I747</f>
        <v>2</v>
      </c>
      <c r="J746" s="46">
        <f>J747</f>
        <v>0</v>
      </c>
      <c r="K746" s="248">
        <f t="shared" si="147"/>
        <v>0</v>
      </c>
      <c r="L746" s="49"/>
      <c r="M746" s="49"/>
    </row>
    <row r="747" spans="1:13" ht="30">
      <c r="A747" s="132" t="s">
        <v>464</v>
      </c>
      <c r="B747" s="42" t="s">
        <v>110</v>
      </c>
      <c r="C747" s="42" t="s">
        <v>112</v>
      </c>
      <c r="D747" s="35">
        <v>6100191090</v>
      </c>
      <c r="E747" s="36"/>
      <c r="F747" s="36"/>
      <c r="G747" s="46">
        <f>G748</f>
        <v>3</v>
      </c>
      <c r="H747" s="221">
        <f t="shared" si="163"/>
        <v>2</v>
      </c>
      <c r="I747" s="46">
        <f aca="true" t="shared" si="164" ref="I747:J749">I748</f>
        <v>2</v>
      </c>
      <c r="J747" s="46">
        <f t="shared" si="164"/>
        <v>0</v>
      </c>
      <c r="K747" s="248">
        <f t="shared" si="147"/>
        <v>0</v>
      </c>
      <c r="L747" s="49"/>
      <c r="M747" s="49"/>
    </row>
    <row r="748" spans="1:13" ht="30">
      <c r="A748" s="6" t="s">
        <v>46</v>
      </c>
      <c r="B748" s="42" t="s">
        <v>110</v>
      </c>
      <c r="C748" s="42" t="s">
        <v>112</v>
      </c>
      <c r="D748" s="35">
        <v>6100191090</v>
      </c>
      <c r="E748" s="38">
        <v>600</v>
      </c>
      <c r="F748" s="36"/>
      <c r="G748" s="46">
        <f>G749</f>
        <v>3</v>
      </c>
      <c r="H748" s="221">
        <f t="shared" si="163"/>
        <v>2</v>
      </c>
      <c r="I748" s="46">
        <f t="shared" si="164"/>
        <v>2</v>
      </c>
      <c r="J748" s="46">
        <f t="shared" si="164"/>
        <v>0</v>
      </c>
      <c r="K748" s="248">
        <f t="shared" si="147"/>
        <v>0</v>
      </c>
      <c r="L748" s="49"/>
      <c r="M748" s="49"/>
    </row>
    <row r="749" spans="1:13" ht="15">
      <c r="A749" s="6" t="s">
        <v>47</v>
      </c>
      <c r="B749" s="42" t="s">
        <v>110</v>
      </c>
      <c r="C749" s="42" t="s">
        <v>112</v>
      </c>
      <c r="D749" s="35">
        <v>6100191090</v>
      </c>
      <c r="E749" s="38">
        <v>610</v>
      </c>
      <c r="F749" s="36"/>
      <c r="G749" s="46">
        <f>G750</f>
        <v>3</v>
      </c>
      <c r="H749" s="221">
        <f t="shared" si="163"/>
        <v>2</v>
      </c>
      <c r="I749" s="46">
        <f t="shared" si="164"/>
        <v>2</v>
      </c>
      <c r="J749" s="46">
        <f t="shared" si="164"/>
        <v>0</v>
      </c>
      <c r="K749" s="248">
        <f aca="true" t="shared" si="165" ref="K749:K812">J749/I749*100</f>
        <v>0</v>
      </c>
      <c r="L749" s="49"/>
      <c r="M749" s="49"/>
    </row>
    <row r="750" spans="1:13" ht="15">
      <c r="A750" s="7" t="s">
        <v>8</v>
      </c>
      <c r="B750" s="42" t="s">
        <v>110</v>
      </c>
      <c r="C750" s="42" t="s">
        <v>112</v>
      </c>
      <c r="D750" s="35">
        <v>6100191090</v>
      </c>
      <c r="E750" s="38">
        <v>610</v>
      </c>
      <c r="F750" s="38">
        <v>1</v>
      </c>
      <c r="G750" s="46">
        <v>3</v>
      </c>
      <c r="H750" s="221">
        <f t="shared" si="163"/>
        <v>2</v>
      </c>
      <c r="I750" s="46">
        <v>2</v>
      </c>
      <c r="J750" s="46"/>
      <c r="K750" s="248">
        <f t="shared" si="165"/>
        <v>0</v>
      </c>
      <c r="L750" s="49"/>
      <c r="M750" s="49"/>
    </row>
    <row r="751" spans="1:11" ht="15">
      <c r="A751" s="5" t="s">
        <v>62</v>
      </c>
      <c r="B751" s="112">
        <v>1000</v>
      </c>
      <c r="C751" s="41"/>
      <c r="D751" s="36"/>
      <c r="E751" s="36"/>
      <c r="F751" s="36"/>
      <c r="G751" s="221" t="e">
        <f>G762+G772+G796+G856</f>
        <v>#REF!</v>
      </c>
      <c r="H751" s="221" t="e">
        <f>H762+H796+H772</f>
        <v>#REF!</v>
      </c>
      <c r="I751" s="221">
        <f>I762+I772+I796+I856</f>
        <v>20838.14</v>
      </c>
      <c r="J751" s="221">
        <f>J762+J772+J796+J856</f>
        <v>1662.3160000000003</v>
      </c>
      <c r="K751" s="248">
        <f t="shared" si="165"/>
        <v>7.97727628281603</v>
      </c>
    </row>
    <row r="752" spans="1:14" ht="15">
      <c r="A752" s="5" t="s">
        <v>8</v>
      </c>
      <c r="B752" s="43" t="s">
        <v>115</v>
      </c>
      <c r="C752" s="41"/>
      <c r="D752" s="36"/>
      <c r="E752" s="36"/>
      <c r="F752" s="36"/>
      <c r="G752" s="221" t="e">
        <f>G767+#REF!+G771</f>
        <v>#REF!</v>
      </c>
      <c r="H752" s="221" t="e">
        <f>H53+H56+H67+H94+H148+#REF!+H141+H298+H312+H767+H168+H173+H278+#REF!+H421+#REF!+#REF!+#REF!+H59+H362+H391+H761</f>
        <v>#REF!</v>
      </c>
      <c r="I752" s="221">
        <f>I767+I771+I806</f>
        <v>1000</v>
      </c>
      <c r="J752" s="221">
        <f>J767+J771+J806</f>
        <v>0</v>
      </c>
      <c r="K752" s="248">
        <f t="shared" si="165"/>
        <v>0</v>
      </c>
      <c r="N752" s="53"/>
    </row>
    <row r="753" spans="1:11" ht="15">
      <c r="A753" s="5" t="s">
        <v>9</v>
      </c>
      <c r="B753" s="43" t="s">
        <v>116</v>
      </c>
      <c r="C753" s="41"/>
      <c r="D753" s="36"/>
      <c r="E753" s="36"/>
      <c r="F753" s="36"/>
      <c r="G753" s="221" t="e">
        <f>G819+G831+G835+G839+G843+G851+G855+G861+G864+#REF!+#REF!+#REF!+G811+G847+G777+G815</f>
        <v>#REF!</v>
      </c>
      <c r="H753" s="221" t="e">
        <f>H122+H125+H108+H111+#REF!+#REF!+#REF!+#REF!+#REF!+#REF!+#REF!+H112+#REF!+#REF!+#REF!</f>
        <v>#REF!</v>
      </c>
      <c r="I753" s="221">
        <f>I777+I795+I802+I819+I831+I839+I843+I851+I855+I861+I864+I823+I815+I827+I847</f>
        <v>19838.14</v>
      </c>
      <c r="J753" s="221">
        <f>J777+J795+J802+J819+J831+J839+J843+J851+J855+J861+J864+J823+J815+J827+J847</f>
        <v>1662.3160000000003</v>
      </c>
      <c r="K753" s="248">
        <f t="shared" si="165"/>
        <v>8.379394439196417</v>
      </c>
    </row>
    <row r="754" spans="1:11" ht="15" customHeight="1" hidden="1">
      <c r="A754" s="5" t="s">
        <v>42</v>
      </c>
      <c r="B754" s="112" t="s">
        <v>43</v>
      </c>
      <c r="C754" s="41"/>
      <c r="D754" s="36"/>
      <c r="E754" s="36"/>
      <c r="F754" s="36"/>
      <c r="G754" s="221">
        <f>G755</f>
        <v>0</v>
      </c>
      <c r="H754" s="221" t="e">
        <f>H755</f>
        <v>#REF!</v>
      </c>
      <c r="I754" s="221">
        <f>I755</f>
        <v>0</v>
      </c>
      <c r="J754" s="221">
        <f>J755</f>
        <v>0</v>
      </c>
      <c r="K754" s="248" t="e">
        <f t="shared" si="165"/>
        <v>#DIV/0!</v>
      </c>
    </row>
    <row r="755" spans="1:11" ht="15" customHeight="1" hidden="1">
      <c r="A755" s="5" t="s">
        <v>44</v>
      </c>
      <c r="B755" s="112" t="s">
        <v>43</v>
      </c>
      <c r="C755" s="43" t="s">
        <v>45</v>
      </c>
      <c r="D755" s="36"/>
      <c r="E755" s="36"/>
      <c r="F755" s="36"/>
      <c r="G755" s="221">
        <f>G757</f>
        <v>0</v>
      </c>
      <c r="H755" s="221" t="e">
        <f>#REF!+H757</f>
        <v>#REF!</v>
      </c>
      <c r="I755" s="221">
        <f>I757</f>
        <v>0</v>
      </c>
      <c r="J755" s="221">
        <f>J757</f>
        <v>0</v>
      </c>
      <c r="K755" s="248" t="e">
        <f t="shared" si="165"/>
        <v>#DIV/0!</v>
      </c>
    </row>
    <row r="756" spans="1:11" ht="45" customHeight="1" hidden="1">
      <c r="A756" s="6" t="s">
        <v>51</v>
      </c>
      <c r="B756" s="42" t="s">
        <v>43</v>
      </c>
      <c r="C756" s="42" t="s">
        <v>45</v>
      </c>
      <c r="D756" s="38" t="s">
        <v>52</v>
      </c>
      <c r="E756" s="36"/>
      <c r="F756" s="36"/>
      <c r="G756" s="221">
        <f aca="true" t="shared" si="166" ref="G756:J760">G757</f>
        <v>0</v>
      </c>
      <c r="H756" s="46">
        <f t="shared" si="166"/>
        <v>0</v>
      </c>
      <c r="I756" s="221">
        <f t="shared" si="166"/>
        <v>0</v>
      </c>
      <c r="J756" s="221">
        <f t="shared" si="166"/>
        <v>0</v>
      </c>
      <c r="K756" s="248" t="e">
        <f t="shared" si="165"/>
        <v>#DIV/0!</v>
      </c>
    </row>
    <row r="757" spans="1:11" ht="75" customHeight="1" hidden="1">
      <c r="A757" s="6" t="s">
        <v>53</v>
      </c>
      <c r="B757" s="42" t="s">
        <v>43</v>
      </c>
      <c r="C757" s="42" t="s">
        <v>45</v>
      </c>
      <c r="D757" s="38" t="s">
        <v>54</v>
      </c>
      <c r="E757" s="36"/>
      <c r="F757" s="36"/>
      <c r="G757" s="221">
        <f t="shared" si="166"/>
        <v>0</v>
      </c>
      <c r="H757" s="46">
        <f t="shared" si="166"/>
        <v>0</v>
      </c>
      <c r="I757" s="221">
        <f t="shared" si="166"/>
        <v>0</v>
      </c>
      <c r="J757" s="221">
        <f t="shared" si="166"/>
        <v>0</v>
      </c>
      <c r="K757" s="248" t="e">
        <f t="shared" si="165"/>
        <v>#DIV/0!</v>
      </c>
    </row>
    <row r="758" spans="1:11" ht="75" customHeight="1" hidden="1">
      <c r="A758" s="6" t="s">
        <v>55</v>
      </c>
      <c r="B758" s="42" t="s">
        <v>43</v>
      </c>
      <c r="C758" s="42" t="s">
        <v>45</v>
      </c>
      <c r="D758" s="38" t="s">
        <v>56</v>
      </c>
      <c r="E758" s="36"/>
      <c r="F758" s="36"/>
      <c r="G758" s="221">
        <f t="shared" si="166"/>
        <v>0</v>
      </c>
      <c r="H758" s="46">
        <f t="shared" si="166"/>
        <v>0</v>
      </c>
      <c r="I758" s="221">
        <f t="shared" si="166"/>
        <v>0</v>
      </c>
      <c r="J758" s="221">
        <f t="shared" si="166"/>
        <v>0</v>
      </c>
      <c r="K758" s="248" t="e">
        <f t="shared" si="165"/>
        <v>#DIV/0!</v>
      </c>
    </row>
    <row r="759" spans="1:11" ht="30" customHeight="1" hidden="1">
      <c r="A759" s="6" t="s">
        <v>19</v>
      </c>
      <c r="B759" s="42" t="s">
        <v>43</v>
      </c>
      <c r="C759" s="41" t="s">
        <v>45</v>
      </c>
      <c r="D759" s="38" t="s">
        <v>56</v>
      </c>
      <c r="E759" s="38">
        <v>200</v>
      </c>
      <c r="F759" s="38"/>
      <c r="G759" s="221">
        <f t="shared" si="166"/>
        <v>0</v>
      </c>
      <c r="H759" s="46">
        <f t="shared" si="166"/>
        <v>0</v>
      </c>
      <c r="I759" s="221">
        <f t="shared" si="166"/>
        <v>0</v>
      </c>
      <c r="J759" s="221">
        <f t="shared" si="166"/>
        <v>0</v>
      </c>
      <c r="K759" s="248" t="e">
        <f t="shared" si="165"/>
        <v>#DIV/0!</v>
      </c>
    </row>
    <row r="760" spans="1:11" ht="30" customHeight="1" hidden="1">
      <c r="A760" s="6" t="s">
        <v>20</v>
      </c>
      <c r="B760" s="42" t="s">
        <v>43</v>
      </c>
      <c r="C760" s="41" t="s">
        <v>45</v>
      </c>
      <c r="D760" s="38" t="s">
        <v>56</v>
      </c>
      <c r="E760" s="38">
        <v>240</v>
      </c>
      <c r="F760" s="38"/>
      <c r="G760" s="221">
        <f t="shared" si="166"/>
        <v>0</v>
      </c>
      <c r="H760" s="46">
        <f t="shared" si="166"/>
        <v>0</v>
      </c>
      <c r="I760" s="221">
        <f t="shared" si="166"/>
        <v>0</v>
      </c>
      <c r="J760" s="221">
        <f t="shared" si="166"/>
        <v>0</v>
      </c>
      <c r="K760" s="248" t="e">
        <f t="shared" si="165"/>
        <v>#DIV/0!</v>
      </c>
    </row>
    <row r="761" spans="1:11" ht="15" customHeight="1" hidden="1">
      <c r="A761" s="7" t="s">
        <v>8</v>
      </c>
      <c r="B761" s="42" t="s">
        <v>43</v>
      </c>
      <c r="C761" s="42" t="s">
        <v>45</v>
      </c>
      <c r="D761" s="38" t="s">
        <v>56</v>
      </c>
      <c r="E761" s="38">
        <v>240</v>
      </c>
      <c r="F761" s="38">
        <v>1</v>
      </c>
      <c r="G761" s="221"/>
      <c r="H761" s="46"/>
      <c r="I761" s="221"/>
      <c r="J761" s="221"/>
      <c r="K761" s="248" t="e">
        <f t="shared" si="165"/>
        <v>#DIV/0!</v>
      </c>
    </row>
    <row r="762" spans="1:11" ht="15">
      <c r="A762" s="5" t="s">
        <v>103</v>
      </c>
      <c r="B762" s="112">
        <v>1000</v>
      </c>
      <c r="C762" s="112">
        <v>1001</v>
      </c>
      <c r="D762" s="38"/>
      <c r="E762" s="37"/>
      <c r="F762" s="37"/>
      <c r="G762" s="221">
        <f aca="true" t="shared" si="167" ref="G762:J766">G763</f>
        <v>1200</v>
      </c>
      <c r="H762" s="221">
        <f t="shared" si="167"/>
        <v>1083.20122</v>
      </c>
      <c r="I762" s="221">
        <f t="shared" si="167"/>
        <v>1000</v>
      </c>
      <c r="J762" s="221">
        <f t="shared" si="167"/>
        <v>0</v>
      </c>
      <c r="K762" s="248">
        <f t="shared" si="165"/>
        <v>0</v>
      </c>
    </row>
    <row r="763" spans="1:11" ht="15">
      <c r="A763" s="6" t="s">
        <v>16</v>
      </c>
      <c r="B763" s="42">
        <v>1000</v>
      </c>
      <c r="C763" s="42">
        <v>1001</v>
      </c>
      <c r="D763" s="38">
        <v>9000000000</v>
      </c>
      <c r="E763" s="36"/>
      <c r="F763" s="36"/>
      <c r="G763" s="46">
        <f>G764+G768</f>
        <v>1200</v>
      </c>
      <c r="H763" s="46">
        <f t="shared" si="167"/>
        <v>1083.20122</v>
      </c>
      <c r="I763" s="46">
        <f>I764+I768</f>
        <v>1000</v>
      </c>
      <c r="J763" s="46">
        <f>J764+J768</f>
        <v>0</v>
      </c>
      <c r="K763" s="248">
        <f t="shared" si="165"/>
        <v>0</v>
      </c>
    </row>
    <row r="764" spans="1:11" ht="15">
      <c r="A764" s="6" t="s">
        <v>431</v>
      </c>
      <c r="B764" s="42">
        <v>1000</v>
      </c>
      <c r="C764" s="42">
        <v>1001</v>
      </c>
      <c r="D764" s="38">
        <v>9000090910</v>
      </c>
      <c r="E764" s="36"/>
      <c r="F764" s="36"/>
      <c r="G764" s="46">
        <f t="shared" si="167"/>
        <v>1000</v>
      </c>
      <c r="H764" s="46">
        <f t="shared" si="167"/>
        <v>1083.20122</v>
      </c>
      <c r="I764" s="46">
        <f t="shared" si="167"/>
        <v>800</v>
      </c>
      <c r="J764" s="46">
        <f t="shared" si="167"/>
        <v>0</v>
      </c>
      <c r="K764" s="248">
        <f t="shared" si="165"/>
        <v>0</v>
      </c>
    </row>
    <row r="765" spans="1:11" ht="15">
      <c r="A765" s="6" t="s">
        <v>49</v>
      </c>
      <c r="B765" s="42">
        <v>1000</v>
      </c>
      <c r="C765" s="42">
        <v>1001</v>
      </c>
      <c r="D765" s="38">
        <v>9000090910</v>
      </c>
      <c r="E765" s="38">
        <v>300</v>
      </c>
      <c r="F765" s="36"/>
      <c r="G765" s="46">
        <f t="shared" si="167"/>
        <v>1000</v>
      </c>
      <c r="H765" s="46">
        <f t="shared" si="167"/>
        <v>1083.20122</v>
      </c>
      <c r="I765" s="46">
        <f t="shared" si="167"/>
        <v>800</v>
      </c>
      <c r="J765" s="46">
        <f t="shared" si="167"/>
        <v>0</v>
      </c>
      <c r="K765" s="248">
        <f t="shared" si="165"/>
        <v>0</v>
      </c>
    </row>
    <row r="766" spans="1:11" ht="15">
      <c r="A766" s="6" t="s">
        <v>64</v>
      </c>
      <c r="B766" s="42">
        <v>1000</v>
      </c>
      <c r="C766" s="42">
        <v>1001</v>
      </c>
      <c r="D766" s="38">
        <v>9000090910</v>
      </c>
      <c r="E766" s="38">
        <v>310</v>
      </c>
      <c r="F766" s="36"/>
      <c r="G766" s="46">
        <f t="shared" si="167"/>
        <v>1000</v>
      </c>
      <c r="H766" s="46">
        <f t="shared" si="167"/>
        <v>1083.20122</v>
      </c>
      <c r="I766" s="46">
        <f t="shared" si="167"/>
        <v>800</v>
      </c>
      <c r="J766" s="46">
        <f t="shared" si="167"/>
        <v>0</v>
      </c>
      <c r="K766" s="248">
        <f t="shared" si="165"/>
        <v>0</v>
      </c>
    </row>
    <row r="767" spans="1:11" ht="15">
      <c r="A767" s="7" t="s">
        <v>8</v>
      </c>
      <c r="B767" s="42">
        <v>1000</v>
      </c>
      <c r="C767" s="42">
        <v>1001</v>
      </c>
      <c r="D767" s="38">
        <v>9000090910</v>
      </c>
      <c r="E767" s="38">
        <v>310</v>
      </c>
      <c r="F767" s="38">
        <v>1</v>
      </c>
      <c r="G767" s="46">
        <v>1000</v>
      </c>
      <c r="H767" s="46">
        <v>1083.20122</v>
      </c>
      <c r="I767" s="46">
        <v>800</v>
      </c>
      <c r="J767" s="46">
        <v>0</v>
      </c>
      <c r="K767" s="248">
        <f t="shared" si="165"/>
        <v>0</v>
      </c>
    </row>
    <row r="768" spans="1:12" ht="30">
      <c r="A768" s="76" t="s">
        <v>222</v>
      </c>
      <c r="B768" s="42">
        <v>1000</v>
      </c>
      <c r="C768" s="42">
        <v>1001</v>
      </c>
      <c r="D768" s="38">
        <v>9000090940</v>
      </c>
      <c r="E768" s="36"/>
      <c r="F768" s="36"/>
      <c r="G768" s="46">
        <f aca="true" t="shared" si="168" ref="G768:J770">G769</f>
        <v>200</v>
      </c>
      <c r="H768" s="46">
        <f t="shared" si="168"/>
        <v>1083.20122</v>
      </c>
      <c r="I768" s="46">
        <f t="shared" si="168"/>
        <v>200</v>
      </c>
      <c r="J768" s="46">
        <f t="shared" si="168"/>
        <v>0</v>
      </c>
      <c r="K768" s="248">
        <f t="shared" si="165"/>
        <v>0</v>
      </c>
      <c r="L768" s="49"/>
    </row>
    <row r="769" spans="1:12" ht="15">
      <c r="A769" s="6" t="s">
        <v>49</v>
      </c>
      <c r="B769" s="42">
        <v>1000</v>
      </c>
      <c r="C769" s="42">
        <v>1001</v>
      </c>
      <c r="D769" s="38">
        <v>9000090940</v>
      </c>
      <c r="E769" s="38">
        <v>300</v>
      </c>
      <c r="F769" s="36"/>
      <c r="G769" s="46">
        <f t="shared" si="168"/>
        <v>200</v>
      </c>
      <c r="H769" s="46">
        <f t="shared" si="168"/>
        <v>1083.20122</v>
      </c>
      <c r="I769" s="46">
        <f t="shared" si="168"/>
        <v>200</v>
      </c>
      <c r="J769" s="46">
        <f t="shared" si="168"/>
        <v>0</v>
      </c>
      <c r="K769" s="248">
        <f t="shared" si="165"/>
        <v>0</v>
      </c>
      <c r="L769" s="49"/>
    </row>
    <row r="770" spans="1:12" ht="30">
      <c r="A770" s="6" t="s">
        <v>50</v>
      </c>
      <c r="B770" s="42">
        <v>1000</v>
      </c>
      <c r="C770" s="42">
        <v>1001</v>
      </c>
      <c r="D770" s="38">
        <v>9000090940</v>
      </c>
      <c r="E770" s="38">
        <v>320</v>
      </c>
      <c r="F770" s="36"/>
      <c r="G770" s="46">
        <f t="shared" si="168"/>
        <v>200</v>
      </c>
      <c r="H770" s="46">
        <f t="shared" si="168"/>
        <v>1083.20122</v>
      </c>
      <c r="I770" s="46">
        <f t="shared" si="168"/>
        <v>200</v>
      </c>
      <c r="J770" s="46">
        <f t="shared" si="168"/>
        <v>0</v>
      </c>
      <c r="K770" s="248">
        <f t="shared" si="165"/>
        <v>0</v>
      </c>
      <c r="L770" s="49"/>
    </row>
    <row r="771" spans="1:12" ht="15">
      <c r="A771" s="7" t="s">
        <v>8</v>
      </c>
      <c r="B771" s="42">
        <v>1000</v>
      </c>
      <c r="C771" s="42">
        <v>1001</v>
      </c>
      <c r="D771" s="38">
        <v>9000090940</v>
      </c>
      <c r="E771" s="38">
        <v>320</v>
      </c>
      <c r="F771" s="38">
        <v>1</v>
      </c>
      <c r="G771" s="46">
        <v>200</v>
      </c>
      <c r="H771" s="46">
        <v>1083.20122</v>
      </c>
      <c r="I771" s="46">
        <v>200</v>
      </c>
      <c r="J771" s="46">
        <v>0</v>
      </c>
      <c r="K771" s="248">
        <f t="shared" si="165"/>
        <v>0</v>
      </c>
      <c r="L771" s="49"/>
    </row>
    <row r="772" spans="1:11" ht="15">
      <c r="A772" s="5" t="s">
        <v>102</v>
      </c>
      <c r="B772" s="112">
        <v>1000</v>
      </c>
      <c r="C772" s="112" t="s">
        <v>104</v>
      </c>
      <c r="D772" s="37"/>
      <c r="E772" s="37"/>
      <c r="F772" s="37"/>
      <c r="G772" s="221" t="e">
        <f>#REF!+#REF!+#REF!+#REF!+G777</f>
        <v>#REF!</v>
      </c>
      <c r="H772" s="221" t="e">
        <f>#REF!+#REF!+#REF!</f>
        <v>#REF!</v>
      </c>
      <c r="I772" s="221">
        <f>I773+I778</f>
        <v>742.5</v>
      </c>
      <c r="J772" s="221">
        <f>J773+J778</f>
        <v>0</v>
      </c>
      <c r="K772" s="248">
        <f t="shared" si="165"/>
        <v>0</v>
      </c>
    </row>
    <row r="773" spans="1:12" ht="15" customHeight="1">
      <c r="A773" s="6" t="s">
        <v>16</v>
      </c>
      <c r="B773" s="42" t="s">
        <v>65</v>
      </c>
      <c r="C773" s="42" t="s">
        <v>104</v>
      </c>
      <c r="D773" s="38">
        <v>9000000000</v>
      </c>
      <c r="E773" s="36"/>
      <c r="F773" s="36"/>
      <c r="G773" s="46" t="e">
        <f>G774+#REF!</f>
        <v>#REF!</v>
      </c>
      <c r="H773" s="46" t="e">
        <f>#REF!</f>
        <v>#REF!</v>
      </c>
      <c r="I773" s="46">
        <f>I774+I792</f>
        <v>742.5</v>
      </c>
      <c r="J773" s="46">
        <f>J774+J792</f>
        <v>0</v>
      </c>
      <c r="K773" s="248">
        <f t="shared" si="165"/>
        <v>0</v>
      </c>
      <c r="L773" s="49"/>
    </row>
    <row r="774" spans="1:12" ht="45" hidden="1">
      <c r="A774" s="127" t="s">
        <v>355</v>
      </c>
      <c r="B774" s="42" t="s">
        <v>65</v>
      </c>
      <c r="C774" s="42" t="s">
        <v>104</v>
      </c>
      <c r="D774" s="36">
        <v>9000051350</v>
      </c>
      <c r="E774" s="36"/>
      <c r="F774" s="36"/>
      <c r="G774" s="46">
        <f>G775</f>
        <v>0</v>
      </c>
      <c r="H774" s="46"/>
      <c r="I774" s="46">
        <f aca="true" t="shared" si="169" ref="I774:J776">I775</f>
        <v>0</v>
      </c>
      <c r="J774" s="46">
        <f t="shared" si="169"/>
        <v>0</v>
      </c>
      <c r="K774" s="248" t="e">
        <f t="shared" si="165"/>
        <v>#DIV/0!</v>
      </c>
      <c r="L774" s="49"/>
    </row>
    <row r="775" spans="1:12" ht="15" customHeight="1" hidden="1">
      <c r="A775" s="6" t="s">
        <v>49</v>
      </c>
      <c r="B775" s="42">
        <v>1000</v>
      </c>
      <c r="C775" s="42">
        <v>1003</v>
      </c>
      <c r="D775" s="36">
        <v>9000051350</v>
      </c>
      <c r="E775" s="38">
        <v>300</v>
      </c>
      <c r="F775" s="36"/>
      <c r="G775" s="46">
        <f>G776</f>
        <v>0</v>
      </c>
      <c r="H775" s="46" t="e">
        <f>#REF!</f>
        <v>#REF!</v>
      </c>
      <c r="I775" s="46">
        <f t="shared" si="169"/>
        <v>0</v>
      </c>
      <c r="J775" s="46">
        <f t="shared" si="169"/>
        <v>0</v>
      </c>
      <c r="K775" s="248" t="e">
        <f t="shared" si="165"/>
        <v>#DIV/0!</v>
      </c>
      <c r="L775" s="49"/>
    </row>
    <row r="776" spans="1:12" ht="30" customHeight="1" hidden="1">
      <c r="A776" s="6" t="s">
        <v>50</v>
      </c>
      <c r="B776" s="42">
        <v>1000</v>
      </c>
      <c r="C776" s="42">
        <v>1003</v>
      </c>
      <c r="D776" s="36">
        <v>9000051350</v>
      </c>
      <c r="E776" s="38">
        <v>320</v>
      </c>
      <c r="F776" s="36"/>
      <c r="G776" s="46">
        <f>G777</f>
        <v>0</v>
      </c>
      <c r="H776" s="46">
        <f>H777</f>
        <v>119.906</v>
      </c>
      <c r="I776" s="46">
        <f t="shared" si="169"/>
        <v>0</v>
      </c>
      <c r="J776" s="46">
        <f t="shared" si="169"/>
        <v>0</v>
      </c>
      <c r="K776" s="248" t="e">
        <f t="shared" si="165"/>
        <v>#DIV/0!</v>
      </c>
      <c r="L776" s="49"/>
    </row>
    <row r="777" spans="1:12" ht="15" customHeight="1" hidden="1">
      <c r="A777" s="7" t="s">
        <v>9</v>
      </c>
      <c r="B777" s="42">
        <v>1000</v>
      </c>
      <c r="C777" s="42">
        <v>1003</v>
      </c>
      <c r="D777" s="36">
        <v>9000051350</v>
      </c>
      <c r="E777" s="38">
        <v>320</v>
      </c>
      <c r="F777" s="38">
        <v>2</v>
      </c>
      <c r="G777" s="46"/>
      <c r="H777" s="46">
        <v>119.906</v>
      </c>
      <c r="I777" s="46">
        <v>0</v>
      </c>
      <c r="J777" s="46"/>
      <c r="K777" s="248" t="e">
        <f t="shared" si="165"/>
        <v>#DIV/0!</v>
      </c>
      <c r="L777" s="49"/>
    </row>
    <row r="778" spans="1:13" ht="30" hidden="1">
      <c r="A778" s="32" t="s">
        <v>187</v>
      </c>
      <c r="B778" s="42">
        <v>1000</v>
      </c>
      <c r="C778" s="42">
        <v>1003</v>
      </c>
      <c r="D778" s="38" t="s">
        <v>204</v>
      </c>
      <c r="E778" s="36"/>
      <c r="F778" s="36"/>
      <c r="G778" s="46">
        <f>G779</f>
        <v>350</v>
      </c>
      <c r="H778" s="221">
        <f aca="true" t="shared" si="170" ref="H778:H791">I778-J778</f>
        <v>0</v>
      </c>
      <c r="I778" s="46">
        <f>I779</f>
        <v>0</v>
      </c>
      <c r="J778" s="46">
        <f>J779</f>
        <v>0</v>
      </c>
      <c r="K778" s="248" t="e">
        <f t="shared" si="165"/>
        <v>#DIV/0!</v>
      </c>
      <c r="L778" s="49"/>
      <c r="M778" s="49"/>
    </row>
    <row r="779" spans="1:13" ht="15" hidden="1">
      <c r="A779" s="32" t="s">
        <v>398</v>
      </c>
      <c r="B779" s="42">
        <v>1000</v>
      </c>
      <c r="C779" s="42">
        <v>1003</v>
      </c>
      <c r="D779" s="38" t="s">
        <v>205</v>
      </c>
      <c r="E779" s="36"/>
      <c r="F779" s="36"/>
      <c r="G779" s="46">
        <f>G788</f>
        <v>350</v>
      </c>
      <c r="H779" s="221">
        <f t="shared" si="170"/>
        <v>0</v>
      </c>
      <c r="I779" s="46">
        <f>I780+I784+I788</f>
        <v>0</v>
      </c>
      <c r="J779" s="46">
        <f>J780+J784+J788</f>
        <v>0</v>
      </c>
      <c r="K779" s="248" t="e">
        <f t="shared" si="165"/>
        <v>#DIV/0!</v>
      </c>
      <c r="L779" s="49"/>
      <c r="M779" s="49"/>
    </row>
    <row r="780" spans="1:13" ht="60" customHeight="1" hidden="1">
      <c r="A780" s="71" t="s">
        <v>399</v>
      </c>
      <c r="B780" s="42">
        <v>1000</v>
      </c>
      <c r="C780" s="42">
        <v>1003</v>
      </c>
      <c r="D780" s="35" t="s">
        <v>217</v>
      </c>
      <c r="E780" s="36"/>
      <c r="F780" s="36"/>
      <c r="G780" s="46">
        <f>G781</f>
        <v>350</v>
      </c>
      <c r="H780" s="221">
        <f t="shared" si="170"/>
        <v>0</v>
      </c>
      <c r="I780" s="46">
        <f aca="true" t="shared" si="171" ref="I780:J782">I781</f>
        <v>0</v>
      </c>
      <c r="J780" s="46">
        <f t="shared" si="171"/>
        <v>0</v>
      </c>
      <c r="K780" s="248" t="e">
        <f t="shared" si="165"/>
        <v>#DIV/0!</v>
      </c>
      <c r="L780" s="49"/>
      <c r="M780" s="49"/>
    </row>
    <row r="781" spans="1:13" ht="15" customHeight="1" hidden="1">
      <c r="A781" s="6" t="s">
        <v>49</v>
      </c>
      <c r="B781" s="42">
        <v>1000</v>
      </c>
      <c r="C781" s="42">
        <v>1003</v>
      </c>
      <c r="D781" s="35" t="s">
        <v>217</v>
      </c>
      <c r="E781" s="38">
        <v>300</v>
      </c>
      <c r="F781" s="36"/>
      <c r="G781" s="46">
        <f>G782</f>
        <v>350</v>
      </c>
      <c r="H781" s="221">
        <f t="shared" si="170"/>
        <v>0</v>
      </c>
      <c r="I781" s="46">
        <f t="shared" si="171"/>
        <v>0</v>
      </c>
      <c r="J781" s="46">
        <f t="shared" si="171"/>
        <v>0</v>
      </c>
      <c r="K781" s="248" t="e">
        <f t="shared" si="165"/>
        <v>#DIV/0!</v>
      </c>
      <c r="L781" s="49"/>
      <c r="M781" s="49"/>
    </row>
    <row r="782" spans="1:13" ht="30" customHeight="1" hidden="1">
      <c r="A782" s="6" t="s">
        <v>50</v>
      </c>
      <c r="B782" s="42">
        <v>1000</v>
      </c>
      <c r="C782" s="42">
        <v>1003</v>
      </c>
      <c r="D782" s="35" t="s">
        <v>217</v>
      </c>
      <c r="E782" s="38">
        <v>320</v>
      </c>
      <c r="F782" s="36"/>
      <c r="G782" s="46">
        <f>G783</f>
        <v>350</v>
      </c>
      <c r="H782" s="221">
        <f t="shared" si="170"/>
        <v>0</v>
      </c>
      <c r="I782" s="46">
        <f t="shared" si="171"/>
        <v>0</v>
      </c>
      <c r="J782" s="46">
        <f t="shared" si="171"/>
        <v>0</v>
      </c>
      <c r="K782" s="248" t="e">
        <f t="shared" si="165"/>
        <v>#DIV/0!</v>
      </c>
      <c r="L782" s="49"/>
      <c r="M782" s="49"/>
    </row>
    <row r="783" spans="1:13" ht="15" customHeight="1" hidden="1">
      <c r="A783" s="7" t="s">
        <v>9</v>
      </c>
      <c r="B783" s="42">
        <v>1000</v>
      </c>
      <c r="C783" s="42">
        <v>1003</v>
      </c>
      <c r="D783" s="35" t="s">
        <v>217</v>
      </c>
      <c r="E783" s="38">
        <v>320</v>
      </c>
      <c r="F783" s="38">
        <v>2</v>
      </c>
      <c r="G783" s="46">
        <v>350</v>
      </c>
      <c r="H783" s="221">
        <f t="shared" si="170"/>
        <v>0</v>
      </c>
      <c r="I783" s="46"/>
      <c r="J783" s="46"/>
      <c r="K783" s="248" t="e">
        <f t="shared" si="165"/>
        <v>#DIV/0!</v>
      </c>
      <c r="L783" s="49"/>
      <c r="M783" s="49"/>
    </row>
    <row r="784" spans="1:13" ht="75" hidden="1">
      <c r="A784" s="32" t="s">
        <v>400</v>
      </c>
      <c r="B784" s="42">
        <v>1000</v>
      </c>
      <c r="C784" s="42">
        <v>1003</v>
      </c>
      <c r="D784" s="35" t="s">
        <v>343</v>
      </c>
      <c r="E784" s="36"/>
      <c r="F784" s="36"/>
      <c r="G784" s="46">
        <f>G785</f>
        <v>350</v>
      </c>
      <c r="H784" s="221">
        <f t="shared" si="170"/>
        <v>0</v>
      </c>
      <c r="I784" s="46">
        <f aca="true" t="shared" si="172" ref="I784:J786">I785</f>
        <v>0</v>
      </c>
      <c r="J784" s="46">
        <f t="shared" si="172"/>
        <v>0</v>
      </c>
      <c r="K784" s="248" t="e">
        <f t="shared" si="165"/>
        <v>#DIV/0!</v>
      </c>
      <c r="L784" s="49"/>
      <c r="M784" s="49"/>
    </row>
    <row r="785" spans="1:13" ht="15" hidden="1">
      <c r="A785" s="6" t="s">
        <v>49</v>
      </c>
      <c r="B785" s="42">
        <v>1000</v>
      </c>
      <c r="C785" s="42">
        <v>1003</v>
      </c>
      <c r="D785" s="35" t="s">
        <v>343</v>
      </c>
      <c r="E785" s="38">
        <v>300</v>
      </c>
      <c r="F785" s="36"/>
      <c r="G785" s="46">
        <f>G786</f>
        <v>350</v>
      </c>
      <c r="H785" s="221">
        <f t="shared" si="170"/>
        <v>0</v>
      </c>
      <c r="I785" s="46">
        <f t="shared" si="172"/>
        <v>0</v>
      </c>
      <c r="J785" s="46">
        <f t="shared" si="172"/>
        <v>0</v>
      </c>
      <c r="K785" s="248" t="e">
        <f t="shared" si="165"/>
        <v>#DIV/0!</v>
      </c>
      <c r="L785" s="49"/>
      <c r="M785" s="49"/>
    </row>
    <row r="786" spans="1:13" ht="30" hidden="1">
      <c r="A786" s="6" t="s">
        <v>50</v>
      </c>
      <c r="B786" s="42">
        <v>1000</v>
      </c>
      <c r="C786" s="42">
        <v>1003</v>
      </c>
      <c r="D786" s="35" t="s">
        <v>343</v>
      </c>
      <c r="E786" s="38">
        <v>320</v>
      </c>
      <c r="F786" s="36"/>
      <c r="G786" s="46">
        <f>G787</f>
        <v>350</v>
      </c>
      <c r="H786" s="221">
        <f t="shared" si="170"/>
        <v>0</v>
      </c>
      <c r="I786" s="46">
        <f t="shared" si="172"/>
        <v>0</v>
      </c>
      <c r="J786" s="46">
        <f t="shared" si="172"/>
        <v>0</v>
      </c>
      <c r="K786" s="248" t="e">
        <f t="shared" si="165"/>
        <v>#DIV/0!</v>
      </c>
      <c r="L786" s="49"/>
      <c r="M786" s="49"/>
    </row>
    <row r="787" spans="1:13" ht="15" hidden="1">
      <c r="A787" s="7" t="s">
        <v>9</v>
      </c>
      <c r="B787" s="42">
        <v>1000</v>
      </c>
      <c r="C787" s="42">
        <v>1003</v>
      </c>
      <c r="D787" s="35" t="s">
        <v>343</v>
      </c>
      <c r="E787" s="38">
        <v>320</v>
      </c>
      <c r="F787" s="38">
        <v>2</v>
      </c>
      <c r="G787" s="46">
        <v>350</v>
      </c>
      <c r="H787" s="221">
        <f t="shared" si="170"/>
        <v>0</v>
      </c>
      <c r="I787" s="46"/>
      <c r="J787" s="46"/>
      <c r="K787" s="248" t="e">
        <f t="shared" si="165"/>
        <v>#DIV/0!</v>
      </c>
      <c r="L787" s="49"/>
      <c r="M787" s="49"/>
    </row>
    <row r="788" spans="1:13" ht="75" hidden="1">
      <c r="A788" s="32" t="s">
        <v>400</v>
      </c>
      <c r="B788" s="42">
        <v>1000</v>
      </c>
      <c r="C788" s="42">
        <v>1003</v>
      </c>
      <c r="D788" s="35" t="s">
        <v>343</v>
      </c>
      <c r="E788" s="36"/>
      <c r="F788" s="36"/>
      <c r="G788" s="46">
        <f>G789</f>
        <v>350</v>
      </c>
      <c r="H788" s="221">
        <f t="shared" si="170"/>
        <v>0</v>
      </c>
      <c r="I788" s="46">
        <f aca="true" t="shared" si="173" ref="I788:J790">I789</f>
        <v>0</v>
      </c>
      <c r="J788" s="46">
        <f t="shared" si="173"/>
        <v>0</v>
      </c>
      <c r="K788" s="248" t="e">
        <f t="shared" si="165"/>
        <v>#DIV/0!</v>
      </c>
      <c r="L788" s="49"/>
      <c r="M788" s="49"/>
    </row>
    <row r="789" spans="1:13" ht="15" hidden="1">
      <c r="A789" s="6" t="s">
        <v>49</v>
      </c>
      <c r="B789" s="42">
        <v>1000</v>
      </c>
      <c r="C789" s="42">
        <v>1003</v>
      </c>
      <c r="D789" s="35" t="s">
        <v>343</v>
      </c>
      <c r="E789" s="38">
        <v>300</v>
      </c>
      <c r="F789" s="36"/>
      <c r="G789" s="46">
        <f>G790</f>
        <v>350</v>
      </c>
      <c r="H789" s="221">
        <f t="shared" si="170"/>
        <v>0</v>
      </c>
      <c r="I789" s="46">
        <f t="shared" si="173"/>
        <v>0</v>
      </c>
      <c r="J789" s="46">
        <f t="shared" si="173"/>
        <v>0</v>
      </c>
      <c r="K789" s="248" t="e">
        <f t="shared" si="165"/>
        <v>#DIV/0!</v>
      </c>
      <c r="L789" s="49"/>
      <c r="M789" s="49"/>
    </row>
    <row r="790" spans="1:13" ht="30" hidden="1">
      <c r="A790" s="6" t="s">
        <v>50</v>
      </c>
      <c r="B790" s="42">
        <v>1000</v>
      </c>
      <c r="C790" s="42">
        <v>1003</v>
      </c>
      <c r="D790" s="35" t="s">
        <v>343</v>
      </c>
      <c r="E790" s="38">
        <v>320</v>
      </c>
      <c r="F790" s="36"/>
      <c r="G790" s="46">
        <f>G791</f>
        <v>350</v>
      </c>
      <c r="H790" s="221">
        <f t="shared" si="170"/>
        <v>0</v>
      </c>
      <c r="I790" s="46">
        <f t="shared" si="173"/>
        <v>0</v>
      </c>
      <c r="J790" s="46">
        <f t="shared" si="173"/>
        <v>0</v>
      </c>
      <c r="K790" s="248" t="e">
        <f t="shared" si="165"/>
        <v>#DIV/0!</v>
      </c>
      <c r="L790" s="49"/>
      <c r="M790" s="49"/>
    </row>
    <row r="791" spans="1:13" ht="15" hidden="1">
      <c r="A791" s="7" t="s">
        <v>8</v>
      </c>
      <c r="B791" s="42">
        <v>1000</v>
      </c>
      <c r="C791" s="42">
        <v>1003</v>
      </c>
      <c r="D791" s="35" t="s">
        <v>343</v>
      </c>
      <c r="E791" s="38">
        <v>320</v>
      </c>
      <c r="F791" s="38">
        <v>1</v>
      </c>
      <c r="G791" s="46">
        <v>350</v>
      </c>
      <c r="H791" s="221">
        <f t="shared" si="170"/>
        <v>0</v>
      </c>
      <c r="I791" s="46"/>
      <c r="J791" s="46"/>
      <c r="K791" s="248" t="e">
        <f t="shared" si="165"/>
        <v>#DIV/0!</v>
      </c>
      <c r="L791" s="49"/>
      <c r="M791" s="49"/>
    </row>
    <row r="792" spans="1:13" ht="50.25" customHeight="1">
      <c r="A792" s="127" t="s">
        <v>405</v>
      </c>
      <c r="B792" s="42" t="s">
        <v>65</v>
      </c>
      <c r="C792" s="42" t="s">
        <v>104</v>
      </c>
      <c r="D792" s="36">
        <v>9000051760</v>
      </c>
      <c r="E792" s="36"/>
      <c r="F792" s="36"/>
      <c r="G792" s="36"/>
      <c r="H792" s="46"/>
      <c r="I792" s="46">
        <f>I793</f>
        <v>742.5</v>
      </c>
      <c r="J792" s="46">
        <f aca="true" t="shared" si="174" ref="I792:J794">J793</f>
        <v>0</v>
      </c>
      <c r="K792" s="248">
        <f t="shared" si="165"/>
        <v>0</v>
      </c>
      <c r="L792" s="49"/>
      <c r="M792" s="49"/>
    </row>
    <row r="793" spans="1:13" ht="15">
      <c r="A793" s="6" t="s">
        <v>49</v>
      </c>
      <c r="B793" s="42">
        <v>1000</v>
      </c>
      <c r="C793" s="42">
        <v>1003</v>
      </c>
      <c r="D793" s="36">
        <v>9000051760</v>
      </c>
      <c r="E793" s="38">
        <v>300</v>
      </c>
      <c r="F793" s="38"/>
      <c r="G793" s="36"/>
      <c r="H793" s="46" t="e">
        <f>#REF!</f>
        <v>#REF!</v>
      </c>
      <c r="I793" s="46">
        <f t="shared" si="174"/>
        <v>742.5</v>
      </c>
      <c r="J793" s="46">
        <f t="shared" si="174"/>
        <v>0</v>
      </c>
      <c r="K793" s="248">
        <f t="shared" si="165"/>
        <v>0</v>
      </c>
      <c r="L793" s="49"/>
      <c r="M793" s="49"/>
    </row>
    <row r="794" spans="1:13" ht="30">
      <c r="A794" s="6" t="s">
        <v>50</v>
      </c>
      <c r="B794" s="42">
        <v>1000</v>
      </c>
      <c r="C794" s="42">
        <v>1003</v>
      </c>
      <c r="D794" s="36">
        <v>9000051760</v>
      </c>
      <c r="E794" s="38">
        <v>320</v>
      </c>
      <c r="F794" s="38"/>
      <c r="G794" s="36"/>
      <c r="H794" s="46">
        <f>H795</f>
        <v>350</v>
      </c>
      <c r="I794" s="46">
        <f t="shared" si="174"/>
        <v>742.5</v>
      </c>
      <c r="J794" s="46">
        <f t="shared" si="174"/>
        <v>0</v>
      </c>
      <c r="K794" s="248">
        <f t="shared" si="165"/>
        <v>0</v>
      </c>
      <c r="L794" s="49"/>
      <c r="M794" s="49"/>
    </row>
    <row r="795" spans="1:13" ht="15">
      <c r="A795" s="7" t="s">
        <v>9</v>
      </c>
      <c r="B795" s="42">
        <v>1000</v>
      </c>
      <c r="C795" s="42">
        <v>1003</v>
      </c>
      <c r="D795" s="36">
        <v>9000051760</v>
      </c>
      <c r="E795" s="38">
        <v>320</v>
      </c>
      <c r="F795" s="38">
        <v>2</v>
      </c>
      <c r="G795" s="38">
        <v>2</v>
      </c>
      <c r="H795" s="46">
        <v>350</v>
      </c>
      <c r="I795" s="46">
        <v>742.5</v>
      </c>
      <c r="J795" s="46"/>
      <c r="K795" s="248">
        <f t="shared" si="165"/>
        <v>0</v>
      </c>
      <c r="L795" s="49"/>
      <c r="M795" s="49"/>
    </row>
    <row r="796" spans="1:11" ht="15">
      <c r="A796" s="5" t="s">
        <v>63</v>
      </c>
      <c r="B796" s="112">
        <v>1000</v>
      </c>
      <c r="C796" s="112">
        <v>1004</v>
      </c>
      <c r="D796" s="37"/>
      <c r="E796" s="37"/>
      <c r="F796" s="37"/>
      <c r="G796" s="221">
        <f>G807+G831+G835+G839+G843+G851+G855+G847</f>
        <v>15852.500000000002</v>
      </c>
      <c r="H796" s="221" t="e">
        <f>H807</f>
        <v>#REF!</v>
      </c>
      <c r="I796" s="221">
        <f>I797+I807</f>
        <v>17720.04</v>
      </c>
      <c r="J796" s="221">
        <f>J797+J807</f>
        <v>1397.6737200000002</v>
      </c>
      <c r="K796" s="248">
        <f t="shared" si="165"/>
        <v>7.887531405120983</v>
      </c>
    </row>
    <row r="797" spans="1:14" ht="30" hidden="1">
      <c r="A797" s="142" t="s">
        <v>525</v>
      </c>
      <c r="B797" s="42" t="s">
        <v>65</v>
      </c>
      <c r="C797" s="42" t="s">
        <v>66</v>
      </c>
      <c r="D797" s="38">
        <v>5100000000</v>
      </c>
      <c r="E797" s="36"/>
      <c r="F797" s="36"/>
      <c r="G797" s="46">
        <f>G803</f>
        <v>350</v>
      </c>
      <c r="H797" s="221">
        <f>I797-J797</f>
        <v>0</v>
      </c>
      <c r="I797" s="46">
        <f>I798</f>
        <v>0</v>
      </c>
      <c r="J797" s="46">
        <f>J798</f>
        <v>0</v>
      </c>
      <c r="K797" s="248" t="e">
        <f t="shared" si="165"/>
        <v>#DIV/0!</v>
      </c>
      <c r="M797" s="49"/>
      <c r="N797" s="49"/>
    </row>
    <row r="798" spans="1:14" ht="30" hidden="1">
      <c r="A798" s="132" t="s">
        <v>527</v>
      </c>
      <c r="B798" s="42" t="s">
        <v>65</v>
      </c>
      <c r="C798" s="42" t="s">
        <v>66</v>
      </c>
      <c r="D798" s="38">
        <v>5120000000</v>
      </c>
      <c r="E798" s="36"/>
      <c r="F798" s="36"/>
      <c r="G798" s="46"/>
      <c r="H798" s="221"/>
      <c r="I798" s="46">
        <f>I799+I803</f>
        <v>0</v>
      </c>
      <c r="J798" s="46">
        <f>J799+J803</f>
        <v>0</v>
      </c>
      <c r="K798" s="248" t="e">
        <f t="shared" si="165"/>
        <v>#DIV/0!</v>
      </c>
      <c r="M798" s="49"/>
      <c r="N798" s="49"/>
    </row>
    <row r="799" spans="1:14" ht="30" hidden="1">
      <c r="A799" s="31" t="s">
        <v>445</v>
      </c>
      <c r="B799" s="42">
        <v>1000</v>
      </c>
      <c r="C799" s="42" t="s">
        <v>66</v>
      </c>
      <c r="D799" s="124" t="s">
        <v>477</v>
      </c>
      <c r="E799" s="36"/>
      <c r="F799" s="36"/>
      <c r="G799" s="46">
        <f>G800</f>
        <v>350</v>
      </c>
      <c r="H799" s="221">
        <f aca="true" t="shared" si="175" ref="H799:H806">I799-J799</f>
        <v>0</v>
      </c>
      <c r="I799" s="46">
        <f aca="true" t="shared" si="176" ref="I799:J801">I800</f>
        <v>0</v>
      </c>
      <c r="J799" s="46">
        <f t="shared" si="176"/>
        <v>0</v>
      </c>
      <c r="K799" s="248" t="e">
        <f t="shared" si="165"/>
        <v>#DIV/0!</v>
      </c>
      <c r="M799" s="49"/>
      <c r="N799" s="49"/>
    </row>
    <row r="800" spans="1:14" ht="15" hidden="1">
      <c r="A800" s="6" t="s">
        <v>49</v>
      </c>
      <c r="B800" s="42">
        <v>1000</v>
      </c>
      <c r="C800" s="42" t="s">
        <v>66</v>
      </c>
      <c r="D800" s="124" t="s">
        <v>477</v>
      </c>
      <c r="E800" s="38">
        <v>300</v>
      </c>
      <c r="F800" s="36"/>
      <c r="G800" s="46">
        <f>G801</f>
        <v>350</v>
      </c>
      <c r="H800" s="221">
        <f t="shared" si="175"/>
        <v>0</v>
      </c>
      <c r="I800" s="46">
        <f t="shared" si="176"/>
        <v>0</v>
      </c>
      <c r="J800" s="46">
        <f t="shared" si="176"/>
        <v>0</v>
      </c>
      <c r="K800" s="248" t="e">
        <f t="shared" si="165"/>
        <v>#DIV/0!</v>
      </c>
      <c r="M800" s="49"/>
      <c r="N800" s="49"/>
    </row>
    <row r="801" spans="1:14" ht="30" hidden="1">
      <c r="A801" s="6" t="s">
        <v>50</v>
      </c>
      <c r="B801" s="42">
        <v>1000</v>
      </c>
      <c r="C801" s="42" t="s">
        <v>66</v>
      </c>
      <c r="D801" s="124" t="s">
        <v>477</v>
      </c>
      <c r="E801" s="38">
        <v>320</v>
      </c>
      <c r="F801" s="36"/>
      <c r="G801" s="46">
        <f>G802</f>
        <v>350</v>
      </c>
      <c r="H801" s="221">
        <f t="shared" si="175"/>
        <v>0</v>
      </c>
      <c r="I801" s="46">
        <f t="shared" si="176"/>
        <v>0</v>
      </c>
      <c r="J801" s="46">
        <f t="shared" si="176"/>
        <v>0</v>
      </c>
      <c r="K801" s="248" t="e">
        <f t="shared" si="165"/>
        <v>#DIV/0!</v>
      </c>
      <c r="M801" s="49"/>
      <c r="N801" s="49"/>
    </row>
    <row r="802" spans="1:14" ht="15" hidden="1">
      <c r="A802" s="7" t="s">
        <v>9</v>
      </c>
      <c r="B802" s="42">
        <v>1000</v>
      </c>
      <c r="C802" s="42" t="s">
        <v>66</v>
      </c>
      <c r="D802" s="124" t="s">
        <v>477</v>
      </c>
      <c r="E802" s="38">
        <v>320</v>
      </c>
      <c r="F802" s="38">
        <v>2</v>
      </c>
      <c r="G802" s="46">
        <v>350</v>
      </c>
      <c r="H802" s="221">
        <f t="shared" si="175"/>
        <v>0</v>
      </c>
      <c r="I802" s="46">
        <v>0</v>
      </c>
      <c r="J802" s="46"/>
      <c r="K802" s="248" t="e">
        <f t="shared" si="165"/>
        <v>#DIV/0!</v>
      </c>
      <c r="M802" s="49"/>
      <c r="N802" s="49"/>
    </row>
    <row r="803" spans="1:14" ht="30" hidden="1">
      <c r="A803" s="31" t="s">
        <v>445</v>
      </c>
      <c r="B803" s="42">
        <v>1000</v>
      </c>
      <c r="C803" s="42" t="s">
        <v>66</v>
      </c>
      <c r="D803" s="124" t="s">
        <v>477</v>
      </c>
      <c r="E803" s="36"/>
      <c r="F803" s="36"/>
      <c r="G803" s="46">
        <f>G804</f>
        <v>350</v>
      </c>
      <c r="H803" s="221">
        <f t="shared" si="175"/>
        <v>0</v>
      </c>
      <c r="I803" s="46">
        <f aca="true" t="shared" si="177" ref="I803:J805">I804</f>
        <v>0</v>
      </c>
      <c r="J803" s="46">
        <f t="shared" si="177"/>
        <v>0</v>
      </c>
      <c r="K803" s="248" t="e">
        <f t="shared" si="165"/>
        <v>#DIV/0!</v>
      </c>
      <c r="M803" s="49"/>
      <c r="N803" s="49"/>
    </row>
    <row r="804" spans="1:14" ht="15" hidden="1">
      <c r="A804" s="6" t="s">
        <v>49</v>
      </c>
      <c r="B804" s="42">
        <v>1000</v>
      </c>
      <c r="C804" s="42" t="s">
        <v>66</v>
      </c>
      <c r="D804" s="124" t="s">
        <v>477</v>
      </c>
      <c r="E804" s="38">
        <v>300</v>
      </c>
      <c r="F804" s="36"/>
      <c r="G804" s="46">
        <f>G805</f>
        <v>350</v>
      </c>
      <c r="H804" s="221">
        <f t="shared" si="175"/>
        <v>0</v>
      </c>
      <c r="I804" s="46">
        <f t="shared" si="177"/>
        <v>0</v>
      </c>
      <c r="J804" s="46">
        <f t="shared" si="177"/>
        <v>0</v>
      </c>
      <c r="K804" s="248" t="e">
        <f t="shared" si="165"/>
        <v>#DIV/0!</v>
      </c>
      <c r="M804" s="49"/>
      <c r="N804" s="49"/>
    </row>
    <row r="805" spans="1:14" ht="30" hidden="1">
      <c r="A805" s="6" t="s">
        <v>50</v>
      </c>
      <c r="B805" s="42">
        <v>1000</v>
      </c>
      <c r="C805" s="42" t="s">
        <v>66</v>
      </c>
      <c r="D805" s="124" t="s">
        <v>477</v>
      </c>
      <c r="E805" s="38">
        <v>320</v>
      </c>
      <c r="F805" s="36"/>
      <c r="G805" s="46">
        <f>G806</f>
        <v>350</v>
      </c>
      <c r="H805" s="221">
        <f t="shared" si="175"/>
        <v>0</v>
      </c>
      <c r="I805" s="46">
        <f t="shared" si="177"/>
        <v>0</v>
      </c>
      <c r="J805" s="46">
        <f t="shared" si="177"/>
        <v>0</v>
      </c>
      <c r="K805" s="248" t="e">
        <f t="shared" si="165"/>
        <v>#DIV/0!</v>
      </c>
      <c r="M805" s="49"/>
      <c r="N805" s="49"/>
    </row>
    <row r="806" spans="1:14" ht="15" hidden="1">
      <c r="A806" s="7" t="s">
        <v>8</v>
      </c>
      <c r="B806" s="42">
        <v>1000</v>
      </c>
      <c r="C806" s="42" t="s">
        <v>66</v>
      </c>
      <c r="D806" s="124" t="s">
        <v>477</v>
      </c>
      <c r="E806" s="38">
        <v>320</v>
      </c>
      <c r="F806" s="38">
        <v>1</v>
      </c>
      <c r="G806" s="46">
        <v>350</v>
      </c>
      <c r="H806" s="221">
        <f t="shared" si="175"/>
        <v>0</v>
      </c>
      <c r="I806" s="46">
        <v>0</v>
      </c>
      <c r="J806" s="46"/>
      <c r="K806" s="248" t="e">
        <f t="shared" si="165"/>
        <v>#DIV/0!</v>
      </c>
      <c r="M806" s="49"/>
      <c r="N806" s="49"/>
    </row>
    <row r="807" spans="1:11" ht="15">
      <c r="A807" s="6" t="s">
        <v>16</v>
      </c>
      <c r="B807" s="42">
        <v>1000</v>
      </c>
      <c r="C807" s="42" t="s">
        <v>66</v>
      </c>
      <c r="D807" s="38">
        <v>9000000000</v>
      </c>
      <c r="E807" s="36"/>
      <c r="F807" s="36"/>
      <c r="G807" s="46">
        <f>G816+G808+G812</f>
        <v>7480.6</v>
      </c>
      <c r="H807" s="46" t="e">
        <f>#REF!</f>
        <v>#REF!</v>
      </c>
      <c r="I807" s="46">
        <f>I815+I819+I831+I835+I839+I843+I851+I847+I855+I823+I827</f>
        <v>17720.04</v>
      </c>
      <c r="J807" s="46">
        <f>J815+J819+J831+J835+J839+J843+J851+J847+J855+J823+J827</f>
        <v>1397.6737200000002</v>
      </c>
      <c r="K807" s="248">
        <f t="shared" si="165"/>
        <v>7.887531405120983</v>
      </c>
    </row>
    <row r="808" spans="1:11" ht="60" customHeight="1" hidden="1">
      <c r="A808" s="31" t="s">
        <v>208</v>
      </c>
      <c r="B808" s="42">
        <v>1000</v>
      </c>
      <c r="C808" s="42">
        <v>1004</v>
      </c>
      <c r="D808" s="35">
        <v>9000050820</v>
      </c>
      <c r="E808" s="36"/>
      <c r="F808" s="36"/>
      <c r="G808" s="46">
        <f aca="true" t="shared" si="178" ref="G808:J810">G809</f>
        <v>0</v>
      </c>
      <c r="H808" s="46">
        <f t="shared" si="178"/>
        <v>7760</v>
      </c>
      <c r="I808" s="46">
        <f t="shared" si="178"/>
        <v>0</v>
      </c>
      <c r="J808" s="46">
        <f t="shared" si="178"/>
        <v>0</v>
      </c>
      <c r="K808" s="248" t="e">
        <f t="shared" si="165"/>
        <v>#DIV/0!</v>
      </c>
    </row>
    <row r="809" spans="1:11" ht="15" customHeight="1" hidden="1">
      <c r="A809" s="6" t="s">
        <v>49</v>
      </c>
      <c r="B809" s="42">
        <v>1000</v>
      </c>
      <c r="C809" s="42">
        <v>1004</v>
      </c>
      <c r="D809" s="35">
        <v>9000050820</v>
      </c>
      <c r="E809" s="38">
        <v>300</v>
      </c>
      <c r="F809" s="36"/>
      <c r="G809" s="46">
        <f t="shared" si="178"/>
        <v>0</v>
      </c>
      <c r="H809" s="46">
        <f t="shared" si="178"/>
        <v>7760</v>
      </c>
      <c r="I809" s="46">
        <f t="shared" si="178"/>
        <v>0</v>
      </c>
      <c r="J809" s="46">
        <f t="shared" si="178"/>
        <v>0</v>
      </c>
      <c r="K809" s="248" t="e">
        <f t="shared" si="165"/>
        <v>#DIV/0!</v>
      </c>
    </row>
    <row r="810" spans="1:11" ht="30" customHeight="1" hidden="1">
      <c r="A810" s="6" t="s">
        <v>50</v>
      </c>
      <c r="B810" s="42">
        <v>1000</v>
      </c>
      <c r="C810" s="42">
        <v>1004</v>
      </c>
      <c r="D810" s="35">
        <v>9000050820</v>
      </c>
      <c r="E810" s="38">
        <v>320</v>
      </c>
      <c r="F810" s="36"/>
      <c r="G810" s="46">
        <f t="shared" si="178"/>
        <v>0</v>
      </c>
      <c r="H810" s="46">
        <f t="shared" si="178"/>
        <v>7760</v>
      </c>
      <c r="I810" s="46">
        <f t="shared" si="178"/>
        <v>0</v>
      </c>
      <c r="J810" s="46">
        <f t="shared" si="178"/>
        <v>0</v>
      </c>
      <c r="K810" s="248" t="e">
        <f t="shared" si="165"/>
        <v>#DIV/0!</v>
      </c>
    </row>
    <row r="811" spans="1:11" ht="15" customHeight="1" hidden="1">
      <c r="A811" s="7" t="s">
        <v>9</v>
      </c>
      <c r="B811" s="42">
        <v>1000</v>
      </c>
      <c r="C811" s="42">
        <v>1004</v>
      </c>
      <c r="D811" s="35">
        <v>9000050820</v>
      </c>
      <c r="E811" s="38">
        <v>320</v>
      </c>
      <c r="F811" s="38">
        <v>2</v>
      </c>
      <c r="G811" s="46"/>
      <c r="H811" s="46">
        <v>7760</v>
      </c>
      <c r="I811" s="46"/>
      <c r="J811" s="46"/>
      <c r="K811" s="248" t="e">
        <f t="shared" si="165"/>
        <v>#DIV/0!</v>
      </c>
    </row>
    <row r="812" spans="1:12" ht="60" hidden="1">
      <c r="A812" s="31" t="s">
        <v>208</v>
      </c>
      <c r="B812" s="42">
        <v>1000</v>
      </c>
      <c r="C812" s="42">
        <v>1004</v>
      </c>
      <c r="D812" s="35" t="s">
        <v>403</v>
      </c>
      <c r="E812" s="36"/>
      <c r="F812" s="36"/>
      <c r="G812" s="46">
        <f aca="true" t="shared" si="179" ref="G812:J814">G813</f>
        <v>1179.20658</v>
      </c>
      <c r="H812" s="46">
        <f t="shared" si="179"/>
        <v>7760</v>
      </c>
      <c r="I812" s="46">
        <f t="shared" si="179"/>
        <v>0</v>
      </c>
      <c r="J812" s="46">
        <f t="shared" si="179"/>
        <v>0</v>
      </c>
      <c r="K812" s="248" t="e">
        <f t="shared" si="165"/>
        <v>#DIV/0!</v>
      </c>
      <c r="L812" s="49"/>
    </row>
    <row r="813" spans="1:12" ht="30" hidden="1">
      <c r="A813" s="6" t="s">
        <v>167</v>
      </c>
      <c r="B813" s="42">
        <v>1000</v>
      </c>
      <c r="C813" s="42">
        <v>1004</v>
      </c>
      <c r="D813" s="35" t="s">
        <v>403</v>
      </c>
      <c r="E813" s="38">
        <v>400</v>
      </c>
      <c r="F813" s="36"/>
      <c r="G813" s="46">
        <f t="shared" si="179"/>
        <v>1179.20658</v>
      </c>
      <c r="H813" s="46">
        <f t="shared" si="179"/>
        <v>7760</v>
      </c>
      <c r="I813" s="46">
        <f t="shared" si="179"/>
        <v>0</v>
      </c>
      <c r="J813" s="46">
        <f t="shared" si="179"/>
        <v>0</v>
      </c>
      <c r="K813" s="248" t="e">
        <f aca="true" t="shared" si="180" ref="K813:K876">J813/I813*100</f>
        <v>#DIV/0!</v>
      </c>
      <c r="L813" s="49"/>
    </row>
    <row r="814" spans="1:12" ht="15" hidden="1">
      <c r="A814" s="6" t="s">
        <v>173</v>
      </c>
      <c r="B814" s="42">
        <v>1000</v>
      </c>
      <c r="C814" s="42">
        <v>1004</v>
      </c>
      <c r="D814" s="35" t="s">
        <v>403</v>
      </c>
      <c r="E814" s="38">
        <v>410</v>
      </c>
      <c r="F814" s="36"/>
      <c r="G814" s="46">
        <f t="shared" si="179"/>
        <v>1179.20658</v>
      </c>
      <c r="H814" s="46">
        <f t="shared" si="179"/>
        <v>7760</v>
      </c>
      <c r="I814" s="46">
        <f t="shared" si="179"/>
        <v>0</v>
      </c>
      <c r="J814" s="46">
        <f t="shared" si="179"/>
        <v>0</v>
      </c>
      <c r="K814" s="248" t="e">
        <f t="shared" si="180"/>
        <v>#DIV/0!</v>
      </c>
      <c r="L814" s="49"/>
    </row>
    <row r="815" spans="1:12" ht="15" hidden="1">
      <c r="A815" s="7" t="s">
        <v>9</v>
      </c>
      <c r="B815" s="42">
        <v>1000</v>
      </c>
      <c r="C815" s="42">
        <v>1004</v>
      </c>
      <c r="D815" s="35" t="s">
        <v>403</v>
      </c>
      <c r="E815" s="38">
        <v>410</v>
      </c>
      <c r="F815" s="38">
        <v>2</v>
      </c>
      <c r="G815" s="46">
        <v>1179.20658</v>
      </c>
      <c r="H815" s="46">
        <v>7760</v>
      </c>
      <c r="I815" s="46"/>
      <c r="J815" s="46"/>
      <c r="K815" s="248" t="e">
        <f t="shared" si="180"/>
        <v>#DIV/0!</v>
      </c>
      <c r="L815" s="49"/>
    </row>
    <row r="816" spans="1:11" ht="45" hidden="1">
      <c r="A816" s="31" t="s">
        <v>432</v>
      </c>
      <c r="B816" s="42">
        <v>1000</v>
      </c>
      <c r="C816" s="42">
        <v>1004</v>
      </c>
      <c r="D816" s="35" t="s">
        <v>403</v>
      </c>
      <c r="E816" s="36"/>
      <c r="F816" s="36"/>
      <c r="G816" s="46">
        <f aca="true" t="shared" si="181" ref="G816:J826">G817</f>
        <v>6301.39342</v>
      </c>
      <c r="H816" s="46">
        <f t="shared" si="181"/>
        <v>7760</v>
      </c>
      <c r="I816" s="46">
        <f t="shared" si="181"/>
        <v>0</v>
      </c>
      <c r="J816" s="46">
        <f t="shared" si="181"/>
        <v>0</v>
      </c>
      <c r="K816" s="248" t="e">
        <f t="shared" si="180"/>
        <v>#DIV/0!</v>
      </c>
    </row>
    <row r="817" spans="1:11" ht="30" hidden="1">
      <c r="A817" s="6" t="s">
        <v>167</v>
      </c>
      <c r="B817" s="42">
        <v>1000</v>
      </c>
      <c r="C817" s="42">
        <v>1004</v>
      </c>
      <c r="D817" s="35" t="s">
        <v>403</v>
      </c>
      <c r="E817" s="38">
        <v>400</v>
      </c>
      <c r="F817" s="36"/>
      <c r="G817" s="46">
        <f t="shared" si="181"/>
        <v>6301.39342</v>
      </c>
      <c r="H817" s="46">
        <f t="shared" si="181"/>
        <v>7760</v>
      </c>
      <c r="I817" s="46">
        <f t="shared" si="181"/>
        <v>0</v>
      </c>
      <c r="J817" s="46">
        <f t="shared" si="181"/>
        <v>0</v>
      </c>
      <c r="K817" s="248" t="e">
        <f t="shared" si="180"/>
        <v>#DIV/0!</v>
      </c>
    </row>
    <row r="818" spans="1:11" ht="15" hidden="1">
      <c r="A818" s="6" t="s">
        <v>173</v>
      </c>
      <c r="B818" s="42">
        <v>1000</v>
      </c>
      <c r="C818" s="42">
        <v>1004</v>
      </c>
      <c r="D818" s="35" t="s">
        <v>403</v>
      </c>
      <c r="E818" s="38">
        <v>410</v>
      </c>
      <c r="F818" s="36"/>
      <c r="G818" s="46">
        <f t="shared" si="181"/>
        <v>6301.39342</v>
      </c>
      <c r="H818" s="46">
        <f t="shared" si="181"/>
        <v>7760</v>
      </c>
      <c r="I818" s="46">
        <f t="shared" si="181"/>
        <v>0</v>
      </c>
      <c r="J818" s="46">
        <f t="shared" si="181"/>
        <v>0</v>
      </c>
      <c r="K818" s="248" t="e">
        <f t="shared" si="180"/>
        <v>#DIV/0!</v>
      </c>
    </row>
    <row r="819" spans="1:11" ht="15" hidden="1">
      <c r="A819" s="7" t="s">
        <v>9</v>
      </c>
      <c r="B819" s="42">
        <v>1000</v>
      </c>
      <c r="C819" s="42">
        <v>1004</v>
      </c>
      <c r="D819" s="35" t="s">
        <v>403</v>
      </c>
      <c r="E819" s="38">
        <v>410</v>
      </c>
      <c r="F819" s="38">
        <v>2</v>
      </c>
      <c r="G819" s="46">
        <v>6301.39342</v>
      </c>
      <c r="H819" s="46">
        <v>7760</v>
      </c>
      <c r="I819" s="46"/>
      <c r="J819" s="46"/>
      <c r="K819" s="248" t="e">
        <f t="shared" si="180"/>
        <v>#DIV/0!</v>
      </c>
    </row>
    <row r="820" spans="1:11" ht="45">
      <c r="A820" s="31" t="s">
        <v>432</v>
      </c>
      <c r="B820" s="42">
        <v>1000</v>
      </c>
      <c r="C820" s="42">
        <v>1004</v>
      </c>
      <c r="D820" s="35">
        <v>9000072950</v>
      </c>
      <c r="E820" s="36"/>
      <c r="F820" s="36"/>
      <c r="G820" s="46">
        <f t="shared" si="181"/>
        <v>6301.39342</v>
      </c>
      <c r="H820" s="46">
        <f t="shared" si="181"/>
        <v>7760</v>
      </c>
      <c r="I820" s="46">
        <f t="shared" si="181"/>
        <v>8184.99</v>
      </c>
      <c r="J820" s="46">
        <f t="shared" si="181"/>
        <v>0</v>
      </c>
      <c r="K820" s="248">
        <f t="shared" si="180"/>
        <v>0</v>
      </c>
    </row>
    <row r="821" spans="1:11" ht="30">
      <c r="A821" s="6" t="s">
        <v>167</v>
      </c>
      <c r="B821" s="42">
        <v>1000</v>
      </c>
      <c r="C821" s="42">
        <v>1004</v>
      </c>
      <c r="D821" s="35">
        <v>9000072950</v>
      </c>
      <c r="E821" s="38">
        <v>400</v>
      </c>
      <c r="F821" s="36"/>
      <c r="G821" s="46">
        <f t="shared" si="181"/>
        <v>6301.39342</v>
      </c>
      <c r="H821" s="46">
        <f t="shared" si="181"/>
        <v>7760</v>
      </c>
      <c r="I821" s="46">
        <f t="shared" si="181"/>
        <v>8184.99</v>
      </c>
      <c r="J821" s="46">
        <f t="shared" si="181"/>
        <v>0</v>
      </c>
      <c r="K821" s="248">
        <f t="shared" si="180"/>
        <v>0</v>
      </c>
    </row>
    <row r="822" spans="1:11" ht="15">
      <c r="A822" s="6" t="s">
        <v>173</v>
      </c>
      <c r="B822" s="42">
        <v>1000</v>
      </c>
      <c r="C822" s="42">
        <v>1004</v>
      </c>
      <c r="D822" s="35">
        <v>9000072950</v>
      </c>
      <c r="E822" s="38">
        <v>410</v>
      </c>
      <c r="F822" s="36"/>
      <c r="G822" s="46">
        <f t="shared" si="181"/>
        <v>6301.39342</v>
      </c>
      <c r="H822" s="46">
        <f t="shared" si="181"/>
        <v>7760</v>
      </c>
      <c r="I822" s="46">
        <f t="shared" si="181"/>
        <v>8184.99</v>
      </c>
      <c r="J822" s="46">
        <f t="shared" si="181"/>
        <v>0</v>
      </c>
      <c r="K822" s="248">
        <f t="shared" si="180"/>
        <v>0</v>
      </c>
    </row>
    <row r="823" spans="1:11" ht="15">
      <c r="A823" s="7" t="s">
        <v>9</v>
      </c>
      <c r="B823" s="42">
        <v>1000</v>
      </c>
      <c r="C823" s="42">
        <v>1004</v>
      </c>
      <c r="D823" s="35">
        <v>9000072950</v>
      </c>
      <c r="E823" s="38">
        <v>410</v>
      </c>
      <c r="F823" s="38">
        <v>2</v>
      </c>
      <c r="G823" s="46">
        <v>6301.39342</v>
      </c>
      <c r="H823" s="46">
        <v>7760</v>
      </c>
      <c r="I823" s="46">
        <v>8184.99</v>
      </c>
      <c r="J823" s="46"/>
      <c r="K823" s="248">
        <f t="shared" si="180"/>
        <v>0</v>
      </c>
    </row>
    <row r="824" spans="1:11" ht="45">
      <c r="A824" s="31" t="s">
        <v>432</v>
      </c>
      <c r="B824" s="42">
        <v>1000</v>
      </c>
      <c r="C824" s="42">
        <v>1004</v>
      </c>
      <c r="D824" s="35">
        <v>9000072960</v>
      </c>
      <c r="E824" s="36"/>
      <c r="F824" s="36"/>
      <c r="G824" s="46">
        <f t="shared" si="181"/>
        <v>6301.39342</v>
      </c>
      <c r="H824" s="46">
        <f t="shared" si="181"/>
        <v>7760</v>
      </c>
      <c r="I824" s="46">
        <f t="shared" si="181"/>
        <v>2046.25</v>
      </c>
      <c r="J824" s="46">
        <f t="shared" si="181"/>
        <v>0</v>
      </c>
      <c r="K824" s="248">
        <f t="shared" si="180"/>
        <v>0</v>
      </c>
    </row>
    <row r="825" spans="1:11" ht="30">
      <c r="A825" s="6" t="s">
        <v>167</v>
      </c>
      <c r="B825" s="42">
        <v>1000</v>
      </c>
      <c r="C825" s="42">
        <v>1004</v>
      </c>
      <c r="D825" s="35">
        <v>9000072960</v>
      </c>
      <c r="E825" s="38">
        <v>400</v>
      </c>
      <c r="F825" s="36"/>
      <c r="G825" s="46">
        <f t="shared" si="181"/>
        <v>6301.39342</v>
      </c>
      <c r="H825" s="46">
        <f t="shared" si="181"/>
        <v>7760</v>
      </c>
      <c r="I825" s="46">
        <f t="shared" si="181"/>
        <v>2046.25</v>
      </c>
      <c r="J825" s="46">
        <f t="shared" si="181"/>
        <v>0</v>
      </c>
      <c r="K825" s="248">
        <f t="shared" si="180"/>
        <v>0</v>
      </c>
    </row>
    <row r="826" spans="1:11" ht="15">
      <c r="A826" s="6" t="s">
        <v>173</v>
      </c>
      <c r="B826" s="42">
        <v>1000</v>
      </c>
      <c r="C826" s="42">
        <v>1004</v>
      </c>
      <c r="D826" s="35">
        <v>9000072960</v>
      </c>
      <c r="E826" s="38">
        <v>410</v>
      </c>
      <c r="F826" s="36"/>
      <c r="G826" s="46">
        <f t="shared" si="181"/>
        <v>6301.39342</v>
      </c>
      <c r="H826" s="46">
        <f t="shared" si="181"/>
        <v>7760</v>
      </c>
      <c r="I826" s="46">
        <f t="shared" si="181"/>
        <v>2046.25</v>
      </c>
      <c r="J826" s="46">
        <f t="shared" si="181"/>
        <v>0</v>
      </c>
      <c r="K826" s="248">
        <f t="shared" si="180"/>
        <v>0</v>
      </c>
    </row>
    <row r="827" spans="1:11" ht="15">
      <c r="A827" s="7" t="s">
        <v>9</v>
      </c>
      <c r="B827" s="42">
        <v>1000</v>
      </c>
      <c r="C827" s="42">
        <v>1004</v>
      </c>
      <c r="D827" s="35">
        <v>9000072960</v>
      </c>
      <c r="E827" s="38">
        <v>410</v>
      </c>
      <c r="F827" s="38">
        <v>2</v>
      </c>
      <c r="G827" s="46">
        <v>6301.39342</v>
      </c>
      <c r="H827" s="46">
        <v>7760</v>
      </c>
      <c r="I827" s="46">
        <v>2046.25</v>
      </c>
      <c r="J827" s="46"/>
      <c r="K827" s="248">
        <f t="shared" si="180"/>
        <v>0</v>
      </c>
    </row>
    <row r="828" spans="1:11" ht="30" hidden="1">
      <c r="A828" s="31" t="s">
        <v>433</v>
      </c>
      <c r="B828" s="42">
        <v>1000</v>
      </c>
      <c r="C828" s="42">
        <v>1004</v>
      </c>
      <c r="D828" s="35">
        <v>9000052600</v>
      </c>
      <c r="E828" s="36"/>
      <c r="F828" s="36"/>
      <c r="G828" s="46">
        <f aca="true" t="shared" si="182" ref="G828:J830">G829</f>
        <v>203</v>
      </c>
      <c r="H828" s="46">
        <f t="shared" si="182"/>
        <v>81.79756</v>
      </c>
      <c r="I828" s="46">
        <f t="shared" si="182"/>
        <v>0</v>
      </c>
      <c r="J828" s="46">
        <f t="shared" si="182"/>
        <v>0</v>
      </c>
      <c r="K828" s="248" t="e">
        <f t="shared" si="180"/>
        <v>#DIV/0!</v>
      </c>
    </row>
    <row r="829" spans="1:11" ht="15" hidden="1">
      <c r="A829" s="6" t="s">
        <v>49</v>
      </c>
      <c r="B829" s="42">
        <v>1000</v>
      </c>
      <c r="C829" s="42">
        <v>1004</v>
      </c>
      <c r="D829" s="35">
        <v>9000052600</v>
      </c>
      <c r="E829" s="38">
        <v>300</v>
      </c>
      <c r="F829" s="36"/>
      <c r="G829" s="46">
        <f t="shared" si="182"/>
        <v>203</v>
      </c>
      <c r="H829" s="46">
        <f t="shared" si="182"/>
        <v>81.79756</v>
      </c>
      <c r="I829" s="46">
        <f t="shared" si="182"/>
        <v>0</v>
      </c>
      <c r="J829" s="46">
        <f t="shared" si="182"/>
        <v>0</v>
      </c>
      <c r="K829" s="248" t="e">
        <f t="shared" si="180"/>
        <v>#DIV/0!</v>
      </c>
    </row>
    <row r="830" spans="1:11" ht="15" hidden="1">
      <c r="A830" s="6" t="s">
        <v>64</v>
      </c>
      <c r="B830" s="42">
        <v>1000</v>
      </c>
      <c r="C830" s="42">
        <v>1004</v>
      </c>
      <c r="D830" s="35">
        <v>9000052600</v>
      </c>
      <c r="E830" s="38">
        <v>310</v>
      </c>
      <c r="F830" s="36"/>
      <c r="G830" s="46">
        <f t="shared" si="182"/>
        <v>203</v>
      </c>
      <c r="H830" s="46">
        <f t="shared" si="182"/>
        <v>81.79756</v>
      </c>
      <c r="I830" s="46">
        <f t="shared" si="182"/>
        <v>0</v>
      </c>
      <c r="J830" s="46">
        <f t="shared" si="182"/>
        <v>0</v>
      </c>
      <c r="K830" s="248" t="e">
        <f t="shared" si="180"/>
        <v>#DIV/0!</v>
      </c>
    </row>
    <row r="831" spans="1:11" ht="15" hidden="1">
      <c r="A831" s="7" t="s">
        <v>9</v>
      </c>
      <c r="B831" s="42">
        <v>1000</v>
      </c>
      <c r="C831" s="42">
        <v>1004</v>
      </c>
      <c r="D831" s="35">
        <v>9000052600</v>
      </c>
      <c r="E831" s="38">
        <v>310</v>
      </c>
      <c r="F831" s="38">
        <v>2</v>
      </c>
      <c r="G831" s="46">
        <v>203</v>
      </c>
      <c r="H831" s="46">
        <v>81.79756</v>
      </c>
      <c r="I831" s="46"/>
      <c r="J831" s="46"/>
      <c r="K831" s="248" t="e">
        <f t="shared" si="180"/>
        <v>#DIV/0!</v>
      </c>
    </row>
    <row r="832" spans="1:11" ht="75" hidden="1">
      <c r="A832" s="31" t="s">
        <v>209</v>
      </c>
      <c r="B832" s="42" t="s">
        <v>65</v>
      </c>
      <c r="C832" s="42" t="s">
        <v>66</v>
      </c>
      <c r="D832" s="35">
        <v>9000072460</v>
      </c>
      <c r="E832" s="38"/>
      <c r="F832" s="38"/>
      <c r="G832" s="46">
        <f aca="true" t="shared" si="183" ref="G832:J834">G833</f>
        <v>85.6</v>
      </c>
      <c r="H832" s="46">
        <f t="shared" si="183"/>
        <v>69.916</v>
      </c>
      <c r="I832" s="46">
        <f t="shared" si="183"/>
        <v>0</v>
      </c>
      <c r="J832" s="46">
        <f t="shared" si="183"/>
        <v>0</v>
      </c>
      <c r="K832" s="248" t="e">
        <f t="shared" si="180"/>
        <v>#DIV/0!</v>
      </c>
    </row>
    <row r="833" spans="1:11" ht="15" hidden="1">
      <c r="A833" s="6" t="s">
        <v>49</v>
      </c>
      <c r="B833" s="42">
        <v>1000</v>
      </c>
      <c r="C833" s="42">
        <v>1004</v>
      </c>
      <c r="D833" s="38">
        <v>9000072460</v>
      </c>
      <c r="E833" s="38">
        <v>300</v>
      </c>
      <c r="F833" s="36"/>
      <c r="G833" s="46">
        <f t="shared" si="183"/>
        <v>85.6</v>
      </c>
      <c r="H833" s="46">
        <f t="shared" si="183"/>
        <v>69.916</v>
      </c>
      <c r="I833" s="46">
        <f t="shared" si="183"/>
        <v>0</v>
      </c>
      <c r="J833" s="46">
        <f t="shared" si="183"/>
        <v>0</v>
      </c>
      <c r="K833" s="248" t="e">
        <f t="shared" si="180"/>
        <v>#DIV/0!</v>
      </c>
    </row>
    <row r="834" spans="1:11" ht="30" hidden="1">
      <c r="A834" s="6" t="s">
        <v>50</v>
      </c>
      <c r="B834" s="42">
        <v>1000</v>
      </c>
      <c r="C834" s="42">
        <v>1004</v>
      </c>
      <c r="D834" s="38">
        <v>9000072460</v>
      </c>
      <c r="E834" s="38">
        <v>320</v>
      </c>
      <c r="F834" s="36"/>
      <c r="G834" s="46">
        <f t="shared" si="183"/>
        <v>85.6</v>
      </c>
      <c r="H834" s="46">
        <f t="shared" si="183"/>
        <v>69.916</v>
      </c>
      <c r="I834" s="46">
        <f t="shared" si="183"/>
        <v>0</v>
      </c>
      <c r="J834" s="46">
        <f t="shared" si="183"/>
        <v>0</v>
      </c>
      <c r="K834" s="248" t="e">
        <f t="shared" si="180"/>
        <v>#DIV/0!</v>
      </c>
    </row>
    <row r="835" spans="1:11" ht="15" hidden="1">
      <c r="A835" s="7" t="s">
        <v>9</v>
      </c>
      <c r="B835" s="42">
        <v>1000</v>
      </c>
      <c r="C835" s="42">
        <v>1004</v>
      </c>
      <c r="D835" s="38">
        <v>9000072460</v>
      </c>
      <c r="E835" s="38">
        <v>320</v>
      </c>
      <c r="F835" s="38">
        <v>2</v>
      </c>
      <c r="G835" s="46">
        <v>85.6</v>
      </c>
      <c r="H835" s="46">
        <v>69.916</v>
      </c>
      <c r="I835" s="46"/>
      <c r="J835" s="46"/>
      <c r="K835" s="248" t="e">
        <f t="shared" si="180"/>
        <v>#DIV/0!</v>
      </c>
    </row>
    <row r="836" spans="1:11" ht="90" customHeight="1" hidden="1">
      <c r="A836" s="31" t="s">
        <v>434</v>
      </c>
      <c r="B836" s="42">
        <v>1000</v>
      </c>
      <c r="C836" s="42">
        <v>1004</v>
      </c>
      <c r="D836" s="35">
        <v>9000072470</v>
      </c>
      <c r="E836" s="36"/>
      <c r="F836" s="36"/>
      <c r="G836" s="46">
        <f aca="true" t="shared" si="184" ref="G836:J838">G837</f>
        <v>10</v>
      </c>
      <c r="H836" s="46">
        <f t="shared" si="184"/>
        <v>0</v>
      </c>
      <c r="I836" s="46">
        <f t="shared" si="184"/>
        <v>0</v>
      </c>
      <c r="J836" s="46">
        <f t="shared" si="184"/>
        <v>0</v>
      </c>
      <c r="K836" s="248" t="e">
        <f t="shared" si="180"/>
        <v>#DIV/0!</v>
      </c>
    </row>
    <row r="837" spans="1:11" ht="15" hidden="1">
      <c r="A837" s="6" t="s">
        <v>49</v>
      </c>
      <c r="B837" s="42">
        <v>1000</v>
      </c>
      <c r="C837" s="42">
        <v>1004</v>
      </c>
      <c r="D837" s="38">
        <v>9000072470</v>
      </c>
      <c r="E837" s="38">
        <v>300</v>
      </c>
      <c r="F837" s="36"/>
      <c r="G837" s="46">
        <f t="shared" si="184"/>
        <v>10</v>
      </c>
      <c r="H837" s="46">
        <f t="shared" si="184"/>
        <v>0</v>
      </c>
      <c r="I837" s="46">
        <f t="shared" si="184"/>
        <v>0</v>
      </c>
      <c r="J837" s="46">
        <f t="shared" si="184"/>
        <v>0</v>
      </c>
      <c r="K837" s="248" t="e">
        <f t="shared" si="180"/>
        <v>#DIV/0!</v>
      </c>
    </row>
    <row r="838" spans="1:11" ht="30" hidden="1">
      <c r="A838" s="6" t="s">
        <v>50</v>
      </c>
      <c r="B838" s="42">
        <v>1000</v>
      </c>
      <c r="C838" s="42">
        <v>1004</v>
      </c>
      <c r="D838" s="38">
        <v>9000072470</v>
      </c>
      <c r="E838" s="38">
        <v>320</v>
      </c>
      <c r="F838" s="36"/>
      <c r="G838" s="46">
        <f t="shared" si="184"/>
        <v>10</v>
      </c>
      <c r="H838" s="46">
        <f t="shared" si="184"/>
        <v>0</v>
      </c>
      <c r="I838" s="46">
        <f t="shared" si="184"/>
        <v>0</v>
      </c>
      <c r="J838" s="46">
        <f t="shared" si="184"/>
        <v>0</v>
      </c>
      <c r="K838" s="248" t="e">
        <f t="shared" si="180"/>
        <v>#DIV/0!</v>
      </c>
    </row>
    <row r="839" spans="1:11" ht="15" hidden="1">
      <c r="A839" s="7" t="s">
        <v>9</v>
      </c>
      <c r="B839" s="42">
        <v>1000</v>
      </c>
      <c r="C839" s="42">
        <v>1004</v>
      </c>
      <c r="D839" s="38">
        <v>9000072470</v>
      </c>
      <c r="E839" s="38">
        <v>320</v>
      </c>
      <c r="F839" s="38">
        <v>2</v>
      </c>
      <c r="G839" s="46">
        <v>10</v>
      </c>
      <c r="H839" s="46"/>
      <c r="I839" s="46"/>
      <c r="J839" s="46"/>
      <c r="K839" s="248" t="e">
        <f t="shared" si="180"/>
        <v>#DIV/0!</v>
      </c>
    </row>
    <row r="840" spans="1:11" ht="45">
      <c r="A840" s="31" t="s">
        <v>435</v>
      </c>
      <c r="B840" s="42">
        <v>1000</v>
      </c>
      <c r="C840" s="42">
        <v>1004</v>
      </c>
      <c r="D840" s="35">
        <v>9000072480</v>
      </c>
      <c r="E840" s="36"/>
      <c r="F840" s="36"/>
      <c r="G840" s="46">
        <f aca="true" t="shared" si="185" ref="G840:J842">G841</f>
        <v>6624.6</v>
      </c>
      <c r="H840" s="46">
        <f t="shared" si="185"/>
        <v>3196.82868</v>
      </c>
      <c r="I840" s="46">
        <f t="shared" si="185"/>
        <v>5737.2</v>
      </c>
      <c r="J840" s="46">
        <f t="shared" si="185"/>
        <v>1086.4</v>
      </c>
      <c r="K840" s="248">
        <f t="shared" si="180"/>
        <v>18.9360663738409</v>
      </c>
    </row>
    <row r="841" spans="1:11" ht="15">
      <c r="A841" s="6" t="s">
        <v>49</v>
      </c>
      <c r="B841" s="42">
        <v>1000</v>
      </c>
      <c r="C841" s="42">
        <v>1004</v>
      </c>
      <c r="D841" s="35">
        <v>9000072480</v>
      </c>
      <c r="E841" s="38">
        <v>300</v>
      </c>
      <c r="F841" s="36"/>
      <c r="G841" s="46">
        <f t="shared" si="185"/>
        <v>6624.6</v>
      </c>
      <c r="H841" s="46">
        <f t="shared" si="185"/>
        <v>3196.82868</v>
      </c>
      <c r="I841" s="46">
        <f t="shared" si="185"/>
        <v>5737.2</v>
      </c>
      <c r="J841" s="46">
        <f t="shared" si="185"/>
        <v>1086.4</v>
      </c>
      <c r="K841" s="248">
        <f t="shared" si="180"/>
        <v>18.9360663738409</v>
      </c>
    </row>
    <row r="842" spans="1:11" ht="30">
      <c r="A842" s="6" t="s">
        <v>50</v>
      </c>
      <c r="B842" s="42">
        <v>1000</v>
      </c>
      <c r="C842" s="42">
        <v>1004</v>
      </c>
      <c r="D842" s="35">
        <v>9000072480</v>
      </c>
      <c r="E842" s="38">
        <v>320</v>
      </c>
      <c r="F842" s="36"/>
      <c r="G842" s="46">
        <f t="shared" si="185"/>
        <v>6624.6</v>
      </c>
      <c r="H842" s="46">
        <f t="shared" si="185"/>
        <v>3196.82868</v>
      </c>
      <c r="I842" s="46">
        <f t="shared" si="185"/>
        <v>5737.2</v>
      </c>
      <c r="J842" s="46">
        <f t="shared" si="185"/>
        <v>1086.4</v>
      </c>
      <c r="K842" s="248">
        <f t="shared" si="180"/>
        <v>18.9360663738409</v>
      </c>
    </row>
    <row r="843" spans="1:11" ht="15">
      <c r="A843" s="7" t="s">
        <v>9</v>
      </c>
      <c r="B843" s="42">
        <v>1000</v>
      </c>
      <c r="C843" s="42">
        <v>1004</v>
      </c>
      <c r="D843" s="35">
        <v>9000072480</v>
      </c>
      <c r="E843" s="38">
        <v>320</v>
      </c>
      <c r="F843" s="38">
        <v>2</v>
      </c>
      <c r="G843" s="46">
        <v>6624.6</v>
      </c>
      <c r="H843" s="46">
        <v>3196.82868</v>
      </c>
      <c r="I843" s="46">
        <v>5737.2</v>
      </c>
      <c r="J843" s="46">
        <v>1086.4</v>
      </c>
      <c r="K843" s="248">
        <f t="shared" si="180"/>
        <v>18.9360663738409</v>
      </c>
    </row>
    <row r="844" spans="1:12" ht="58.5" customHeight="1">
      <c r="A844" s="26" t="s">
        <v>229</v>
      </c>
      <c r="B844" s="42">
        <v>1000</v>
      </c>
      <c r="C844" s="42">
        <v>1004</v>
      </c>
      <c r="D844" s="35">
        <v>9000072490</v>
      </c>
      <c r="E844" s="36"/>
      <c r="F844" s="36"/>
      <c r="G844" s="46">
        <f aca="true" t="shared" si="186" ref="G844:J846">G845</f>
        <v>100</v>
      </c>
      <c r="H844" s="46">
        <f t="shared" si="186"/>
        <v>3196.82868</v>
      </c>
      <c r="I844" s="46">
        <f t="shared" si="186"/>
        <v>50</v>
      </c>
      <c r="J844" s="46">
        <f t="shared" si="186"/>
        <v>0</v>
      </c>
      <c r="K844" s="248">
        <f t="shared" si="180"/>
        <v>0</v>
      </c>
      <c r="L844" s="49"/>
    </row>
    <row r="845" spans="1:12" ht="15" customHeight="1">
      <c r="A845" s="6" t="s">
        <v>49</v>
      </c>
      <c r="B845" s="42">
        <v>1000</v>
      </c>
      <c r="C845" s="42">
        <v>1004</v>
      </c>
      <c r="D845" s="35">
        <v>9000072490</v>
      </c>
      <c r="E845" s="38">
        <v>300</v>
      </c>
      <c r="F845" s="36"/>
      <c r="G845" s="46">
        <f t="shared" si="186"/>
        <v>100</v>
      </c>
      <c r="H845" s="46">
        <f t="shared" si="186"/>
        <v>3196.82868</v>
      </c>
      <c r="I845" s="46">
        <f t="shared" si="186"/>
        <v>50</v>
      </c>
      <c r="J845" s="46">
        <f t="shared" si="186"/>
        <v>0</v>
      </c>
      <c r="K845" s="248">
        <f t="shared" si="180"/>
        <v>0</v>
      </c>
      <c r="L845" s="49"/>
    </row>
    <row r="846" spans="1:12" ht="30" customHeight="1">
      <c r="A846" s="6" t="s">
        <v>50</v>
      </c>
      <c r="B846" s="42">
        <v>1000</v>
      </c>
      <c r="C846" s="42">
        <v>1004</v>
      </c>
      <c r="D846" s="35">
        <v>9000072490</v>
      </c>
      <c r="E846" s="38">
        <v>320</v>
      </c>
      <c r="F846" s="36"/>
      <c r="G846" s="46">
        <f t="shared" si="186"/>
        <v>100</v>
      </c>
      <c r="H846" s="46">
        <f t="shared" si="186"/>
        <v>3196.82868</v>
      </c>
      <c r="I846" s="46">
        <f t="shared" si="186"/>
        <v>50</v>
      </c>
      <c r="J846" s="46">
        <f t="shared" si="186"/>
        <v>0</v>
      </c>
      <c r="K846" s="248">
        <f t="shared" si="180"/>
        <v>0</v>
      </c>
      <c r="L846" s="49"/>
    </row>
    <row r="847" spans="1:12" ht="15" customHeight="1">
      <c r="A847" s="7" t="s">
        <v>9</v>
      </c>
      <c r="B847" s="42">
        <v>1000</v>
      </c>
      <c r="C847" s="42">
        <v>1004</v>
      </c>
      <c r="D847" s="35">
        <v>9000072490</v>
      </c>
      <c r="E847" s="38">
        <v>320</v>
      </c>
      <c r="F847" s="38">
        <v>2</v>
      </c>
      <c r="G847" s="46">
        <v>100</v>
      </c>
      <c r="H847" s="46">
        <v>3196.82868</v>
      </c>
      <c r="I847" s="46">
        <v>50</v>
      </c>
      <c r="J847" s="46"/>
      <c r="K847" s="248">
        <f t="shared" si="180"/>
        <v>0</v>
      </c>
      <c r="L847" s="49"/>
    </row>
    <row r="848" spans="1:11" ht="30">
      <c r="A848" s="31" t="s">
        <v>436</v>
      </c>
      <c r="B848" s="42">
        <v>1000</v>
      </c>
      <c r="C848" s="42">
        <v>1004</v>
      </c>
      <c r="D848" s="35">
        <v>9000072500</v>
      </c>
      <c r="E848" s="36"/>
      <c r="F848" s="36"/>
      <c r="G848" s="46">
        <f aca="true" t="shared" si="187" ref="G848:J850">G849</f>
        <v>50</v>
      </c>
      <c r="H848" s="46">
        <f t="shared" si="187"/>
        <v>3196.82868</v>
      </c>
      <c r="I848" s="46">
        <f t="shared" si="187"/>
        <v>50</v>
      </c>
      <c r="J848" s="46">
        <f t="shared" si="187"/>
        <v>0</v>
      </c>
      <c r="K848" s="248">
        <f t="shared" si="180"/>
        <v>0</v>
      </c>
    </row>
    <row r="849" spans="1:11" ht="15">
      <c r="A849" s="6" t="s">
        <v>49</v>
      </c>
      <c r="B849" s="42">
        <v>1000</v>
      </c>
      <c r="C849" s="42">
        <v>1004</v>
      </c>
      <c r="D849" s="35">
        <v>9000072500</v>
      </c>
      <c r="E849" s="38">
        <v>300</v>
      </c>
      <c r="F849" s="36"/>
      <c r="G849" s="46">
        <f t="shared" si="187"/>
        <v>50</v>
      </c>
      <c r="H849" s="46">
        <f t="shared" si="187"/>
        <v>3196.82868</v>
      </c>
      <c r="I849" s="46">
        <f t="shared" si="187"/>
        <v>50</v>
      </c>
      <c r="J849" s="46">
        <f t="shared" si="187"/>
        <v>0</v>
      </c>
      <c r="K849" s="248">
        <f t="shared" si="180"/>
        <v>0</v>
      </c>
    </row>
    <row r="850" spans="1:11" ht="30">
      <c r="A850" s="6" t="s">
        <v>50</v>
      </c>
      <c r="B850" s="42">
        <v>1000</v>
      </c>
      <c r="C850" s="42">
        <v>1004</v>
      </c>
      <c r="D850" s="35">
        <v>9000072500</v>
      </c>
      <c r="E850" s="38">
        <v>320</v>
      </c>
      <c r="F850" s="36"/>
      <c r="G850" s="46">
        <f t="shared" si="187"/>
        <v>50</v>
      </c>
      <c r="H850" s="46">
        <f t="shared" si="187"/>
        <v>3196.82868</v>
      </c>
      <c r="I850" s="46">
        <f t="shared" si="187"/>
        <v>50</v>
      </c>
      <c r="J850" s="46">
        <f t="shared" si="187"/>
        <v>0</v>
      </c>
      <c r="K850" s="248">
        <f t="shared" si="180"/>
        <v>0</v>
      </c>
    </row>
    <row r="851" spans="1:11" ht="15">
      <c r="A851" s="7" t="s">
        <v>9</v>
      </c>
      <c r="B851" s="42">
        <v>1000</v>
      </c>
      <c r="C851" s="42">
        <v>1004</v>
      </c>
      <c r="D851" s="35">
        <v>9000072500</v>
      </c>
      <c r="E851" s="38">
        <v>320</v>
      </c>
      <c r="F851" s="38">
        <v>2</v>
      </c>
      <c r="G851" s="46">
        <v>50</v>
      </c>
      <c r="H851" s="46">
        <v>3196.82868</v>
      </c>
      <c r="I851" s="46">
        <v>50</v>
      </c>
      <c r="J851" s="46"/>
      <c r="K851" s="248">
        <f t="shared" si="180"/>
        <v>0</v>
      </c>
    </row>
    <row r="852" spans="1:11" ht="105">
      <c r="A852" s="31" t="s">
        <v>550</v>
      </c>
      <c r="B852" s="42">
        <v>1000</v>
      </c>
      <c r="C852" s="42">
        <v>1004</v>
      </c>
      <c r="D852" s="35">
        <v>9000071510</v>
      </c>
      <c r="E852" s="36"/>
      <c r="F852" s="36"/>
      <c r="G852" s="46">
        <f aca="true" t="shared" si="188" ref="G852:J854">G853</f>
        <v>1298.7</v>
      </c>
      <c r="H852" s="46">
        <f t="shared" si="188"/>
        <v>436.40753</v>
      </c>
      <c r="I852" s="46">
        <f t="shared" si="188"/>
        <v>1651.6</v>
      </c>
      <c r="J852" s="46">
        <f t="shared" si="188"/>
        <v>311.27372</v>
      </c>
      <c r="K852" s="248">
        <f t="shared" si="180"/>
        <v>18.84679825623638</v>
      </c>
    </row>
    <row r="853" spans="1:11" ht="15">
      <c r="A853" s="6" t="s">
        <v>49</v>
      </c>
      <c r="B853" s="42">
        <v>1000</v>
      </c>
      <c r="C853" s="42">
        <v>1004</v>
      </c>
      <c r="D853" s="35">
        <v>9000071510</v>
      </c>
      <c r="E853" s="38">
        <v>300</v>
      </c>
      <c r="F853" s="36"/>
      <c r="G853" s="46">
        <f t="shared" si="188"/>
        <v>1298.7</v>
      </c>
      <c r="H853" s="46">
        <f t="shared" si="188"/>
        <v>436.40753</v>
      </c>
      <c r="I853" s="46">
        <f t="shared" si="188"/>
        <v>1651.6</v>
      </c>
      <c r="J853" s="46">
        <f t="shared" si="188"/>
        <v>311.27372</v>
      </c>
      <c r="K853" s="248">
        <f t="shared" si="180"/>
        <v>18.84679825623638</v>
      </c>
    </row>
    <row r="854" spans="1:11" ht="30">
      <c r="A854" s="6" t="s">
        <v>50</v>
      </c>
      <c r="B854" s="42">
        <v>1000</v>
      </c>
      <c r="C854" s="42">
        <v>1004</v>
      </c>
      <c r="D854" s="35">
        <v>9000071510</v>
      </c>
      <c r="E854" s="38">
        <v>320</v>
      </c>
      <c r="F854" s="36"/>
      <c r="G854" s="46">
        <f t="shared" si="188"/>
        <v>1298.7</v>
      </c>
      <c r="H854" s="46">
        <f t="shared" si="188"/>
        <v>436.40753</v>
      </c>
      <c r="I854" s="46">
        <f t="shared" si="188"/>
        <v>1651.6</v>
      </c>
      <c r="J854" s="46">
        <f t="shared" si="188"/>
        <v>311.27372</v>
      </c>
      <c r="K854" s="248">
        <f t="shared" si="180"/>
        <v>18.84679825623638</v>
      </c>
    </row>
    <row r="855" spans="1:11" ht="15">
      <c r="A855" s="7" t="s">
        <v>9</v>
      </c>
      <c r="B855" s="42">
        <v>1000</v>
      </c>
      <c r="C855" s="42">
        <v>1004</v>
      </c>
      <c r="D855" s="35">
        <v>9000071510</v>
      </c>
      <c r="E855" s="38">
        <v>320</v>
      </c>
      <c r="F855" s="38">
        <v>2</v>
      </c>
      <c r="G855" s="46">
        <v>1298.7</v>
      </c>
      <c r="H855" s="46">
        <v>436.40753</v>
      </c>
      <c r="I855" s="46">
        <v>1651.6</v>
      </c>
      <c r="J855" s="46">
        <v>311.27372</v>
      </c>
      <c r="K855" s="248">
        <f t="shared" si="180"/>
        <v>18.84679825623638</v>
      </c>
    </row>
    <row r="856" spans="1:11" ht="15">
      <c r="A856" s="5" t="s">
        <v>67</v>
      </c>
      <c r="B856" s="112">
        <v>1000</v>
      </c>
      <c r="C856" s="112">
        <v>1006</v>
      </c>
      <c r="D856" s="37"/>
      <c r="E856" s="37"/>
      <c r="F856" s="37"/>
      <c r="G856" s="221">
        <f aca="true" t="shared" si="189" ref="G856:J857">G857</f>
        <v>842.3</v>
      </c>
      <c r="H856" s="221">
        <f t="shared" si="189"/>
        <v>568.78259</v>
      </c>
      <c r="I856" s="221">
        <f t="shared" si="189"/>
        <v>1375.6</v>
      </c>
      <c r="J856" s="221">
        <f t="shared" si="189"/>
        <v>264.64228</v>
      </c>
      <c r="K856" s="248">
        <f t="shared" si="180"/>
        <v>19.238316371038096</v>
      </c>
    </row>
    <row r="857" spans="1:11" ht="15">
      <c r="A857" s="6" t="s">
        <v>16</v>
      </c>
      <c r="B857" s="42">
        <v>1000</v>
      </c>
      <c r="C857" s="42">
        <v>1006</v>
      </c>
      <c r="D857" s="38">
        <v>9000000000</v>
      </c>
      <c r="E857" s="36"/>
      <c r="F857" s="36"/>
      <c r="G857" s="46">
        <f t="shared" si="189"/>
        <v>842.3</v>
      </c>
      <c r="H857" s="46">
        <f t="shared" si="189"/>
        <v>568.78259</v>
      </c>
      <c r="I857" s="46">
        <f t="shared" si="189"/>
        <v>1375.6</v>
      </c>
      <c r="J857" s="46">
        <f t="shared" si="189"/>
        <v>264.64228</v>
      </c>
      <c r="K857" s="248">
        <f t="shared" si="180"/>
        <v>19.238316371038096</v>
      </c>
    </row>
    <row r="858" spans="1:11" ht="15">
      <c r="A858" s="31" t="s">
        <v>437</v>
      </c>
      <c r="B858" s="42">
        <v>1000</v>
      </c>
      <c r="C858" s="42">
        <v>1006</v>
      </c>
      <c r="D858" s="35">
        <v>9000071600</v>
      </c>
      <c r="E858" s="36"/>
      <c r="F858" s="36"/>
      <c r="G858" s="46">
        <f>G859+G862</f>
        <v>842.3</v>
      </c>
      <c r="H858" s="46">
        <f>H859+H862</f>
        <v>568.78259</v>
      </c>
      <c r="I858" s="46">
        <f>I859+I862</f>
        <v>1375.6</v>
      </c>
      <c r="J858" s="46">
        <f>J859+J862</f>
        <v>264.64228</v>
      </c>
      <c r="K858" s="248">
        <f t="shared" si="180"/>
        <v>19.238316371038096</v>
      </c>
    </row>
    <row r="859" spans="1:11" ht="60">
      <c r="A859" s="6" t="s">
        <v>17</v>
      </c>
      <c r="B859" s="42">
        <v>1000</v>
      </c>
      <c r="C859" s="42">
        <v>1006</v>
      </c>
      <c r="D859" s="35">
        <v>9000071600</v>
      </c>
      <c r="E859" s="38">
        <v>100</v>
      </c>
      <c r="F859" s="36"/>
      <c r="G859" s="46">
        <f aca="true" t="shared" si="190" ref="G859:J860">G860</f>
        <v>707</v>
      </c>
      <c r="H859" s="46">
        <f t="shared" si="190"/>
        <v>556.68259</v>
      </c>
      <c r="I859" s="46">
        <f t="shared" si="190"/>
        <v>1295.6</v>
      </c>
      <c r="J859" s="46">
        <f t="shared" si="190"/>
        <v>254.64228</v>
      </c>
      <c r="K859" s="248">
        <f t="shared" si="180"/>
        <v>19.65439024390244</v>
      </c>
    </row>
    <row r="860" spans="1:11" ht="30">
      <c r="A860" s="6" t="s">
        <v>18</v>
      </c>
      <c r="B860" s="42">
        <v>1000</v>
      </c>
      <c r="C860" s="42">
        <v>1006</v>
      </c>
      <c r="D860" s="35">
        <v>9000071600</v>
      </c>
      <c r="E860" s="38">
        <v>120</v>
      </c>
      <c r="F860" s="36"/>
      <c r="G860" s="46">
        <f t="shared" si="190"/>
        <v>707</v>
      </c>
      <c r="H860" s="46">
        <f t="shared" si="190"/>
        <v>556.68259</v>
      </c>
      <c r="I860" s="46">
        <f t="shared" si="190"/>
        <v>1295.6</v>
      </c>
      <c r="J860" s="46">
        <f t="shared" si="190"/>
        <v>254.64228</v>
      </c>
      <c r="K860" s="248">
        <f t="shared" si="180"/>
        <v>19.65439024390244</v>
      </c>
    </row>
    <row r="861" spans="1:11" ht="15">
      <c r="A861" s="7" t="s">
        <v>9</v>
      </c>
      <c r="B861" s="42">
        <v>1000</v>
      </c>
      <c r="C861" s="42">
        <v>1006</v>
      </c>
      <c r="D861" s="35">
        <v>9000071600</v>
      </c>
      <c r="E861" s="38">
        <v>120</v>
      </c>
      <c r="F861" s="38">
        <v>2</v>
      </c>
      <c r="G861" s="46">
        <v>707</v>
      </c>
      <c r="H861" s="46">
        <v>556.68259</v>
      </c>
      <c r="I861" s="46">
        <v>1295.6</v>
      </c>
      <c r="J861" s="46">
        <v>254.64228</v>
      </c>
      <c r="K861" s="248">
        <f t="shared" si="180"/>
        <v>19.65439024390244</v>
      </c>
    </row>
    <row r="862" spans="1:11" ht="30">
      <c r="A862" s="31" t="s">
        <v>210</v>
      </c>
      <c r="B862" s="42">
        <v>1000</v>
      </c>
      <c r="C862" s="42">
        <v>1006</v>
      </c>
      <c r="D862" s="35">
        <v>9000071600</v>
      </c>
      <c r="E862" s="38">
        <v>200</v>
      </c>
      <c r="F862" s="36"/>
      <c r="G862" s="46">
        <f aca="true" t="shared" si="191" ref="G862:J863">G863</f>
        <v>135.3</v>
      </c>
      <c r="H862" s="46">
        <f t="shared" si="191"/>
        <v>12.1</v>
      </c>
      <c r="I862" s="46">
        <f t="shared" si="191"/>
        <v>80</v>
      </c>
      <c r="J862" s="46">
        <f t="shared" si="191"/>
        <v>10</v>
      </c>
      <c r="K862" s="248">
        <f t="shared" si="180"/>
        <v>12.5</v>
      </c>
    </row>
    <row r="863" spans="1:11" ht="30">
      <c r="A863" s="6" t="s">
        <v>20</v>
      </c>
      <c r="B863" s="42">
        <v>1000</v>
      </c>
      <c r="C863" s="42">
        <v>1006</v>
      </c>
      <c r="D863" s="35">
        <v>9000071600</v>
      </c>
      <c r="E863" s="38">
        <v>240</v>
      </c>
      <c r="F863" s="36"/>
      <c r="G863" s="46">
        <f t="shared" si="191"/>
        <v>135.3</v>
      </c>
      <c r="H863" s="46">
        <f t="shared" si="191"/>
        <v>12.1</v>
      </c>
      <c r="I863" s="46">
        <f t="shared" si="191"/>
        <v>80</v>
      </c>
      <c r="J863" s="46">
        <f t="shared" si="191"/>
        <v>10</v>
      </c>
      <c r="K863" s="248">
        <f t="shared" si="180"/>
        <v>12.5</v>
      </c>
    </row>
    <row r="864" spans="1:11" ht="15">
      <c r="A864" s="7" t="s">
        <v>9</v>
      </c>
      <c r="B864" s="42">
        <v>1000</v>
      </c>
      <c r="C864" s="42">
        <v>1006</v>
      </c>
      <c r="D864" s="35">
        <v>9000071600</v>
      </c>
      <c r="E864" s="38">
        <v>240</v>
      </c>
      <c r="F864" s="38">
        <v>2</v>
      </c>
      <c r="G864" s="46">
        <v>135.3</v>
      </c>
      <c r="H864" s="46">
        <v>12.1</v>
      </c>
      <c r="I864" s="46">
        <v>80</v>
      </c>
      <c r="J864" s="46">
        <v>10</v>
      </c>
      <c r="K864" s="248">
        <f t="shared" si="180"/>
        <v>12.5</v>
      </c>
    </row>
    <row r="865" spans="1:12" ht="28.5">
      <c r="A865" s="70" t="s">
        <v>29</v>
      </c>
      <c r="B865" s="112" t="s">
        <v>289</v>
      </c>
      <c r="C865" s="42"/>
      <c r="D865" s="38"/>
      <c r="E865" s="38"/>
      <c r="F865" s="38"/>
      <c r="G865" s="46"/>
      <c r="H865" s="221">
        <f>I865-K865</f>
        <v>783.803575</v>
      </c>
      <c r="I865" s="221">
        <f>I868</f>
        <v>800</v>
      </c>
      <c r="J865" s="221">
        <f>J868</f>
        <v>129.5714</v>
      </c>
      <c r="K865" s="248">
        <f t="shared" si="180"/>
        <v>16.196425</v>
      </c>
      <c r="L865" s="49"/>
    </row>
    <row r="866" spans="1:14" ht="15">
      <c r="A866" s="5" t="s">
        <v>8</v>
      </c>
      <c r="B866" s="43" t="s">
        <v>115</v>
      </c>
      <c r="C866" s="41"/>
      <c r="D866" s="36"/>
      <c r="E866" s="36"/>
      <c r="F866" s="36"/>
      <c r="G866" s="221">
        <f>G885+G879</f>
        <v>4334.2</v>
      </c>
      <c r="H866" s="221" t="e">
        <f>H174+H177+H189+#REF!+#REF!+H348+H354+H448+#REF!+H881+H360+H365+H433+#REF!+#REF!+H906+#REF!+#REF!+H186+#REF!+#REF!+H875</f>
        <v>#REF!</v>
      </c>
      <c r="I866" s="221">
        <f>I872</f>
        <v>800</v>
      </c>
      <c r="J866" s="221">
        <f>J872</f>
        <v>129.5714</v>
      </c>
      <c r="K866" s="248">
        <f t="shared" si="180"/>
        <v>16.196425</v>
      </c>
      <c r="N866" s="53"/>
    </row>
    <row r="867" spans="1:11" ht="15">
      <c r="A867" s="5" t="s">
        <v>9</v>
      </c>
      <c r="B867" s="43" t="s">
        <v>116</v>
      </c>
      <c r="C867" s="41"/>
      <c r="D867" s="36"/>
      <c r="E867" s="36"/>
      <c r="F867" s="36"/>
      <c r="G867" s="221">
        <f>G873+G889</f>
        <v>21576</v>
      </c>
      <c r="H867" s="221" t="e">
        <f>H273+H281+H285+H294+H912+#REF!+#REF!+#REF!+#REF!+#REF!+#REF!+H295+#REF!+#REF!+#REF!</f>
        <v>#REF!</v>
      </c>
      <c r="I867" s="221">
        <v>0</v>
      </c>
      <c r="J867" s="221">
        <v>0</v>
      </c>
      <c r="K867" s="248"/>
    </row>
    <row r="868" spans="1:12" ht="15">
      <c r="A868" s="88" t="s">
        <v>292</v>
      </c>
      <c r="B868" s="112" t="s">
        <v>289</v>
      </c>
      <c r="C868" s="112" t="s">
        <v>290</v>
      </c>
      <c r="D868" s="37"/>
      <c r="E868" s="37"/>
      <c r="F868" s="37"/>
      <c r="G868" s="221" t="e">
        <f>G869+#REF!+#REF!+#REF!</f>
        <v>#REF!</v>
      </c>
      <c r="H868" s="221">
        <f>I868-K868</f>
        <v>783.803575</v>
      </c>
      <c r="I868" s="221">
        <f aca="true" t="shared" si="192" ref="I868:J871">I869</f>
        <v>800</v>
      </c>
      <c r="J868" s="221">
        <f t="shared" si="192"/>
        <v>129.5714</v>
      </c>
      <c r="K868" s="248">
        <f t="shared" si="180"/>
        <v>16.196425</v>
      </c>
      <c r="L868" s="49"/>
    </row>
    <row r="869" spans="1:12" ht="15">
      <c r="A869" s="6" t="s">
        <v>16</v>
      </c>
      <c r="B869" s="42" t="s">
        <v>289</v>
      </c>
      <c r="C869" s="42" t="s">
        <v>290</v>
      </c>
      <c r="D869" s="38">
        <v>9000000000</v>
      </c>
      <c r="E869" s="36"/>
      <c r="F869" s="36"/>
      <c r="G869" s="46" t="e">
        <f>#REF!</f>
        <v>#REF!</v>
      </c>
      <c r="H869" s="221">
        <f>I869-K869</f>
        <v>783.803575</v>
      </c>
      <c r="I869" s="46">
        <f t="shared" si="192"/>
        <v>800</v>
      </c>
      <c r="J869" s="46">
        <f t="shared" si="192"/>
        <v>129.5714</v>
      </c>
      <c r="K869" s="248">
        <f t="shared" si="180"/>
        <v>16.196425</v>
      </c>
      <c r="L869" s="49"/>
    </row>
    <row r="870" spans="1:12" ht="15">
      <c r="A870" s="89" t="s">
        <v>293</v>
      </c>
      <c r="B870" s="42" t="s">
        <v>289</v>
      </c>
      <c r="C870" s="42" t="s">
        <v>290</v>
      </c>
      <c r="D870" s="38">
        <v>9000091300</v>
      </c>
      <c r="E870" s="36">
        <v>700</v>
      </c>
      <c r="F870" s="36"/>
      <c r="G870" s="46" t="e">
        <f>G871</f>
        <v>#REF!</v>
      </c>
      <c r="H870" s="221">
        <f>I870-K870</f>
        <v>783.803575</v>
      </c>
      <c r="I870" s="46">
        <f t="shared" si="192"/>
        <v>800</v>
      </c>
      <c r="J870" s="46">
        <f t="shared" si="192"/>
        <v>129.5714</v>
      </c>
      <c r="K870" s="248">
        <f t="shared" si="180"/>
        <v>16.196425</v>
      </c>
      <c r="L870" s="49"/>
    </row>
    <row r="871" spans="1:12" ht="15">
      <c r="A871" s="89" t="s">
        <v>291</v>
      </c>
      <c r="B871" s="42" t="s">
        <v>289</v>
      </c>
      <c r="C871" s="42" t="s">
        <v>290</v>
      </c>
      <c r="D871" s="38">
        <v>9000091300</v>
      </c>
      <c r="E871" s="38">
        <v>730</v>
      </c>
      <c r="F871" s="36"/>
      <c r="G871" s="46" t="e">
        <f>G872</f>
        <v>#REF!</v>
      </c>
      <c r="H871" s="221">
        <f>I871-K871</f>
        <v>783.803575</v>
      </c>
      <c r="I871" s="46">
        <f t="shared" si="192"/>
        <v>800</v>
      </c>
      <c r="J871" s="46">
        <f t="shared" si="192"/>
        <v>129.5714</v>
      </c>
      <c r="K871" s="248">
        <f t="shared" si="180"/>
        <v>16.196425</v>
      </c>
      <c r="L871" s="49"/>
    </row>
    <row r="872" spans="1:12" ht="15">
      <c r="A872" s="7" t="s">
        <v>8</v>
      </c>
      <c r="B872" s="42" t="s">
        <v>289</v>
      </c>
      <c r="C872" s="42" t="s">
        <v>290</v>
      </c>
      <c r="D872" s="38">
        <v>9000091300</v>
      </c>
      <c r="E872" s="38">
        <v>730</v>
      </c>
      <c r="F872" s="36">
        <v>1</v>
      </c>
      <c r="G872" s="46" t="e">
        <f>#REF!</f>
        <v>#REF!</v>
      </c>
      <c r="H872" s="221">
        <f>I872-K872</f>
        <v>783.803575</v>
      </c>
      <c r="I872" s="46">
        <v>800</v>
      </c>
      <c r="J872" s="46">
        <v>129.5714</v>
      </c>
      <c r="K872" s="248">
        <f t="shared" si="180"/>
        <v>16.196425</v>
      </c>
      <c r="L872" s="49"/>
    </row>
    <row r="873" spans="1:11" ht="42.75">
      <c r="A873" s="70" t="s">
        <v>30</v>
      </c>
      <c r="B873" s="112">
        <v>1400</v>
      </c>
      <c r="C873" s="42"/>
      <c r="D873" s="38"/>
      <c r="E873" s="38"/>
      <c r="F873" s="38"/>
      <c r="G873" s="221">
        <f>G876+G882+G888</f>
        <v>12955.099999999999</v>
      </c>
      <c r="H873" s="46"/>
      <c r="I873" s="221">
        <f>I876+I882+I888</f>
        <v>20516.9</v>
      </c>
      <c r="J873" s="221">
        <f>J876+J882+J888</f>
        <v>4100.7</v>
      </c>
      <c r="K873" s="248">
        <f t="shared" si="180"/>
        <v>19.986937597785236</v>
      </c>
    </row>
    <row r="874" spans="1:14" ht="15">
      <c r="A874" s="5" t="s">
        <v>8</v>
      </c>
      <c r="B874" s="43" t="s">
        <v>115</v>
      </c>
      <c r="C874" s="41"/>
      <c r="D874" s="36"/>
      <c r="E874" s="36"/>
      <c r="F874" s="36"/>
      <c r="G874" s="221">
        <f>G893+G887</f>
        <v>8470.9</v>
      </c>
      <c r="H874" s="221" t="e">
        <f>H182+H185+H235+H275+#REF!+H355+H362+H482+#REF!+H889+H368+H373+H448+#REF!+#REF!+H914+H358+#REF!+H232+#REF!+#REF!+H883</f>
        <v>#REF!</v>
      </c>
      <c r="I874" s="221">
        <f>I893+I887</f>
        <v>14267.4</v>
      </c>
      <c r="J874" s="221">
        <f>J893+J887</f>
        <v>1017.5999999999999</v>
      </c>
      <c r="K874" s="248">
        <f t="shared" si="180"/>
        <v>7.13234366457799</v>
      </c>
      <c r="N874" s="53"/>
    </row>
    <row r="875" spans="1:11" ht="15">
      <c r="A875" s="5" t="s">
        <v>9</v>
      </c>
      <c r="B875" s="43" t="s">
        <v>116</v>
      </c>
      <c r="C875" s="41"/>
      <c r="D875" s="36"/>
      <c r="E875" s="36"/>
      <c r="F875" s="36"/>
      <c r="G875" s="221">
        <f>G881+G897</f>
        <v>4484.2</v>
      </c>
      <c r="H875" s="221" t="e">
        <f>H280+H295+H299+H302+H920+#REF!+#REF!+#REF!+#REF!+#REF!+#REF!+H303+#REF!+#REF!+#REF!</f>
        <v>#REF!</v>
      </c>
      <c r="I875" s="221">
        <f>I881+I897+I901</f>
        <v>6249.5</v>
      </c>
      <c r="J875" s="221">
        <f>J881+J897</f>
        <v>3083.1</v>
      </c>
      <c r="K875" s="248">
        <f t="shared" si="180"/>
        <v>49.333546683734696</v>
      </c>
    </row>
    <row r="876" spans="1:11" ht="42.75">
      <c r="A876" s="5" t="s">
        <v>31</v>
      </c>
      <c r="B876" s="112">
        <v>1400</v>
      </c>
      <c r="C876" s="112" t="s">
        <v>159</v>
      </c>
      <c r="D876" s="37"/>
      <c r="E876" s="37"/>
      <c r="F876" s="37"/>
      <c r="G876" s="221">
        <f>G877</f>
        <v>4234.2</v>
      </c>
      <c r="H876" s="221" t="e">
        <f>H877+#REF!+#REF!+#REF!</f>
        <v>#REF!</v>
      </c>
      <c r="I876" s="221">
        <f>I877</f>
        <v>6249.5</v>
      </c>
      <c r="J876" s="221">
        <f>J877</f>
        <v>3083.1</v>
      </c>
      <c r="K876" s="248">
        <f t="shared" si="180"/>
        <v>49.333546683734696</v>
      </c>
    </row>
    <row r="877" spans="1:11" ht="15">
      <c r="A877" s="6" t="s">
        <v>16</v>
      </c>
      <c r="B877" s="42">
        <v>1400</v>
      </c>
      <c r="C877" s="42" t="s">
        <v>159</v>
      </c>
      <c r="D877" s="38">
        <v>9000000000</v>
      </c>
      <c r="E877" s="36"/>
      <c r="F877" s="36"/>
      <c r="G877" s="46">
        <f>G878</f>
        <v>4234.2</v>
      </c>
      <c r="H877" s="46" t="e">
        <f>#REF!</f>
        <v>#REF!</v>
      </c>
      <c r="I877" s="46">
        <f>I878</f>
        <v>6249.5</v>
      </c>
      <c r="J877" s="46">
        <f>J878</f>
        <v>3083.1</v>
      </c>
      <c r="K877" s="248">
        <f aca="true" t="shared" si="193" ref="K877:K901">J877/I877*100</f>
        <v>49.333546683734696</v>
      </c>
    </row>
    <row r="878" spans="1:11" ht="15">
      <c r="A878" s="31" t="s">
        <v>419</v>
      </c>
      <c r="B878" s="42">
        <v>1400</v>
      </c>
      <c r="C878" s="42" t="s">
        <v>159</v>
      </c>
      <c r="D878" s="38">
        <v>9000071560</v>
      </c>
      <c r="E878" s="36"/>
      <c r="F878" s="36"/>
      <c r="G878" s="46">
        <f aca="true" t="shared" si="194" ref="G878:J880">G879</f>
        <v>4234.2</v>
      </c>
      <c r="H878" s="46">
        <f t="shared" si="194"/>
        <v>8541.3</v>
      </c>
      <c r="I878" s="46">
        <f t="shared" si="194"/>
        <v>6249.5</v>
      </c>
      <c r="J878" s="46">
        <f t="shared" si="194"/>
        <v>3083.1</v>
      </c>
      <c r="K878" s="248">
        <f t="shared" si="193"/>
        <v>49.333546683734696</v>
      </c>
    </row>
    <row r="879" spans="1:11" ht="15">
      <c r="A879" s="6" t="s">
        <v>27</v>
      </c>
      <c r="B879" s="42">
        <v>1400</v>
      </c>
      <c r="C879" s="42" t="s">
        <v>159</v>
      </c>
      <c r="D879" s="38">
        <v>9000071560</v>
      </c>
      <c r="E879" s="38">
        <v>500</v>
      </c>
      <c r="F879" s="36"/>
      <c r="G879" s="46">
        <f t="shared" si="194"/>
        <v>4234.2</v>
      </c>
      <c r="H879" s="46">
        <f t="shared" si="194"/>
        <v>8541.3</v>
      </c>
      <c r="I879" s="46">
        <f t="shared" si="194"/>
        <v>6249.5</v>
      </c>
      <c r="J879" s="46">
        <f t="shared" si="194"/>
        <v>3083.1</v>
      </c>
      <c r="K879" s="248">
        <f t="shared" si="193"/>
        <v>49.333546683734696</v>
      </c>
    </row>
    <row r="880" spans="1:11" ht="15">
      <c r="A880" s="6" t="s">
        <v>32</v>
      </c>
      <c r="B880" s="42">
        <v>1400</v>
      </c>
      <c r="C880" s="42" t="s">
        <v>159</v>
      </c>
      <c r="D880" s="38">
        <v>9000071560</v>
      </c>
      <c r="E880" s="38">
        <v>510</v>
      </c>
      <c r="F880" s="36"/>
      <c r="G880" s="46">
        <f t="shared" si="194"/>
        <v>4234.2</v>
      </c>
      <c r="H880" s="46">
        <f t="shared" si="194"/>
        <v>8541.3</v>
      </c>
      <c r="I880" s="46">
        <f t="shared" si="194"/>
        <v>6249.5</v>
      </c>
      <c r="J880" s="46">
        <f t="shared" si="194"/>
        <v>3083.1</v>
      </c>
      <c r="K880" s="248">
        <f t="shared" si="193"/>
        <v>49.333546683734696</v>
      </c>
    </row>
    <row r="881" spans="1:11" ht="15">
      <c r="A881" s="7" t="s">
        <v>9</v>
      </c>
      <c r="B881" s="42">
        <v>1400</v>
      </c>
      <c r="C881" s="42" t="s">
        <v>159</v>
      </c>
      <c r="D881" s="38">
        <v>9000071560</v>
      </c>
      <c r="E881" s="38">
        <v>510</v>
      </c>
      <c r="F881" s="38">
        <v>2</v>
      </c>
      <c r="G881" s="46">
        <v>4234.2</v>
      </c>
      <c r="H881" s="46">
        <v>8541.3</v>
      </c>
      <c r="I881" s="46">
        <v>6249.5</v>
      </c>
      <c r="J881" s="46">
        <v>3083.1</v>
      </c>
      <c r="K881" s="248">
        <f t="shared" si="193"/>
        <v>49.333546683734696</v>
      </c>
    </row>
    <row r="882" spans="1:11" ht="15" customHeight="1">
      <c r="A882" s="5" t="s">
        <v>33</v>
      </c>
      <c r="B882" s="112">
        <v>1400</v>
      </c>
      <c r="C882" s="112" t="s">
        <v>172</v>
      </c>
      <c r="D882" s="37"/>
      <c r="E882" s="37"/>
      <c r="F882" s="37"/>
      <c r="G882" s="221">
        <f>G883</f>
        <v>100</v>
      </c>
      <c r="H882" s="221" t="e">
        <f>H883+#REF!+#REF!+H891</f>
        <v>#REF!</v>
      </c>
      <c r="I882" s="221">
        <f aca="true" t="shared" si="195" ref="I882:J886">I883</f>
        <v>2000</v>
      </c>
      <c r="J882" s="221">
        <f t="shared" si="195"/>
        <v>433.2</v>
      </c>
      <c r="K882" s="248">
        <f t="shared" si="193"/>
        <v>21.66</v>
      </c>
    </row>
    <row r="883" spans="1:11" ht="15" customHeight="1">
      <c r="A883" s="6" t="s">
        <v>16</v>
      </c>
      <c r="B883" s="42">
        <v>1400</v>
      </c>
      <c r="C883" s="42" t="s">
        <v>172</v>
      </c>
      <c r="D883" s="38">
        <v>9000000000</v>
      </c>
      <c r="E883" s="36"/>
      <c r="F883" s="36"/>
      <c r="G883" s="46">
        <f>G884</f>
        <v>100</v>
      </c>
      <c r="H883" s="46">
        <f>H884</f>
        <v>489.1</v>
      </c>
      <c r="I883" s="46">
        <f t="shared" si="195"/>
        <v>2000</v>
      </c>
      <c r="J883" s="46">
        <f t="shared" si="195"/>
        <v>433.2</v>
      </c>
      <c r="K883" s="248">
        <f t="shared" si="193"/>
        <v>21.66</v>
      </c>
    </row>
    <row r="884" spans="1:11" ht="30" customHeight="1">
      <c r="A884" s="6" t="s">
        <v>171</v>
      </c>
      <c r="B884" s="42">
        <v>1400</v>
      </c>
      <c r="C884" s="42" t="s">
        <v>172</v>
      </c>
      <c r="D884" s="38">
        <v>9000090920</v>
      </c>
      <c r="E884" s="36"/>
      <c r="F884" s="36"/>
      <c r="G884" s="46">
        <f>G885</f>
        <v>100</v>
      </c>
      <c r="H884" s="46">
        <f>H885</f>
        <v>489.1</v>
      </c>
      <c r="I884" s="46">
        <f t="shared" si="195"/>
        <v>2000</v>
      </c>
      <c r="J884" s="46">
        <f t="shared" si="195"/>
        <v>433.2</v>
      </c>
      <c r="K884" s="248">
        <f t="shared" si="193"/>
        <v>21.66</v>
      </c>
    </row>
    <row r="885" spans="1:11" ht="15" customHeight="1">
      <c r="A885" s="6" t="s">
        <v>27</v>
      </c>
      <c r="B885" s="42">
        <v>1400</v>
      </c>
      <c r="C885" s="42" t="s">
        <v>172</v>
      </c>
      <c r="D885" s="38">
        <v>9000090920</v>
      </c>
      <c r="E885" s="38">
        <v>500</v>
      </c>
      <c r="F885" s="36"/>
      <c r="G885" s="46">
        <f>G886</f>
        <v>100</v>
      </c>
      <c r="H885" s="46">
        <f>H886</f>
        <v>489.1</v>
      </c>
      <c r="I885" s="46">
        <f t="shared" si="195"/>
        <v>2000</v>
      </c>
      <c r="J885" s="46">
        <f t="shared" si="195"/>
        <v>433.2</v>
      </c>
      <c r="K885" s="248">
        <f t="shared" si="193"/>
        <v>21.66</v>
      </c>
    </row>
    <row r="886" spans="1:11" ht="15" customHeight="1">
      <c r="A886" s="6" t="s">
        <v>32</v>
      </c>
      <c r="B886" s="42">
        <v>1400</v>
      </c>
      <c r="C886" s="42" t="s">
        <v>172</v>
      </c>
      <c r="D886" s="38">
        <v>9000090920</v>
      </c>
      <c r="E886" s="38">
        <v>510</v>
      </c>
      <c r="F886" s="36"/>
      <c r="G886" s="46">
        <f>G887</f>
        <v>100</v>
      </c>
      <c r="H886" s="46">
        <f>H887</f>
        <v>489.1</v>
      </c>
      <c r="I886" s="46">
        <f t="shared" si="195"/>
        <v>2000</v>
      </c>
      <c r="J886" s="46">
        <f t="shared" si="195"/>
        <v>433.2</v>
      </c>
      <c r="K886" s="248">
        <f t="shared" si="193"/>
        <v>21.66</v>
      </c>
    </row>
    <row r="887" spans="1:11" ht="15" customHeight="1">
      <c r="A887" s="7" t="s">
        <v>8</v>
      </c>
      <c r="B887" s="42">
        <v>1400</v>
      </c>
      <c r="C887" s="42" t="s">
        <v>172</v>
      </c>
      <c r="D887" s="38">
        <v>9000090920</v>
      </c>
      <c r="E887" s="38">
        <v>510</v>
      </c>
      <c r="F887" s="38">
        <v>1</v>
      </c>
      <c r="G887" s="46">
        <v>100</v>
      </c>
      <c r="H887" s="46">
        <v>489.1</v>
      </c>
      <c r="I887" s="46">
        <v>2000</v>
      </c>
      <c r="J887" s="46">
        <v>433.2</v>
      </c>
      <c r="K887" s="248">
        <f t="shared" si="193"/>
        <v>21.66</v>
      </c>
    </row>
    <row r="888" spans="1:11" ht="15">
      <c r="A888" s="5" t="s">
        <v>34</v>
      </c>
      <c r="B888" s="112">
        <v>1400</v>
      </c>
      <c r="C888" s="112">
        <v>1403</v>
      </c>
      <c r="D888" s="37"/>
      <c r="E888" s="37"/>
      <c r="F888" s="37"/>
      <c r="G888" s="221">
        <f>G889+G451</f>
        <v>8620.9</v>
      </c>
      <c r="H888" s="221" t="e">
        <f>H889+#REF!+#REF!+H481</f>
        <v>#REF!</v>
      </c>
      <c r="I888" s="221">
        <f>I889+I451</f>
        <v>12267.4</v>
      </c>
      <c r="J888" s="221">
        <f>J889+J451</f>
        <v>584.4</v>
      </c>
      <c r="K888" s="248">
        <f t="shared" si="193"/>
        <v>4.763845639662846</v>
      </c>
    </row>
    <row r="889" spans="1:11" ht="15">
      <c r="A889" s="6" t="s">
        <v>16</v>
      </c>
      <c r="B889" s="42">
        <v>1400</v>
      </c>
      <c r="C889" s="42">
        <v>1403</v>
      </c>
      <c r="D889" s="38">
        <v>9000000000</v>
      </c>
      <c r="E889" s="36"/>
      <c r="F889" s="36"/>
      <c r="G889" s="46">
        <f>G890+G894</f>
        <v>8620.9</v>
      </c>
      <c r="H889" s="46">
        <f aca="true" t="shared" si="196" ref="G889:J892">H890</f>
        <v>489.1</v>
      </c>
      <c r="I889" s="46">
        <f>I890+I894+I898</f>
        <v>12267.4</v>
      </c>
      <c r="J889" s="46">
        <f>J890+J894</f>
        <v>584.4</v>
      </c>
      <c r="K889" s="248">
        <f t="shared" si="193"/>
        <v>4.763845639662846</v>
      </c>
    </row>
    <row r="890" spans="1:11" ht="30">
      <c r="A890" s="31" t="s">
        <v>438</v>
      </c>
      <c r="B890" s="42">
        <v>1400</v>
      </c>
      <c r="C890" s="42">
        <v>1403</v>
      </c>
      <c r="D890" s="38">
        <v>9000090930</v>
      </c>
      <c r="E890" s="36"/>
      <c r="F890" s="36"/>
      <c r="G890" s="46">
        <f t="shared" si="196"/>
        <v>8370.9</v>
      </c>
      <c r="H890" s="46">
        <f t="shared" si="196"/>
        <v>489.1</v>
      </c>
      <c r="I890" s="46">
        <f t="shared" si="196"/>
        <v>12267.4</v>
      </c>
      <c r="J890" s="46">
        <f t="shared" si="196"/>
        <v>584.4</v>
      </c>
      <c r="K890" s="248">
        <f t="shared" si="193"/>
        <v>4.763845639662846</v>
      </c>
    </row>
    <row r="891" spans="1:11" ht="15">
      <c r="A891" s="6" t="s">
        <v>27</v>
      </c>
      <c r="B891" s="42">
        <v>1400</v>
      </c>
      <c r="C891" s="42">
        <v>1403</v>
      </c>
      <c r="D891" s="38">
        <v>9000090930</v>
      </c>
      <c r="E891" s="38">
        <v>500</v>
      </c>
      <c r="F891" s="36"/>
      <c r="G891" s="46">
        <f t="shared" si="196"/>
        <v>8370.9</v>
      </c>
      <c r="H891" s="46">
        <f t="shared" si="196"/>
        <v>489.1</v>
      </c>
      <c r="I891" s="46">
        <f t="shared" si="196"/>
        <v>12267.4</v>
      </c>
      <c r="J891" s="46">
        <f t="shared" si="196"/>
        <v>584.4</v>
      </c>
      <c r="K891" s="248">
        <f t="shared" si="193"/>
        <v>4.763845639662846</v>
      </c>
    </row>
    <row r="892" spans="1:11" ht="15">
      <c r="A892" s="6" t="s">
        <v>35</v>
      </c>
      <c r="B892" s="42">
        <v>1400</v>
      </c>
      <c r="C892" s="42">
        <v>1403</v>
      </c>
      <c r="D892" s="38">
        <v>9000090930</v>
      </c>
      <c r="E892" s="38">
        <v>540</v>
      </c>
      <c r="F892" s="36"/>
      <c r="G892" s="46">
        <f t="shared" si="196"/>
        <v>8370.9</v>
      </c>
      <c r="H892" s="46">
        <f t="shared" si="196"/>
        <v>489.1</v>
      </c>
      <c r="I892" s="46">
        <f t="shared" si="196"/>
        <v>12267.4</v>
      </c>
      <c r="J892" s="46">
        <f t="shared" si="196"/>
        <v>584.4</v>
      </c>
      <c r="K892" s="248">
        <f t="shared" si="193"/>
        <v>4.763845639662846</v>
      </c>
    </row>
    <row r="893" spans="1:11" ht="15">
      <c r="A893" s="7" t="s">
        <v>8</v>
      </c>
      <c r="B893" s="42">
        <v>1400</v>
      </c>
      <c r="C893" s="42">
        <v>1403</v>
      </c>
      <c r="D893" s="38">
        <v>9000090930</v>
      </c>
      <c r="E893" s="38">
        <v>540</v>
      </c>
      <c r="F893" s="38">
        <v>1</v>
      </c>
      <c r="G893" s="46">
        <v>8370.9</v>
      </c>
      <c r="H893" s="46">
        <v>489.1</v>
      </c>
      <c r="I893" s="46">
        <v>12267.4</v>
      </c>
      <c r="J893" s="46">
        <v>584.4</v>
      </c>
      <c r="K893" s="248">
        <f t="shared" si="193"/>
        <v>4.763845639662846</v>
      </c>
    </row>
    <row r="894" spans="1:11" ht="30" hidden="1">
      <c r="A894" s="25" t="s">
        <v>421</v>
      </c>
      <c r="B894" s="42">
        <v>1400</v>
      </c>
      <c r="C894" s="42">
        <v>1403</v>
      </c>
      <c r="D894" s="38">
        <v>9000072650</v>
      </c>
      <c r="E894" s="38"/>
      <c r="F894" s="38"/>
      <c r="G894" s="46">
        <f>G895</f>
        <v>250</v>
      </c>
      <c r="H894" s="46"/>
      <c r="I894" s="46">
        <f aca="true" t="shared" si="197" ref="I894:J896">I895</f>
        <v>0</v>
      </c>
      <c r="J894" s="46">
        <f t="shared" si="197"/>
        <v>0</v>
      </c>
      <c r="K894" s="248" t="e">
        <f t="shared" si="193"/>
        <v>#DIV/0!</v>
      </c>
    </row>
    <row r="895" spans="1:11" ht="17.25" customHeight="1" hidden="1">
      <c r="A895" s="6" t="s">
        <v>27</v>
      </c>
      <c r="B895" s="42">
        <v>1400</v>
      </c>
      <c r="C895" s="42">
        <v>1403</v>
      </c>
      <c r="D895" s="38">
        <v>9000072650</v>
      </c>
      <c r="E895" s="38">
        <v>500</v>
      </c>
      <c r="F895" s="36"/>
      <c r="G895" s="46">
        <f>G896</f>
        <v>250</v>
      </c>
      <c r="H895" s="46">
        <f>H896</f>
        <v>24825.95562</v>
      </c>
      <c r="I895" s="46">
        <f t="shared" si="197"/>
        <v>0</v>
      </c>
      <c r="J895" s="46">
        <f t="shared" si="197"/>
        <v>0</v>
      </c>
      <c r="K895" s="248" t="e">
        <f t="shared" si="193"/>
        <v>#DIV/0!</v>
      </c>
    </row>
    <row r="896" spans="1:11" ht="15" customHeight="1" hidden="1">
      <c r="A896" s="6" t="s">
        <v>35</v>
      </c>
      <c r="B896" s="42">
        <v>1400</v>
      </c>
      <c r="C896" s="42">
        <v>1403</v>
      </c>
      <c r="D896" s="38">
        <v>9000072650</v>
      </c>
      <c r="E896" s="38">
        <v>540</v>
      </c>
      <c r="F896" s="36"/>
      <c r="G896" s="46">
        <f>G897</f>
        <v>250</v>
      </c>
      <c r="H896" s="46">
        <f>H897</f>
        <v>24825.95562</v>
      </c>
      <c r="I896" s="46">
        <f t="shared" si="197"/>
        <v>0</v>
      </c>
      <c r="J896" s="46">
        <f t="shared" si="197"/>
        <v>0</v>
      </c>
      <c r="K896" s="248" t="e">
        <f t="shared" si="193"/>
        <v>#DIV/0!</v>
      </c>
    </row>
    <row r="897" spans="1:11" ht="15" customHeight="1" hidden="1">
      <c r="A897" s="7" t="s">
        <v>9</v>
      </c>
      <c r="B897" s="42">
        <v>1400</v>
      </c>
      <c r="C897" s="42">
        <v>1403</v>
      </c>
      <c r="D897" s="38">
        <v>9000072650</v>
      </c>
      <c r="E897" s="38">
        <v>540</v>
      </c>
      <c r="F897" s="38">
        <v>2</v>
      </c>
      <c r="G897" s="46">
        <v>250</v>
      </c>
      <c r="H897" s="46">
        <v>24825.95562</v>
      </c>
      <c r="I897" s="46">
        <v>0</v>
      </c>
      <c r="J897" s="46"/>
      <c r="K897" s="248" t="e">
        <f t="shared" si="193"/>
        <v>#DIV/0!</v>
      </c>
    </row>
    <row r="898" spans="1:14" ht="15" hidden="1">
      <c r="A898" s="229" t="s">
        <v>543</v>
      </c>
      <c r="B898" s="42">
        <v>1400</v>
      </c>
      <c r="C898" s="42">
        <v>1403</v>
      </c>
      <c r="D898" s="38" t="s">
        <v>544</v>
      </c>
      <c r="E898" s="36"/>
      <c r="F898" s="36"/>
      <c r="G898" s="46">
        <f aca="true" t="shared" si="198" ref="G898:J900">G899</f>
        <v>587.1</v>
      </c>
      <c r="H898" s="221">
        <f>I898-J898</f>
        <v>0</v>
      </c>
      <c r="I898" s="46">
        <f t="shared" si="198"/>
        <v>0</v>
      </c>
      <c r="J898" s="46">
        <f t="shared" si="198"/>
        <v>0</v>
      </c>
      <c r="K898" s="248" t="e">
        <f t="shared" si="193"/>
        <v>#DIV/0!</v>
      </c>
      <c r="M898" s="49"/>
      <c r="N898" s="49"/>
    </row>
    <row r="899" spans="1:14" ht="15" hidden="1">
      <c r="A899" s="134" t="s">
        <v>27</v>
      </c>
      <c r="B899" s="42">
        <v>1400</v>
      </c>
      <c r="C899" s="42">
        <v>1403</v>
      </c>
      <c r="D899" s="38" t="s">
        <v>544</v>
      </c>
      <c r="E899" s="38">
        <v>500</v>
      </c>
      <c r="F899" s="36"/>
      <c r="G899" s="46">
        <f t="shared" si="198"/>
        <v>587.1</v>
      </c>
      <c r="H899" s="221">
        <f>I899-J899</f>
        <v>0</v>
      </c>
      <c r="I899" s="46">
        <f t="shared" si="198"/>
        <v>0</v>
      </c>
      <c r="J899" s="46">
        <f t="shared" si="198"/>
        <v>0</v>
      </c>
      <c r="K899" s="248" t="e">
        <f t="shared" si="193"/>
        <v>#DIV/0!</v>
      </c>
      <c r="M899" s="49"/>
      <c r="N899" s="49"/>
    </row>
    <row r="900" spans="1:14" ht="15" hidden="1">
      <c r="A900" s="134" t="s">
        <v>548</v>
      </c>
      <c r="B900" s="42">
        <v>1400</v>
      </c>
      <c r="C900" s="42">
        <v>1403</v>
      </c>
      <c r="D900" s="38" t="s">
        <v>544</v>
      </c>
      <c r="E900" s="38">
        <v>520</v>
      </c>
      <c r="F900" s="36"/>
      <c r="G900" s="46">
        <f t="shared" si="198"/>
        <v>587.1</v>
      </c>
      <c r="H900" s="221">
        <f>I900-J900</f>
        <v>0</v>
      </c>
      <c r="I900" s="46">
        <f t="shared" si="198"/>
        <v>0</v>
      </c>
      <c r="J900" s="46">
        <f t="shared" si="198"/>
        <v>0</v>
      </c>
      <c r="K900" s="248" t="e">
        <f t="shared" si="193"/>
        <v>#DIV/0!</v>
      </c>
      <c r="M900" s="49"/>
      <c r="N900" s="49"/>
    </row>
    <row r="901" spans="1:14" ht="15" hidden="1">
      <c r="A901" s="86" t="s">
        <v>9</v>
      </c>
      <c r="B901" s="42">
        <v>1400</v>
      </c>
      <c r="C901" s="42">
        <v>1403</v>
      </c>
      <c r="D901" s="38" t="s">
        <v>544</v>
      </c>
      <c r="E901" s="38">
        <v>520</v>
      </c>
      <c r="F901" s="38">
        <v>2</v>
      </c>
      <c r="G901" s="46">
        <v>587.1</v>
      </c>
      <c r="H901" s="221">
        <f>I901-J901</f>
        <v>0</v>
      </c>
      <c r="I901" s="46">
        <v>0</v>
      </c>
      <c r="J901" s="46"/>
      <c r="K901" s="248" t="e">
        <f t="shared" si="193"/>
        <v>#DIV/0!</v>
      </c>
      <c r="M901" s="49"/>
      <c r="N901" s="49"/>
    </row>
    <row r="902" spans="1:11" s="84" customFormat="1" ht="14.25" hidden="1">
      <c r="A902" s="110" t="s">
        <v>275</v>
      </c>
      <c r="B902" s="113">
        <v>9900</v>
      </c>
      <c r="C902" s="113"/>
      <c r="D902" s="113"/>
      <c r="E902" s="82"/>
      <c r="F902" s="78"/>
      <c r="G902" s="83"/>
      <c r="H902" s="83"/>
      <c r="I902" s="83"/>
      <c r="J902" s="83">
        <f aca="true" t="shared" si="199" ref="J902:J908">J903</f>
        <v>0</v>
      </c>
      <c r="K902" s="248"/>
    </row>
    <row r="903" spans="1:11" s="84" customFormat="1" ht="14.25" hidden="1">
      <c r="A903" s="110" t="s">
        <v>8</v>
      </c>
      <c r="B903" s="113">
        <v>1</v>
      </c>
      <c r="C903" s="113"/>
      <c r="D903" s="113"/>
      <c r="E903" s="82"/>
      <c r="F903" s="78"/>
      <c r="G903" s="83"/>
      <c r="H903" s="83"/>
      <c r="I903" s="83"/>
      <c r="J903" s="83">
        <f t="shared" si="199"/>
        <v>0</v>
      </c>
      <c r="K903" s="248"/>
    </row>
    <row r="904" spans="1:11" s="62" customFormat="1" ht="15" hidden="1">
      <c r="A904" s="134" t="s">
        <v>275</v>
      </c>
      <c r="B904" s="38">
        <v>9900</v>
      </c>
      <c r="C904" s="38">
        <v>9999</v>
      </c>
      <c r="D904" s="38"/>
      <c r="E904" s="85"/>
      <c r="F904" s="35"/>
      <c r="G904" s="69"/>
      <c r="H904" s="69"/>
      <c r="I904" s="69"/>
      <c r="J904" s="69">
        <f t="shared" si="199"/>
        <v>0</v>
      </c>
      <c r="K904" s="248"/>
    </row>
    <row r="905" spans="1:11" s="62" customFormat="1" ht="15" hidden="1">
      <c r="A905" s="134" t="s">
        <v>16</v>
      </c>
      <c r="B905" s="38">
        <v>9900</v>
      </c>
      <c r="C905" s="38">
        <v>9999</v>
      </c>
      <c r="D905" s="38">
        <v>9000000000</v>
      </c>
      <c r="E905" s="85"/>
      <c r="F905" s="35"/>
      <c r="G905" s="69"/>
      <c r="H905" s="69"/>
      <c r="I905" s="69"/>
      <c r="J905" s="69">
        <f t="shared" si="199"/>
        <v>0</v>
      </c>
      <c r="K905" s="248"/>
    </row>
    <row r="906" spans="1:11" s="62" customFormat="1" ht="15" hidden="1">
      <c r="A906" s="134" t="s">
        <v>276</v>
      </c>
      <c r="B906" s="38">
        <v>9900</v>
      </c>
      <c r="C906" s="38">
        <v>9999</v>
      </c>
      <c r="D906" s="38">
        <v>9000099990</v>
      </c>
      <c r="E906" s="85"/>
      <c r="F906" s="35"/>
      <c r="G906" s="69"/>
      <c r="H906" s="69"/>
      <c r="I906" s="69"/>
      <c r="J906" s="69">
        <f t="shared" si="199"/>
        <v>0</v>
      </c>
      <c r="K906" s="248"/>
    </row>
    <row r="907" spans="1:11" s="62" customFormat="1" ht="15" hidden="1">
      <c r="A907" s="134" t="s">
        <v>21</v>
      </c>
      <c r="B907" s="38">
        <v>9900</v>
      </c>
      <c r="C907" s="38">
        <v>9999</v>
      </c>
      <c r="D907" s="38">
        <v>9000099990</v>
      </c>
      <c r="E907" s="85">
        <v>800</v>
      </c>
      <c r="F907" s="35"/>
      <c r="G907" s="69"/>
      <c r="H907" s="69"/>
      <c r="I907" s="69"/>
      <c r="J907" s="69">
        <f t="shared" si="199"/>
        <v>0</v>
      </c>
      <c r="K907" s="248"/>
    </row>
    <row r="908" spans="1:11" s="62" customFormat="1" ht="15" hidden="1">
      <c r="A908" s="134" t="s">
        <v>74</v>
      </c>
      <c r="B908" s="38">
        <v>9900</v>
      </c>
      <c r="C908" s="38">
        <v>9999</v>
      </c>
      <c r="D908" s="38">
        <v>9000099990</v>
      </c>
      <c r="E908" s="85">
        <v>870</v>
      </c>
      <c r="F908" s="35"/>
      <c r="G908" s="69"/>
      <c r="H908" s="69"/>
      <c r="I908" s="69"/>
      <c r="J908" s="69">
        <f t="shared" si="199"/>
        <v>0</v>
      </c>
      <c r="K908" s="248"/>
    </row>
    <row r="909" spans="1:11" s="62" customFormat="1" ht="18" customHeight="1" hidden="1">
      <c r="A909" s="86" t="s">
        <v>8</v>
      </c>
      <c r="B909" s="38">
        <v>9900</v>
      </c>
      <c r="C909" s="38">
        <v>9999</v>
      </c>
      <c r="D909" s="38">
        <v>9000099990</v>
      </c>
      <c r="E909" s="85">
        <v>870</v>
      </c>
      <c r="F909" s="35">
        <v>1</v>
      </c>
      <c r="G909" s="69"/>
      <c r="H909" s="69"/>
      <c r="I909" s="69"/>
      <c r="J909" s="69"/>
      <c r="K909" s="248"/>
    </row>
    <row r="910" spans="2:11" s="62" customFormat="1" ht="15">
      <c r="B910" s="63"/>
      <c r="C910" s="63"/>
      <c r="D910" s="64"/>
      <c r="E910" s="64"/>
      <c r="F910" s="64"/>
      <c r="G910" s="65"/>
      <c r="H910" s="65"/>
      <c r="I910" s="65"/>
      <c r="J910" s="65"/>
      <c r="K910" s="65"/>
    </row>
    <row r="911" spans="2:11" s="62" customFormat="1" ht="15">
      <c r="B911" s="63"/>
      <c r="C911" s="63"/>
      <c r="D911" s="64"/>
      <c r="E911" s="64"/>
      <c r="F911" s="64"/>
      <c r="G911" s="65"/>
      <c r="H911" s="65"/>
      <c r="I911" s="65"/>
      <c r="J911" s="65"/>
      <c r="K911" s="65"/>
    </row>
    <row r="912" spans="2:11" s="62" customFormat="1" ht="15">
      <c r="B912" s="63"/>
      <c r="C912" s="63"/>
      <c r="D912" s="64"/>
      <c r="E912" s="64"/>
      <c r="F912" s="64"/>
      <c r="G912" s="65"/>
      <c r="H912" s="65"/>
      <c r="I912" s="65"/>
      <c r="J912" s="65"/>
      <c r="K912" s="65"/>
    </row>
    <row r="913" spans="2:11" s="62" customFormat="1" ht="15">
      <c r="B913" s="63"/>
      <c r="C913" s="63"/>
      <c r="D913" s="64"/>
      <c r="E913" s="64"/>
      <c r="F913" s="64"/>
      <c r="G913" s="65"/>
      <c r="H913" s="65"/>
      <c r="I913" s="65"/>
      <c r="J913" s="65"/>
      <c r="K913" s="65"/>
    </row>
    <row r="914" spans="2:11" s="62" customFormat="1" ht="15">
      <c r="B914" s="63"/>
      <c r="C914" s="63"/>
      <c r="D914" s="64"/>
      <c r="E914" s="64"/>
      <c r="F914" s="64"/>
      <c r="G914" s="65"/>
      <c r="H914" s="65"/>
      <c r="I914" s="65"/>
      <c r="J914" s="65"/>
      <c r="K914" s="65"/>
    </row>
    <row r="915" spans="2:11" s="62" customFormat="1" ht="15">
      <c r="B915" s="63"/>
      <c r="C915" s="63"/>
      <c r="D915" s="64"/>
      <c r="E915" s="64"/>
      <c r="F915" s="64"/>
      <c r="G915" s="65"/>
      <c r="H915" s="65"/>
      <c r="I915" s="65"/>
      <c r="J915" s="65"/>
      <c r="K915" s="65"/>
    </row>
    <row r="916" spans="2:11" s="62" customFormat="1" ht="15">
      <c r="B916" s="63"/>
      <c r="C916" s="63"/>
      <c r="D916" s="64"/>
      <c r="E916" s="64"/>
      <c r="F916" s="64"/>
      <c r="G916" s="65"/>
      <c r="H916" s="65"/>
      <c r="I916" s="65"/>
      <c r="J916" s="65"/>
      <c r="K916" s="65"/>
    </row>
    <row r="917" spans="2:11" s="62" customFormat="1" ht="15">
      <c r="B917" s="63"/>
      <c r="C917" s="63"/>
      <c r="D917" s="64"/>
      <c r="E917" s="64"/>
      <c r="F917" s="64"/>
      <c r="G917" s="65"/>
      <c r="H917" s="65"/>
      <c r="I917" s="65"/>
      <c r="J917" s="65"/>
      <c r="K917" s="65"/>
    </row>
    <row r="918" spans="2:11" s="62" customFormat="1" ht="15">
      <c r="B918" s="63"/>
      <c r="C918" s="63"/>
      <c r="D918" s="64"/>
      <c r="E918" s="64"/>
      <c r="F918" s="64"/>
      <c r="G918" s="65"/>
      <c r="H918" s="65"/>
      <c r="I918" s="65"/>
      <c r="J918" s="65"/>
      <c r="K918" s="65"/>
    </row>
    <row r="919" spans="2:11" s="62" customFormat="1" ht="15">
      <c r="B919" s="63"/>
      <c r="C919" s="63"/>
      <c r="D919" s="64"/>
      <c r="E919" s="64"/>
      <c r="F919" s="64"/>
      <c r="G919" s="65"/>
      <c r="H919" s="65"/>
      <c r="I919" s="65"/>
      <c r="J919" s="65"/>
      <c r="K919" s="65"/>
    </row>
    <row r="920" spans="2:11" s="62" customFormat="1" ht="15">
      <c r="B920" s="63"/>
      <c r="C920" s="63"/>
      <c r="D920" s="64"/>
      <c r="E920" s="64"/>
      <c r="F920" s="64"/>
      <c r="G920" s="65"/>
      <c r="H920" s="65"/>
      <c r="I920" s="65"/>
      <c r="J920" s="65"/>
      <c r="K920" s="65"/>
    </row>
    <row r="921" spans="2:11" s="62" customFormat="1" ht="15">
      <c r="B921" s="63"/>
      <c r="C921" s="63"/>
      <c r="D921" s="64"/>
      <c r="E921" s="64"/>
      <c r="F921" s="64"/>
      <c r="G921" s="65"/>
      <c r="H921" s="65"/>
      <c r="I921" s="65"/>
      <c r="J921" s="65"/>
      <c r="K921" s="65"/>
    </row>
    <row r="922" spans="2:11" s="62" customFormat="1" ht="15">
      <c r="B922" s="63"/>
      <c r="C922" s="63"/>
      <c r="D922" s="64"/>
      <c r="E922" s="64"/>
      <c r="F922" s="64"/>
      <c r="G922" s="65"/>
      <c r="H922" s="65"/>
      <c r="I922" s="65"/>
      <c r="J922" s="65"/>
      <c r="K922" s="65"/>
    </row>
    <row r="923" spans="2:11" s="62" customFormat="1" ht="15">
      <c r="B923" s="63"/>
      <c r="C923" s="63"/>
      <c r="D923" s="64"/>
      <c r="E923" s="64"/>
      <c r="F923" s="64"/>
      <c r="G923" s="65"/>
      <c r="H923" s="65"/>
      <c r="I923" s="65"/>
      <c r="J923" s="65"/>
      <c r="K923" s="65"/>
    </row>
    <row r="924" spans="2:11" s="62" customFormat="1" ht="15">
      <c r="B924" s="63"/>
      <c r="C924" s="63"/>
      <c r="D924" s="64"/>
      <c r="E924" s="64"/>
      <c r="F924" s="64"/>
      <c r="G924" s="65"/>
      <c r="H924" s="65"/>
      <c r="I924" s="65"/>
      <c r="J924" s="65"/>
      <c r="K924" s="65"/>
    </row>
    <row r="925" spans="2:11" s="62" customFormat="1" ht="15">
      <c r="B925" s="63"/>
      <c r="C925" s="63"/>
      <c r="D925" s="64"/>
      <c r="E925" s="64"/>
      <c r="F925" s="64"/>
      <c r="G925" s="65"/>
      <c r="H925" s="65"/>
      <c r="I925" s="65"/>
      <c r="J925" s="65"/>
      <c r="K925" s="65"/>
    </row>
    <row r="926" spans="2:11" s="62" customFormat="1" ht="15">
      <c r="B926" s="63"/>
      <c r="C926" s="63"/>
      <c r="D926" s="64"/>
      <c r="E926" s="64"/>
      <c r="F926" s="64"/>
      <c r="G926" s="65"/>
      <c r="H926" s="65"/>
      <c r="I926" s="65"/>
      <c r="J926" s="65"/>
      <c r="K926" s="65"/>
    </row>
    <row r="927" spans="2:11" s="62" customFormat="1" ht="15">
      <c r="B927" s="64"/>
      <c r="C927" s="64"/>
      <c r="D927" s="64"/>
      <c r="E927" s="64"/>
      <c r="F927" s="64"/>
      <c r="G927" s="65"/>
      <c r="H927" s="64"/>
      <c r="I927" s="65"/>
      <c r="J927" s="65"/>
      <c r="K927" s="65"/>
    </row>
    <row r="928" spans="2:11" s="62" customFormat="1" ht="15">
      <c r="B928" s="64"/>
      <c r="C928" s="64"/>
      <c r="D928" s="64"/>
      <c r="E928" s="64"/>
      <c r="F928" s="64"/>
      <c r="G928" s="65"/>
      <c r="H928" s="64"/>
      <c r="I928" s="65"/>
      <c r="J928" s="65"/>
      <c r="K928" s="65"/>
    </row>
    <row r="929" spans="2:11" s="62" customFormat="1" ht="15">
      <c r="B929" s="64"/>
      <c r="C929" s="64"/>
      <c r="D929" s="64"/>
      <c r="E929" s="64"/>
      <c r="F929" s="64"/>
      <c r="G929" s="65"/>
      <c r="H929" s="64"/>
      <c r="I929" s="65"/>
      <c r="J929" s="65"/>
      <c r="K929" s="65"/>
    </row>
    <row r="930" spans="2:11" s="62" customFormat="1" ht="15">
      <c r="B930" s="64"/>
      <c r="C930" s="64"/>
      <c r="D930" s="64"/>
      <c r="E930" s="64"/>
      <c r="F930" s="64"/>
      <c r="G930" s="65"/>
      <c r="H930" s="64"/>
      <c r="I930" s="65"/>
      <c r="J930" s="65"/>
      <c r="K930" s="65"/>
    </row>
    <row r="931" spans="2:11" s="62" customFormat="1" ht="15">
      <c r="B931" s="64"/>
      <c r="C931" s="64"/>
      <c r="D931" s="64"/>
      <c r="E931" s="64"/>
      <c r="F931" s="64"/>
      <c r="G931" s="65"/>
      <c r="H931" s="64"/>
      <c r="I931" s="65"/>
      <c r="J931" s="65"/>
      <c r="K931" s="65"/>
    </row>
    <row r="932" spans="2:11" s="62" customFormat="1" ht="15">
      <c r="B932" s="64"/>
      <c r="C932" s="64"/>
      <c r="D932" s="64"/>
      <c r="E932" s="64"/>
      <c r="F932" s="64"/>
      <c r="G932" s="65"/>
      <c r="H932" s="64"/>
      <c r="I932" s="65"/>
      <c r="J932" s="65"/>
      <c r="K932" s="65"/>
    </row>
    <row r="933" spans="2:11" s="62" customFormat="1" ht="15">
      <c r="B933" s="64"/>
      <c r="C933" s="64"/>
      <c r="D933" s="64"/>
      <c r="E933" s="64"/>
      <c r="F933" s="64"/>
      <c r="G933" s="65"/>
      <c r="H933" s="64"/>
      <c r="I933" s="65"/>
      <c r="J933" s="65"/>
      <c r="K933" s="65"/>
    </row>
    <row r="934" spans="2:11" s="62" customFormat="1" ht="15">
      <c r="B934" s="64"/>
      <c r="C934" s="64"/>
      <c r="D934" s="64"/>
      <c r="E934" s="64"/>
      <c r="F934" s="64"/>
      <c r="G934" s="65"/>
      <c r="H934" s="64"/>
      <c r="I934" s="65"/>
      <c r="J934" s="65"/>
      <c r="K934" s="65"/>
    </row>
    <row r="935" spans="2:11" s="62" customFormat="1" ht="15">
      <c r="B935" s="64"/>
      <c r="C935" s="64"/>
      <c r="D935" s="64"/>
      <c r="E935" s="64"/>
      <c r="F935" s="64"/>
      <c r="G935" s="65"/>
      <c r="H935" s="64"/>
      <c r="I935" s="65"/>
      <c r="J935" s="65"/>
      <c r="K935" s="65"/>
    </row>
    <row r="936" spans="2:11" s="62" customFormat="1" ht="15">
      <c r="B936" s="64"/>
      <c r="C936" s="64"/>
      <c r="D936" s="64"/>
      <c r="E936" s="64"/>
      <c r="F936" s="64"/>
      <c r="G936" s="65"/>
      <c r="H936" s="64"/>
      <c r="I936" s="65"/>
      <c r="J936" s="65"/>
      <c r="K936" s="65"/>
    </row>
    <row r="937" spans="2:11" s="62" customFormat="1" ht="15">
      <c r="B937" s="64"/>
      <c r="C937" s="64"/>
      <c r="D937" s="64"/>
      <c r="E937" s="64"/>
      <c r="F937" s="64"/>
      <c r="G937" s="65"/>
      <c r="H937" s="64"/>
      <c r="I937" s="65"/>
      <c r="J937" s="65"/>
      <c r="K937" s="65"/>
    </row>
    <row r="938" spans="2:11" s="62" customFormat="1" ht="15">
      <c r="B938" s="64"/>
      <c r="C938" s="64"/>
      <c r="D938" s="64"/>
      <c r="E938" s="64"/>
      <c r="F938" s="64"/>
      <c r="G938" s="65"/>
      <c r="H938" s="64"/>
      <c r="I938" s="65"/>
      <c r="J938" s="65"/>
      <c r="K938" s="65"/>
    </row>
    <row r="939" spans="2:11" s="62" customFormat="1" ht="15">
      <c r="B939" s="64"/>
      <c r="C939" s="64"/>
      <c r="D939" s="64"/>
      <c r="E939" s="64"/>
      <c r="F939" s="64"/>
      <c r="G939" s="65"/>
      <c r="H939" s="64"/>
      <c r="I939" s="65"/>
      <c r="J939" s="65"/>
      <c r="K939" s="65"/>
    </row>
    <row r="940" spans="2:11" s="62" customFormat="1" ht="15">
      <c r="B940" s="64"/>
      <c r="C940" s="64"/>
      <c r="D940" s="64"/>
      <c r="E940" s="64"/>
      <c r="F940" s="64"/>
      <c r="G940" s="65"/>
      <c r="H940" s="64"/>
      <c r="I940" s="65"/>
      <c r="J940" s="65"/>
      <c r="K940" s="65"/>
    </row>
    <row r="941" spans="2:11" s="62" customFormat="1" ht="15">
      <c r="B941" s="64"/>
      <c r="C941" s="64"/>
      <c r="D941" s="64"/>
      <c r="E941" s="64"/>
      <c r="F941" s="64"/>
      <c r="G941" s="65"/>
      <c r="H941" s="64"/>
      <c r="I941" s="65"/>
      <c r="J941" s="65"/>
      <c r="K941" s="65"/>
    </row>
    <row r="942" spans="2:11" s="62" customFormat="1" ht="15">
      <c r="B942" s="64"/>
      <c r="C942" s="64"/>
      <c r="D942" s="64"/>
      <c r="E942" s="64"/>
      <c r="F942" s="64"/>
      <c r="G942" s="65"/>
      <c r="H942" s="64"/>
      <c r="I942" s="65"/>
      <c r="J942" s="65"/>
      <c r="K942" s="65"/>
    </row>
    <row r="943" spans="2:11" s="62" customFormat="1" ht="15">
      <c r="B943" s="64"/>
      <c r="C943" s="64"/>
      <c r="D943" s="64"/>
      <c r="E943" s="64"/>
      <c r="F943" s="64"/>
      <c r="G943" s="65"/>
      <c r="H943" s="64"/>
      <c r="I943" s="65"/>
      <c r="J943" s="65"/>
      <c r="K943" s="65"/>
    </row>
    <row r="944" spans="2:11" s="62" customFormat="1" ht="15">
      <c r="B944" s="64"/>
      <c r="C944" s="64"/>
      <c r="D944" s="64"/>
      <c r="E944" s="64"/>
      <c r="F944" s="64"/>
      <c r="G944" s="65"/>
      <c r="H944" s="64"/>
      <c r="I944" s="65"/>
      <c r="J944" s="65"/>
      <c r="K944" s="65"/>
    </row>
    <row r="945" spans="2:11" s="62" customFormat="1" ht="15">
      <c r="B945" s="64"/>
      <c r="C945" s="64"/>
      <c r="D945" s="64"/>
      <c r="E945" s="64"/>
      <c r="F945" s="64"/>
      <c r="G945" s="65"/>
      <c r="H945" s="64"/>
      <c r="I945" s="65"/>
      <c r="J945" s="65"/>
      <c r="K945" s="65"/>
    </row>
    <row r="946" spans="2:11" s="62" customFormat="1" ht="15">
      <c r="B946" s="64"/>
      <c r="C946" s="64"/>
      <c r="D946" s="64"/>
      <c r="E946" s="64"/>
      <c r="F946" s="64"/>
      <c r="G946" s="65"/>
      <c r="H946" s="64"/>
      <c r="I946" s="65"/>
      <c r="J946" s="65"/>
      <c r="K946" s="65"/>
    </row>
    <row r="947" spans="2:11" s="62" customFormat="1" ht="15">
      <c r="B947" s="64"/>
      <c r="C947" s="64"/>
      <c r="D947" s="64"/>
      <c r="E947" s="64"/>
      <c r="F947" s="64"/>
      <c r="G947" s="65"/>
      <c r="H947" s="64"/>
      <c r="I947" s="65"/>
      <c r="J947" s="65"/>
      <c r="K947" s="65"/>
    </row>
    <row r="948" spans="2:11" s="62" customFormat="1" ht="15">
      <c r="B948" s="64"/>
      <c r="C948" s="64"/>
      <c r="D948" s="64"/>
      <c r="E948" s="64"/>
      <c r="F948" s="64"/>
      <c r="G948" s="65"/>
      <c r="H948" s="64"/>
      <c r="I948" s="65"/>
      <c r="J948" s="65"/>
      <c r="K948" s="65"/>
    </row>
    <row r="949" spans="2:11" s="62" customFormat="1" ht="15">
      <c r="B949" s="64"/>
      <c r="C949" s="64"/>
      <c r="D949" s="64"/>
      <c r="E949" s="64"/>
      <c r="F949" s="64"/>
      <c r="G949" s="65"/>
      <c r="H949" s="64"/>
      <c r="I949" s="65"/>
      <c r="J949" s="65"/>
      <c r="K949" s="65"/>
    </row>
    <row r="950" spans="2:11" s="62" customFormat="1" ht="15">
      <c r="B950" s="64"/>
      <c r="C950" s="64"/>
      <c r="D950" s="64"/>
      <c r="E950" s="64"/>
      <c r="F950" s="64"/>
      <c r="G950" s="65"/>
      <c r="H950" s="64"/>
      <c r="I950" s="65"/>
      <c r="J950" s="65"/>
      <c r="K950" s="65"/>
    </row>
    <row r="951" spans="2:11" s="62" customFormat="1" ht="15">
      <c r="B951" s="64"/>
      <c r="C951" s="64"/>
      <c r="D951" s="64"/>
      <c r="E951" s="64"/>
      <c r="F951" s="64"/>
      <c r="G951" s="65"/>
      <c r="H951" s="64"/>
      <c r="I951" s="65"/>
      <c r="J951" s="65"/>
      <c r="K951" s="65"/>
    </row>
    <row r="952" spans="2:11" s="62" customFormat="1" ht="15">
      <c r="B952" s="64"/>
      <c r="C952" s="64"/>
      <c r="D952" s="64"/>
      <c r="E952" s="64"/>
      <c r="F952" s="64"/>
      <c r="G952" s="65"/>
      <c r="H952" s="64"/>
      <c r="I952" s="65"/>
      <c r="J952" s="65"/>
      <c r="K952" s="65"/>
    </row>
    <row r="953" spans="2:11" s="62" customFormat="1" ht="15">
      <c r="B953" s="64"/>
      <c r="C953" s="64"/>
      <c r="D953" s="64"/>
      <c r="E953" s="64"/>
      <c r="F953" s="64"/>
      <c r="G953" s="65"/>
      <c r="H953" s="64"/>
      <c r="I953" s="65"/>
      <c r="J953" s="65"/>
      <c r="K953" s="65"/>
    </row>
    <row r="954" spans="2:11" s="62" customFormat="1" ht="15">
      <c r="B954" s="64"/>
      <c r="C954" s="64"/>
      <c r="D954" s="64"/>
      <c r="E954" s="64"/>
      <c r="F954" s="64"/>
      <c r="G954" s="65"/>
      <c r="H954" s="64"/>
      <c r="I954" s="65"/>
      <c r="J954" s="65"/>
      <c r="K954" s="65"/>
    </row>
    <row r="955" spans="2:11" s="62" customFormat="1" ht="15">
      <c r="B955" s="64"/>
      <c r="C955" s="64"/>
      <c r="D955" s="64"/>
      <c r="E955" s="64"/>
      <c r="F955" s="64"/>
      <c r="G955" s="65"/>
      <c r="H955" s="64"/>
      <c r="I955" s="65"/>
      <c r="J955" s="65"/>
      <c r="K955" s="65"/>
    </row>
    <row r="956" spans="2:11" s="62" customFormat="1" ht="15">
      <c r="B956" s="64"/>
      <c r="C956" s="64"/>
      <c r="D956" s="64"/>
      <c r="E956" s="64"/>
      <c r="F956" s="64"/>
      <c r="G956" s="65"/>
      <c r="H956" s="64"/>
      <c r="I956" s="65"/>
      <c r="J956" s="65"/>
      <c r="K956" s="65"/>
    </row>
    <row r="957" spans="2:11" s="62" customFormat="1" ht="15">
      <c r="B957" s="63"/>
      <c r="C957" s="63"/>
      <c r="D957" s="64"/>
      <c r="E957" s="64"/>
      <c r="F957" s="64"/>
      <c r="G957" s="65"/>
      <c r="H957" s="65"/>
      <c r="I957" s="65"/>
      <c r="J957" s="65"/>
      <c r="K957" s="65"/>
    </row>
    <row r="958" spans="2:11" s="62" customFormat="1" ht="15">
      <c r="B958" s="63"/>
      <c r="C958" s="63"/>
      <c r="D958" s="64"/>
      <c r="E958" s="64"/>
      <c r="F958" s="64"/>
      <c r="G958" s="65"/>
      <c r="H958" s="65"/>
      <c r="I958" s="65"/>
      <c r="J958" s="65"/>
      <c r="K958" s="65"/>
    </row>
    <row r="959" spans="2:11" s="62" customFormat="1" ht="15">
      <c r="B959" s="63"/>
      <c r="C959" s="63"/>
      <c r="D959" s="64"/>
      <c r="E959" s="64"/>
      <c r="F959" s="64"/>
      <c r="G959" s="65"/>
      <c r="H959" s="65"/>
      <c r="I959" s="65"/>
      <c r="J959" s="65"/>
      <c r="K959" s="65"/>
    </row>
    <row r="960" spans="2:11" s="62" customFormat="1" ht="15">
      <c r="B960" s="63"/>
      <c r="C960" s="63"/>
      <c r="D960" s="64"/>
      <c r="E960" s="64"/>
      <c r="F960" s="64"/>
      <c r="G960" s="65"/>
      <c r="H960" s="65"/>
      <c r="I960" s="65"/>
      <c r="J960" s="65"/>
      <c r="K960" s="65"/>
    </row>
    <row r="961" spans="2:11" s="62" customFormat="1" ht="15">
      <c r="B961" s="63"/>
      <c r="C961" s="63"/>
      <c r="D961" s="64"/>
      <c r="E961" s="64"/>
      <c r="F961" s="64"/>
      <c r="G961" s="65"/>
      <c r="H961" s="65"/>
      <c r="I961" s="65"/>
      <c r="J961" s="65"/>
      <c r="K961" s="65"/>
    </row>
    <row r="962" spans="2:11" s="62" customFormat="1" ht="15">
      <c r="B962" s="63"/>
      <c r="C962" s="63"/>
      <c r="D962" s="64"/>
      <c r="E962" s="64"/>
      <c r="F962" s="64"/>
      <c r="G962" s="65"/>
      <c r="H962" s="65"/>
      <c r="I962" s="65"/>
      <c r="J962" s="65"/>
      <c r="K962" s="65"/>
    </row>
    <row r="963" spans="2:11" s="62" customFormat="1" ht="15">
      <c r="B963" s="63"/>
      <c r="C963" s="63"/>
      <c r="D963" s="64"/>
      <c r="E963" s="64"/>
      <c r="F963" s="64"/>
      <c r="G963" s="65"/>
      <c r="H963" s="65"/>
      <c r="I963" s="65"/>
      <c r="J963" s="65"/>
      <c r="K963" s="65"/>
    </row>
    <row r="964" spans="2:11" s="62" customFormat="1" ht="15">
      <c r="B964" s="63"/>
      <c r="C964" s="63"/>
      <c r="D964" s="64"/>
      <c r="E964" s="64"/>
      <c r="F964" s="64"/>
      <c r="G964" s="65"/>
      <c r="H964" s="65"/>
      <c r="I964" s="65"/>
      <c r="J964" s="65"/>
      <c r="K964" s="65"/>
    </row>
    <row r="965" spans="2:11" s="62" customFormat="1" ht="15">
      <c r="B965" s="63"/>
      <c r="C965" s="63"/>
      <c r="D965" s="64"/>
      <c r="E965" s="64"/>
      <c r="F965" s="64"/>
      <c r="G965" s="65"/>
      <c r="H965" s="65"/>
      <c r="I965" s="65"/>
      <c r="J965" s="65"/>
      <c r="K965" s="65"/>
    </row>
    <row r="966" spans="2:11" s="62" customFormat="1" ht="15">
      <c r="B966" s="63"/>
      <c r="C966" s="63"/>
      <c r="D966" s="64"/>
      <c r="E966" s="64"/>
      <c r="F966" s="64"/>
      <c r="G966" s="65"/>
      <c r="H966" s="65"/>
      <c r="I966" s="65"/>
      <c r="J966" s="65"/>
      <c r="K966" s="65"/>
    </row>
    <row r="967" spans="2:11" s="62" customFormat="1" ht="15">
      <c r="B967" s="63"/>
      <c r="C967" s="63"/>
      <c r="D967" s="64"/>
      <c r="E967" s="64"/>
      <c r="F967" s="64"/>
      <c r="G967" s="65"/>
      <c r="H967" s="65"/>
      <c r="I967" s="65"/>
      <c r="J967" s="65"/>
      <c r="K967" s="65"/>
    </row>
    <row r="968" spans="2:11" s="62" customFormat="1" ht="15">
      <c r="B968" s="63"/>
      <c r="C968" s="63"/>
      <c r="D968" s="64"/>
      <c r="E968" s="64"/>
      <c r="F968" s="64"/>
      <c r="G968" s="65"/>
      <c r="H968" s="65"/>
      <c r="I968" s="65"/>
      <c r="J968" s="65"/>
      <c r="K968" s="65"/>
    </row>
    <row r="969" spans="2:11" s="62" customFormat="1" ht="15">
      <c r="B969" s="63"/>
      <c r="C969" s="63"/>
      <c r="D969" s="64"/>
      <c r="E969" s="64"/>
      <c r="F969" s="64"/>
      <c r="G969" s="65"/>
      <c r="H969" s="65"/>
      <c r="I969" s="65"/>
      <c r="J969" s="65"/>
      <c r="K969" s="65"/>
    </row>
    <row r="970" spans="2:11" s="62" customFormat="1" ht="15">
      <c r="B970" s="63"/>
      <c r="C970" s="63"/>
      <c r="D970" s="64"/>
      <c r="E970" s="64"/>
      <c r="F970" s="64"/>
      <c r="G970" s="65"/>
      <c r="H970" s="65"/>
      <c r="I970" s="65"/>
      <c r="J970" s="65"/>
      <c r="K970" s="65"/>
    </row>
    <row r="971" spans="2:11" s="62" customFormat="1" ht="15">
      <c r="B971" s="63"/>
      <c r="C971" s="63"/>
      <c r="D971" s="64"/>
      <c r="E971" s="64"/>
      <c r="F971" s="64"/>
      <c r="G971" s="65"/>
      <c r="H971" s="65"/>
      <c r="I971" s="65"/>
      <c r="J971" s="65"/>
      <c r="K971" s="65"/>
    </row>
    <row r="972" spans="2:11" s="62" customFormat="1" ht="15">
      <c r="B972" s="63"/>
      <c r="C972" s="63"/>
      <c r="D972" s="64"/>
      <c r="E972" s="64"/>
      <c r="F972" s="64"/>
      <c r="G972" s="65"/>
      <c r="H972" s="65"/>
      <c r="I972" s="65"/>
      <c r="J972" s="65"/>
      <c r="K972" s="65"/>
    </row>
    <row r="973" spans="2:11" s="62" customFormat="1" ht="15">
      <c r="B973" s="63"/>
      <c r="C973" s="63"/>
      <c r="D973" s="64"/>
      <c r="E973" s="64"/>
      <c r="F973" s="64"/>
      <c r="G973" s="65"/>
      <c r="H973" s="65"/>
      <c r="I973" s="65"/>
      <c r="J973" s="65"/>
      <c r="K973" s="65"/>
    </row>
    <row r="974" spans="2:11" s="62" customFormat="1" ht="15">
      <c r="B974" s="63"/>
      <c r="C974" s="63"/>
      <c r="D974" s="64"/>
      <c r="E974" s="64"/>
      <c r="F974" s="64"/>
      <c r="G974" s="65"/>
      <c r="H974" s="65"/>
      <c r="I974" s="65"/>
      <c r="J974" s="65"/>
      <c r="K974" s="65"/>
    </row>
    <row r="975" spans="2:11" s="62" customFormat="1" ht="15">
      <c r="B975" s="63"/>
      <c r="C975" s="63"/>
      <c r="D975" s="64"/>
      <c r="E975" s="64"/>
      <c r="F975" s="64"/>
      <c r="G975" s="65"/>
      <c r="H975" s="65"/>
      <c r="I975" s="65"/>
      <c r="J975" s="65"/>
      <c r="K975" s="65"/>
    </row>
    <row r="976" spans="2:11" s="62" customFormat="1" ht="15">
      <c r="B976" s="63"/>
      <c r="C976" s="63"/>
      <c r="D976" s="64"/>
      <c r="E976" s="64"/>
      <c r="F976" s="64"/>
      <c r="G976" s="65"/>
      <c r="H976" s="65"/>
      <c r="I976" s="65"/>
      <c r="J976" s="65"/>
      <c r="K976" s="65"/>
    </row>
    <row r="977" spans="2:11" s="62" customFormat="1" ht="15">
      <c r="B977" s="63"/>
      <c r="C977" s="63"/>
      <c r="D977" s="64"/>
      <c r="E977" s="64"/>
      <c r="F977" s="64"/>
      <c r="G977" s="65"/>
      <c r="H977" s="65"/>
      <c r="I977" s="65"/>
      <c r="J977" s="65"/>
      <c r="K977" s="65"/>
    </row>
    <row r="978" spans="2:11" s="62" customFormat="1" ht="15">
      <c r="B978" s="63"/>
      <c r="C978" s="63"/>
      <c r="D978" s="64"/>
      <c r="E978" s="64"/>
      <c r="F978" s="64"/>
      <c r="G978" s="65"/>
      <c r="H978" s="65"/>
      <c r="I978" s="65"/>
      <c r="J978" s="65"/>
      <c r="K978" s="65"/>
    </row>
    <row r="979" spans="2:11" s="62" customFormat="1" ht="15">
      <c r="B979" s="63"/>
      <c r="C979" s="63"/>
      <c r="D979" s="64"/>
      <c r="E979" s="64"/>
      <c r="F979" s="64"/>
      <c r="G979" s="65"/>
      <c r="H979" s="65"/>
      <c r="I979" s="65"/>
      <c r="J979" s="65"/>
      <c r="K979" s="65"/>
    </row>
    <row r="980" spans="2:11" s="62" customFormat="1" ht="15">
      <c r="B980" s="63"/>
      <c r="C980" s="63"/>
      <c r="D980" s="64"/>
      <c r="E980" s="64"/>
      <c r="F980" s="64"/>
      <c r="G980" s="65"/>
      <c r="H980" s="65"/>
      <c r="I980" s="65"/>
      <c r="J980" s="65"/>
      <c r="K980" s="65"/>
    </row>
    <row r="981" spans="2:11" s="62" customFormat="1" ht="15">
      <c r="B981" s="63"/>
      <c r="C981" s="63"/>
      <c r="D981" s="64"/>
      <c r="E981" s="64"/>
      <c r="F981" s="64"/>
      <c r="G981" s="65"/>
      <c r="H981" s="65"/>
      <c r="I981" s="65"/>
      <c r="J981" s="65"/>
      <c r="K981" s="65"/>
    </row>
    <row r="982" spans="2:11" s="62" customFormat="1" ht="15">
      <c r="B982" s="63"/>
      <c r="C982" s="63"/>
      <c r="D982" s="64"/>
      <c r="E982" s="64"/>
      <c r="F982" s="64"/>
      <c r="G982" s="65"/>
      <c r="H982" s="65"/>
      <c r="I982" s="65"/>
      <c r="J982" s="65"/>
      <c r="K982" s="65"/>
    </row>
    <row r="983" spans="2:11" s="62" customFormat="1" ht="15">
      <c r="B983" s="63"/>
      <c r="C983" s="63"/>
      <c r="D983" s="64"/>
      <c r="E983" s="64"/>
      <c r="F983" s="64"/>
      <c r="G983" s="65"/>
      <c r="H983" s="65"/>
      <c r="I983" s="65"/>
      <c r="J983" s="65"/>
      <c r="K983" s="65"/>
    </row>
    <row r="984" spans="2:11" s="62" customFormat="1" ht="15">
      <c r="B984" s="63"/>
      <c r="C984" s="63"/>
      <c r="D984" s="64"/>
      <c r="E984" s="64"/>
      <c r="F984" s="64"/>
      <c r="G984" s="65"/>
      <c r="H984" s="65"/>
      <c r="I984" s="65"/>
      <c r="J984" s="65"/>
      <c r="K984" s="65"/>
    </row>
    <row r="985" spans="2:11" s="62" customFormat="1" ht="15">
      <c r="B985" s="63"/>
      <c r="C985" s="63"/>
      <c r="D985" s="64"/>
      <c r="E985" s="64"/>
      <c r="F985" s="64"/>
      <c r="G985" s="65"/>
      <c r="H985" s="65"/>
      <c r="I985" s="65"/>
      <c r="J985" s="65"/>
      <c r="K985" s="65"/>
    </row>
    <row r="986" spans="2:11" s="62" customFormat="1" ht="15">
      <c r="B986" s="63"/>
      <c r="C986" s="63"/>
      <c r="D986" s="64"/>
      <c r="E986" s="64"/>
      <c r="F986" s="64"/>
      <c r="G986" s="65"/>
      <c r="H986" s="65"/>
      <c r="I986" s="65"/>
      <c r="J986" s="65"/>
      <c r="K986" s="65"/>
    </row>
    <row r="987" spans="2:11" s="62" customFormat="1" ht="15">
      <c r="B987" s="63"/>
      <c r="C987" s="63"/>
      <c r="D987" s="64"/>
      <c r="E987" s="64"/>
      <c r="F987" s="64"/>
      <c r="G987" s="65"/>
      <c r="H987" s="65"/>
      <c r="I987" s="65"/>
      <c r="J987" s="65"/>
      <c r="K987" s="65"/>
    </row>
    <row r="988" spans="2:11" s="62" customFormat="1" ht="15">
      <c r="B988" s="63"/>
      <c r="C988" s="63"/>
      <c r="D988" s="64"/>
      <c r="E988" s="64"/>
      <c r="F988" s="64"/>
      <c r="G988" s="65"/>
      <c r="H988" s="65"/>
      <c r="I988" s="65"/>
      <c r="J988" s="65"/>
      <c r="K988" s="65"/>
    </row>
    <row r="989" spans="2:11" s="62" customFormat="1" ht="15">
      <c r="B989" s="63"/>
      <c r="C989" s="63"/>
      <c r="D989" s="64"/>
      <c r="E989" s="64"/>
      <c r="F989" s="64"/>
      <c r="G989" s="65"/>
      <c r="H989" s="65"/>
      <c r="I989" s="65"/>
      <c r="J989" s="65"/>
      <c r="K989" s="65"/>
    </row>
    <row r="990" spans="2:11" s="62" customFormat="1" ht="15">
      <c r="B990" s="63"/>
      <c r="C990" s="63"/>
      <c r="D990" s="64"/>
      <c r="E990" s="64"/>
      <c r="F990" s="64"/>
      <c r="G990" s="65"/>
      <c r="H990" s="65"/>
      <c r="I990" s="65"/>
      <c r="J990" s="65"/>
      <c r="K990" s="65"/>
    </row>
    <row r="991" spans="2:11" s="62" customFormat="1" ht="15">
      <c r="B991" s="63"/>
      <c r="C991" s="63"/>
      <c r="D991" s="64"/>
      <c r="E991" s="64"/>
      <c r="F991" s="64"/>
      <c r="G991" s="65"/>
      <c r="H991" s="65"/>
      <c r="I991" s="65"/>
      <c r="J991" s="65"/>
      <c r="K991" s="65"/>
    </row>
    <row r="992" spans="2:11" s="62" customFormat="1" ht="15">
      <c r="B992" s="63"/>
      <c r="C992" s="63"/>
      <c r="D992" s="64"/>
      <c r="E992" s="64"/>
      <c r="F992" s="64"/>
      <c r="G992" s="65"/>
      <c r="H992" s="65"/>
      <c r="I992" s="65"/>
      <c r="J992" s="65"/>
      <c r="K992" s="65"/>
    </row>
    <row r="993" spans="2:11" s="62" customFormat="1" ht="15">
      <c r="B993" s="63"/>
      <c r="C993" s="63"/>
      <c r="D993" s="64"/>
      <c r="E993" s="64"/>
      <c r="F993" s="64"/>
      <c r="G993" s="65"/>
      <c r="H993" s="65"/>
      <c r="I993" s="65"/>
      <c r="J993" s="65"/>
      <c r="K993" s="65"/>
    </row>
    <row r="994" spans="2:11" s="62" customFormat="1" ht="15">
      <c r="B994" s="63"/>
      <c r="C994" s="63"/>
      <c r="D994" s="64"/>
      <c r="E994" s="64"/>
      <c r="F994" s="64"/>
      <c r="G994" s="65"/>
      <c r="H994" s="65"/>
      <c r="I994" s="65"/>
      <c r="J994" s="65"/>
      <c r="K994" s="65"/>
    </row>
    <row r="995" spans="2:11" s="62" customFormat="1" ht="15">
      <c r="B995" s="63"/>
      <c r="C995" s="63"/>
      <c r="D995" s="64"/>
      <c r="E995" s="64"/>
      <c r="F995" s="64"/>
      <c r="G995" s="65"/>
      <c r="H995" s="65"/>
      <c r="I995" s="65"/>
      <c r="J995" s="65"/>
      <c r="K995" s="65"/>
    </row>
    <row r="996" spans="2:11" s="62" customFormat="1" ht="15">
      <c r="B996" s="63"/>
      <c r="C996" s="63"/>
      <c r="D996" s="64"/>
      <c r="E996" s="64"/>
      <c r="F996" s="64"/>
      <c r="G996" s="65"/>
      <c r="H996" s="65"/>
      <c r="I996" s="65"/>
      <c r="J996" s="65"/>
      <c r="K996" s="65"/>
    </row>
    <row r="997" spans="2:11" s="62" customFormat="1" ht="15">
      <c r="B997" s="63"/>
      <c r="C997" s="63"/>
      <c r="D997" s="64"/>
      <c r="E997" s="64"/>
      <c r="F997" s="64"/>
      <c r="G997" s="65"/>
      <c r="H997" s="65"/>
      <c r="I997" s="65"/>
      <c r="J997" s="65"/>
      <c r="K997" s="65"/>
    </row>
    <row r="998" spans="2:11" s="62" customFormat="1" ht="15">
      <c r="B998" s="63"/>
      <c r="C998" s="63"/>
      <c r="D998" s="64"/>
      <c r="E998" s="64"/>
      <c r="F998" s="64"/>
      <c r="G998" s="65"/>
      <c r="H998" s="65"/>
      <c r="I998" s="65"/>
      <c r="J998" s="65"/>
      <c r="K998" s="65"/>
    </row>
    <row r="999" spans="2:11" s="62" customFormat="1" ht="15">
      <c r="B999" s="63"/>
      <c r="C999" s="63"/>
      <c r="D999" s="64"/>
      <c r="E999" s="64"/>
      <c r="F999" s="64"/>
      <c r="G999" s="65"/>
      <c r="H999" s="65"/>
      <c r="I999" s="65"/>
      <c r="J999" s="65"/>
      <c r="K999" s="65"/>
    </row>
    <row r="1000" spans="2:11" s="62" customFormat="1" ht="15">
      <c r="B1000" s="63"/>
      <c r="C1000" s="63"/>
      <c r="D1000" s="64"/>
      <c r="E1000" s="64"/>
      <c r="F1000" s="64"/>
      <c r="G1000" s="65"/>
      <c r="H1000" s="65"/>
      <c r="I1000" s="65"/>
      <c r="J1000" s="65"/>
      <c r="K1000" s="65"/>
    </row>
    <row r="1001" spans="2:11" s="62" customFormat="1" ht="15">
      <c r="B1001" s="63"/>
      <c r="C1001" s="63"/>
      <c r="D1001" s="64"/>
      <c r="E1001" s="64"/>
      <c r="F1001" s="64"/>
      <c r="G1001" s="65"/>
      <c r="H1001" s="65"/>
      <c r="I1001" s="65"/>
      <c r="J1001" s="65"/>
      <c r="K1001" s="65"/>
    </row>
    <row r="1002" spans="2:11" s="62" customFormat="1" ht="15">
      <c r="B1002" s="63"/>
      <c r="C1002" s="63"/>
      <c r="D1002" s="64"/>
      <c r="E1002" s="64"/>
      <c r="F1002" s="64"/>
      <c r="G1002" s="65"/>
      <c r="H1002" s="65"/>
      <c r="I1002" s="65"/>
      <c r="J1002" s="65"/>
      <c r="K1002" s="65"/>
    </row>
    <row r="1003" spans="2:11" s="62" customFormat="1" ht="15">
      <c r="B1003" s="63"/>
      <c r="C1003" s="63"/>
      <c r="D1003" s="64"/>
      <c r="E1003" s="64"/>
      <c r="F1003" s="64"/>
      <c r="G1003" s="65"/>
      <c r="H1003" s="65"/>
      <c r="I1003" s="65"/>
      <c r="J1003" s="65"/>
      <c r="K1003" s="65"/>
    </row>
    <row r="1004" spans="2:11" s="62" customFormat="1" ht="15">
      <c r="B1004" s="63"/>
      <c r="C1004" s="63"/>
      <c r="D1004" s="64"/>
      <c r="E1004" s="64"/>
      <c r="F1004" s="64"/>
      <c r="G1004" s="65"/>
      <c r="H1004" s="65"/>
      <c r="I1004" s="65"/>
      <c r="J1004" s="65"/>
      <c r="K1004" s="65"/>
    </row>
    <row r="1005" spans="2:11" s="62" customFormat="1" ht="15">
      <c r="B1005" s="63"/>
      <c r="C1005" s="63"/>
      <c r="D1005" s="64"/>
      <c r="E1005" s="64"/>
      <c r="F1005" s="64"/>
      <c r="G1005" s="65"/>
      <c r="H1005" s="65"/>
      <c r="I1005" s="65"/>
      <c r="J1005" s="65"/>
      <c r="K1005" s="65"/>
    </row>
    <row r="1006" spans="2:11" s="62" customFormat="1" ht="15">
      <c r="B1006" s="63"/>
      <c r="C1006" s="63"/>
      <c r="D1006" s="64"/>
      <c r="E1006" s="64"/>
      <c r="F1006" s="64"/>
      <c r="G1006" s="65"/>
      <c r="H1006" s="65"/>
      <c r="I1006" s="65"/>
      <c r="J1006" s="65"/>
      <c r="K1006" s="65"/>
    </row>
    <row r="1007" spans="2:11" s="62" customFormat="1" ht="15">
      <c r="B1007" s="63"/>
      <c r="C1007" s="63"/>
      <c r="D1007" s="64"/>
      <c r="E1007" s="64"/>
      <c r="F1007" s="64"/>
      <c r="G1007" s="65"/>
      <c r="H1007" s="65"/>
      <c r="I1007" s="65"/>
      <c r="J1007" s="65"/>
      <c r="K1007" s="65"/>
    </row>
    <row r="1008" spans="2:11" s="62" customFormat="1" ht="15">
      <c r="B1008" s="63"/>
      <c r="C1008" s="63"/>
      <c r="D1008" s="64"/>
      <c r="E1008" s="64"/>
      <c r="F1008" s="64"/>
      <c r="G1008" s="65"/>
      <c r="H1008" s="65"/>
      <c r="I1008" s="65"/>
      <c r="J1008" s="65"/>
      <c r="K1008" s="65"/>
    </row>
    <row r="1009" spans="2:11" s="62" customFormat="1" ht="15">
      <c r="B1009" s="63"/>
      <c r="C1009" s="63"/>
      <c r="D1009" s="64"/>
      <c r="E1009" s="64"/>
      <c r="F1009" s="64"/>
      <c r="G1009" s="65"/>
      <c r="H1009" s="65"/>
      <c r="I1009" s="65"/>
      <c r="J1009" s="65"/>
      <c r="K1009" s="65"/>
    </row>
    <row r="1010" spans="2:11" s="62" customFormat="1" ht="15">
      <c r="B1010" s="63"/>
      <c r="C1010" s="63"/>
      <c r="D1010" s="64"/>
      <c r="E1010" s="64"/>
      <c r="F1010" s="64"/>
      <c r="G1010" s="65"/>
      <c r="H1010" s="65"/>
      <c r="I1010" s="65"/>
      <c r="J1010" s="65"/>
      <c r="K1010" s="65"/>
    </row>
    <row r="1011" spans="2:11" s="62" customFormat="1" ht="15">
      <c r="B1011" s="63"/>
      <c r="C1011" s="63"/>
      <c r="D1011" s="64"/>
      <c r="E1011" s="64"/>
      <c r="F1011" s="64"/>
      <c r="G1011" s="65"/>
      <c r="H1011" s="65"/>
      <c r="I1011" s="65"/>
      <c r="J1011" s="65"/>
      <c r="K1011" s="65"/>
    </row>
    <row r="1012" spans="2:11" s="62" customFormat="1" ht="15">
      <c r="B1012" s="63"/>
      <c r="C1012" s="63"/>
      <c r="D1012" s="64"/>
      <c r="E1012" s="64"/>
      <c r="F1012" s="64"/>
      <c r="G1012" s="65"/>
      <c r="H1012" s="65"/>
      <c r="I1012" s="65"/>
      <c r="J1012" s="65"/>
      <c r="K1012" s="65"/>
    </row>
    <row r="1013" spans="2:11" s="62" customFormat="1" ht="15">
      <c r="B1013" s="63"/>
      <c r="C1013" s="63"/>
      <c r="D1013" s="64"/>
      <c r="E1013" s="64"/>
      <c r="F1013" s="64"/>
      <c r="G1013" s="65"/>
      <c r="H1013" s="65"/>
      <c r="I1013" s="65"/>
      <c r="J1013" s="65"/>
      <c r="K1013" s="65"/>
    </row>
    <row r="1014" spans="2:11" s="62" customFormat="1" ht="15">
      <c r="B1014" s="63"/>
      <c r="C1014" s="63"/>
      <c r="D1014" s="64"/>
      <c r="E1014" s="64"/>
      <c r="F1014" s="64"/>
      <c r="G1014" s="65"/>
      <c r="H1014" s="65"/>
      <c r="I1014" s="65"/>
      <c r="J1014" s="65"/>
      <c r="K1014" s="65"/>
    </row>
    <row r="1015" spans="2:11" s="62" customFormat="1" ht="15">
      <c r="B1015" s="63"/>
      <c r="C1015" s="63"/>
      <c r="D1015" s="64"/>
      <c r="E1015" s="64"/>
      <c r="F1015" s="64"/>
      <c r="G1015" s="65"/>
      <c r="H1015" s="65"/>
      <c r="I1015" s="65"/>
      <c r="J1015" s="65"/>
      <c r="K1015" s="65"/>
    </row>
    <row r="1016" spans="2:11" s="62" customFormat="1" ht="15">
      <c r="B1016" s="63"/>
      <c r="C1016" s="63"/>
      <c r="D1016" s="64"/>
      <c r="E1016" s="64"/>
      <c r="F1016" s="64"/>
      <c r="G1016" s="65"/>
      <c r="H1016" s="65"/>
      <c r="I1016" s="65"/>
      <c r="J1016" s="65"/>
      <c r="K1016" s="65"/>
    </row>
    <row r="1017" spans="2:11" s="62" customFormat="1" ht="15">
      <c r="B1017" s="63"/>
      <c r="C1017" s="63"/>
      <c r="D1017" s="64"/>
      <c r="E1017" s="64"/>
      <c r="F1017" s="64"/>
      <c r="G1017" s="65"/>
      <c r="H1017" s="65"/>
      <c r="I1017" s="65"/>
      <c r="J1017" s="65"/>
      <c r="K1017" s="65"/>
    </row>
    <row r="1018" spans="2:11" s="62" customFormat="1" ht="15">
      <c r="B1018" s="63"/>
      <c r="C1018" s="63"/>
      <c r="D1018" s="64"/>
      <c r="E1018" s="64"/>
      <c r="F1018" s="64"/>
      <c r="G1018" s="65"/>
      <c r="H1018" s="65"/>
      <c r="I1018" s="65"/>
      <c r="J1018" s="65"/>
      <c r="K1018" s="65"/>
    </row>
    <row r="1019" spans="2:11" s="62" customFormat="1" ht="15">
      <c r="B1019" s="63"/>
      <c r="C1019" s="63"/>
      <c r="D1019" s="64"/>
      <c r="E1019" s="64"/>
      <c r="F1019" s="64"/>
      <c r="G1019" s="65"/>
      <c r="H1019" s="65"/>
      <c r="I1019" s="65"/>
      <c r="J1019" s="65"/>
      <c r="K1019" s="65"/>
    </row>
    <row r="1020" spans="2:11" s="62" customFormat="1" ht="15">
      <c r="B1020" s="63"/>
      <c r="C1020" s="63"/>
      <c r="D1020" s="64"/>
      <c r="E1020" s="64"/>
      <c r="F1020" s="64"/>
      <c r="G1020" s="65"/>
      <c r="H1020" s="65"/>
      <c r="I1020" s="65"/>
      <c r="J1020" s="65"/>
      <c r="K1020" s="65"/>
    </row>
    <row r="1021" spans="2:11" s="62" customFormat="1" ht="15">
      <c r="B1021" s="63"/>
      <c r="C1021" s="63"/>
      <c r="D1021" s="64"/>
      <c r="E1021" s="64"/>
      <c r="F1021" s="64"/>
      <c r="G1021" s="65"/>
      <c r="H1021" s="65"/>
      <c r="I1021" s="65"/>
      <c r="J1021" s="65"/>
      <c r="K1021" s="65"/>
    </row>
    <row r="1022" spans="2:11" s="62" customFormat="1" ht="15">
      <c r="B1022" s="63"/>
      <c r="C1022" s="63"/>
      <c r="D1022" s="64"/>
      <c r="E1022" s="64"/>
      <c r="F1022" s="64"/>
      <c r="G1022" s="65"/>
      <c r="H1022" s="65"/>
      <c r="I1022" s="65"/>
      <c r="J1022" s="65"/>
      <c r="K1022" s="65"/>
    </row>
    <row r="1023" spans="2:11" s="62" customFormat="1" ht="15">
      <c r="B1023" s="63"/>
      <c r="C1023" s="63"/>
      <c r="D1023" s="64"/>
      <c r="E1023" s="64"/>
      <c r="F1023" s="64"/>
      <c r="G1023" s="65"/>
      <c r="H1023" s="65"/>
      <c r="I1023" s="65"/>
      <c r="J1023" s="65"/>
      <c r="K1023" s="65"/>
    </row>
    <row r="1024" spans="2:11" s="62" customFormat="1" ht="15">
      <c r="B1024" s="63"/>
      <c r="C1024" s="63"/>
      <c r="D1024" s="64"/>
      <c r="E1024" s="64"/>
      <c r="F1024" s="64"/>
      <c r="G1024" s="65"/>
      <c r="H1024" s="65"/>
      <c r="I1024" s="65"/>
      <c r="J1024" s="65"/>
      <c r="K1024" s="65"/>
    </row>
    <row r="1025" spans="2:11" s="62" customFormat="1" ht="15">
      <c r="B1025" s="63"/>
      <c r="C1025" s="63"/>
      <c r="D1025" s="64"/>
      <c r="E1025" s="64"/>
      <c r="F1025" s="64"/>
      <c r="G1025" s="65"/>
      <c r="H1025" s="65"/>
      <c r="I1025" s="65"/>
      <c r="J1025" s="65"/>
      <c r="K1025" s="65"/>
    </row>
    <row r="1026" spans="2:11" s="62" customFormat="1" ht="15">
      <c r="B1026" s="63"/>
      <c r="C1026" s="63"/>
      <c r="D1026" s="64"/>
      <c r="E1026" s="64"/>
      <c r="F1026" s="64"/>
      <c r="G1026" s="65"/>
      <c r="H1026" s="65"/>
      <c r="I1026" s="65"/>
      <c r="J1026" s="65"/>
      <c r="K1026" s="65"/>
    </row>
    <row r="1027" spans="2:11" s="62" customFormat="1" ht="15">
      <c r="B1027" s="63"/>
      <c r="C1027" s="63"/>
      <c r="D1027" s="64"/>
      <c r="E1027" s="64"/>
      <c r="F1027" s="64"/>
      <c r="G1027" s="65"/>
      <c r="H1027" s="65"/>
      <c r="I1027" s="65"/>
      <c r="J1027" s="65"/>
      <c r="K1027" s="65"/>
    </row>
    <row r="1028" spans="2:11" s="62" customFormat="1" ht="15">
      <c r="B1028" s="63"/>
      <c r="C1028" s="63"/>
      <c r="D1028" s="64"/>
      <c r="E1028" s="64"/>
      <c r="F1028" s="64"/>
      <c r="G1028" s="65"/>
      <c r="H1028" s="65"/>
      <c r="I1028" s="65"/>
      <c r="J1028" s="65"/>
      <c r="K1028" s="65"/>
    </row>
    <row r="1029" spans="2:11" s="62" customFormat="1" ht="15">
      <c r="B1029" s="63"/>
      <c r="C1029" s="63"/>
      <c r="D1029" s="64"/>
      <c r="E1029" s="64"/>
      <c r="F1029" s="64"/>
      <c r="G1029" s="65"/>
      <c r="H1029" s="65"/>
      <c r="I1029" s="65"/>
      <c r="J1029" s="65"/>
      <c r="K1029" s="65"/>
    </row>
    <row r="1030" spans="2:11" s="62" customFormat="1" ht="15">
      <c r="B1030" s="63"/>
      <c r="C1030" s="63"/>
      <c r="D1030" s="64"/>
      <c r="E1030" s="64"/>
      <c r="F1030" s="64"/>
      <c r="G1030" s="65"/>
      <c r="H1030" s="65"/>
      <c r="I1030" s="65"/>
      <c r="J1030" s="65"/>
      <c r="K1030" s="65"/>
    </row>
    <row r="1031" spans="2:11" s="62" customFormat="1" ht="15">
      <c r="B1031" s="63"/>
      <c r="C1031" s="63"/>
      <c r="D1031" s="64"/>
      <c r="E1031" s="64"/>
      <c r="F1031" s="64"/>
      <c r="G1031" s="65"/>
      <c r="H1031" s="65"/>
      <c r="I1031" s="65"/>
      <c r="J1031" s="65"/>
      <c r="K1031" s="65"/>
    </row>
    <row r="1032" spans="2:11" s="62" customFormat="1" ht="15">
      <c r="B1032" s="63"/>
      <c r="C1032" s="63"/>
      <c r="D1032" s="64"/>
      <c r="E1032" s="64"/>
      <c r="F1032" s="64"/>
      <c r="G1032" s="65"/>
      <c r="H1032" s="65"/>
      <c r="I1032" s="65"/>
      <c r="J1032" s="65"/>
      <c r="K1032" s="65"/>
    </row>
    <row r="1033" spans="2:11" s="62" customFormat="1" ht="15">
      <c r="B1033" s="63"/>
      <c r="C1033" s="63"/>
      <c r="D1033" s="64"/>
      <c r="E1033" s="64"/>
      <c r="F1033" s="64"/>
      <c r="G1033" s="65"/>
      <c r="H1033" s="65"/>
      <c r="I1033" s="65"/>
      <c r="J1033" s="65"/>
      <c r="K1033" s="65"/>
    </row>
    <row r="1034" spans="2:11" s="62" customFormat="1" ht="15">
      <c r="B1034" s="63"/>
      <c r="C1034" s="63"/>
      <c r="D1034" s="64"/>
      <c r="E1034" s="64"/>
      <c r="F1034" s="64"/>
      <c r="G1034" s="65"/>
      <c r="H1034" s="65"/>
      <c r="I1034" s="65"/>
      <c r="J1034" s="65"/>
      <c r="K1034" s="65"/>
    </row>
    <row r="1035" spans="2:11" s="62" customFormat="1" ht="15">
      <c r="B1035" s="63"/>
      <c r="C1035" s="63"/>
      <c r="D1035" s="64"/>
      <c r="E1035" s="64"/>
      <c r="F1035" s="64"/>
      <c r="G1035" s="65"/>
      <c r="H1035" s="65"/>
      <c r="I1035" s="65"/>
      <c r="J1035" s="65"/>
      <c r="K1035" s="65"/>
    </row>
    <row r="1036" spans="2:11" s="62" customFormat="1" ht="15">
      <c r="B1036" s="63"/>
      <c r="C1036" s="63"/>
      <c r="D1036" s="64"/>
      <c r="E1036" s="64"/>
      <c r="F1036" s="64"/>
      <c r="G1036" s="65"/>
      <c r="H1036" s="65"/>
      <c r="I1036" s="65"/>
      <c r="J1036" s="65"/>
      <c r="K1036" s="65"/>
    </row>
    <row r="1037" spans="2:11" s="62" customFormat="1" ht="15">
      <c r="B1037" s="63"/>
      <c r="C1037" s="63"/>
      <c r="D1037" s="64"/>
      <c r="E1037" s="64"/>
      <c r="F1037" s="64"/>
      <c r="G1037" s="65"/>
      <c r="H1037" s="65"/>
      <c r="I1037" s="65"/>
      <c r="J1037" s="65"/>
      <c r="K1037" s="65"/>
    </row>
    <row r="1038" spans="2:11" s="62" customFormat="1" ht="15">
      <c r="B1038" s="63"/>
      <c r="C1038" s="63"/>
      <c r="D1038" s="64"/>
      <c r="E1038" s="64"/>
      <c r="F1038" s="64"/>
      <c r="G1038" s="65"/>
      <c r="H1038" s="65"/>
      <c r="I1038" s="65"/>
      <c r="J1038" s="65"/>
      <c r="K1038" s="65"/>
    </row>
    <row r="1039" spans="2:11" s="62" customFormat="1" ht="15">
      <c r="B1039" s="63"/>
      <c r="C1039" s="63"/>
      <c r="D1039" s="64"/>
      <c r="E1039" s="64"/>
      <c r="F1039" s="64"/>
      <c r="G1039" s="65"/>
      <c r="H1039" s="65"/>
      <c r="I1039" s="65"/>
      <c r="J1039" s="65"/>
      <c r="K1039" s="65"/>
    </row>
    <row r="1040" spans="2:11" s="62" customFormat="1" ht="15">
      <c r="B1040" s="63"/>
      <c r="C1040" s="63"/>
      <c r="D1040" s="64"/>
      <c r="E1040" s="64"/>
      <c r="F1040" s="64"/>
      <c r="G1040" s="65"/>
      <c r="H1040" s="65"/>
      <c r="I1040" s="65"/>
      <c r="J1040" s="65"/>
      <c r="K1040" s="65"/>
    </row>
    <row r="1041" spans="2:11" s="62" customFormat="1" ht="15">
      <c r="B1041" s="63"/>
      <c r="C1041" s="63"/>
      <c r="D1041" s="64"/>
      <c r="E1041" s="64"/>
      <c r="F1041" s="64"/>
      <c r="G1041" s="65"/>
      <c r="H1041" s="65"/>
      <c r="I1041" s="65"/>
      <c r="J1041" s="65"/>
      <c r="K1041" s="65"/>
    </row>
    <row r="1042" spans="2:11" s="62" customFormat="1" ht="15">
      <c r="B1042" s="63"/>
      <c r="C1042" s="63"/>
      <c r="D1042" s="64"/>
      <c r="E1042" s="64"/>
      <c r="F1042" s="64"/>
      <c r="G1042" s="65"/>
      <c r="H1042" s="65"/>
      <c r="I1042" s="65"/>
      <c r="J1042" s="65"/>
      <c r="K1042" s="65"/>
    </row>
    <row r="1043" spans="2:11" s="62" customFormat="1" ht="15">
      <c r="B1043" s="63"/>
      <c r="C1043" s="63"/>
      <c r="D1043" s="64"/>
      <c r="E1043" s="64"/>
      <c r="F1043" s="64"/>
      <c r="G1043" s="65"/>
      <c r="H1043" s="65"/>
      <c r="I1043" s="65"/>
      <c r="J1043" s="65"/>
      <c r="K1043" s="65"/>
    </row>
    <row r="1044" spans="2:11" s="62" customFormat="1" ht="15">
      <c r="B1044" s="63"/>
      <c r="C1044" s="63"/>
      <c r="D1044" s="64"/>
      <c r="E1044" s="64"/>
      <c r="F1044" s="64"/>
      <c r="G1044" s="65"/>
      <c r="H1044" s="65"/>
      <c r="I1044" s="65"/>
      <c r="J1044" s="65"/>
      <c r="K1044" s="65"/>
    </row>
    <row r="1045" spans="2:11" s="62" customFormat="1" ht="15">
      <c r="B1045" s="63"/>
      <c r="C1045" s="63"/>
      <c r="D1045" s="64"/>
      <c r="E1045" s="64"/>
      <c r="F1045" s="64"/>
      <c r="G1045" s="65"/>
      <c r="H1045" s="65"/>
      <c r="I1045" s="65"/>
      <c r="J1045" s="65"/>
      <c r="K1045" s="65"/>
    </row>
    <row r="1046" spans="2:11" s="62" customFormat="1" ht="15">
      <c r="B1046" s="63"/>
      <c r="C1046" s="63"/>
      <c r="D1046" s="64"/>
      <c r="E1046" s="64"/>
      <c r="F1046" s="64"/>
      <c r="G1046" s="65"/>
      <c r="H1046" s="65"/>
      <c r="I1046" s="65"/>
      <c r="J1046" s="65"/>
      <c r="K1046" s="65"/>
    </row>
    <row r="1047" spans="2:11" s="62" customFormat="1" ht="15">
      <c r="B1047" s="63"/>
      <c r="C1047" s="63"/>
      <c r="D1047" s="64"/>
      <c r="E1047" s="64"/>
      <c r="F1047" s="64"/>
      <c r="G1047" s="65"/>
      <c r="H1047" s="65"/>
      <c r="I1047" s="65"/>
      <c r="J1047" s="65"/>
      <c r="K1047" s="65"/>
    </row>
    <row r="1048" spans="2:11" s="62" customFormat="1" ht="15">
      <c r="B1048" s="63"/>
      <c r="C1048" s="63"/>
      <c r="D1048" s="64"/>
      <c r="E1048" s="64"/>
      <c r="F1048" s="64"/>
      <c r="G1048" s="65"/>
      <c r="H1048" s="65"/>
      <c r="I1048" s="65"/>
      <c r="J1048" s="65"/>
      <c r="K1048" s="65"/>
    </row>
    <row r="1049" spans="2:11" s="62" customFormat="1" ht="15">
      <c r="B1049" s="63"/>
      <c r="C1049" s="63"/>
      <c r="D1049" s="64"/>
      <c r="E1049" s="64"/>
      <c r="F1049" s="64"/>
      <c r="G1049" s="65"/>
      <c r="H1049" s="65"/>
      <c r="I1049" s="65"/>
      <c r="J1049" s="65"/>
      <c r="K1049" s="65"/>
    </row>
    <row r="1050" spans="2:11" s="62" customFormat="1" ht="15">
      <c r="B1050" s="63"/>
      <c r="C1050" s="63"/>
      <c r="D1050" s="64"/>
      <c r="E1050" s="64"/>
      <c r="F1050" s="64"/>
      <c r="G1050" s="65"/>
      <c r="H1050" s="65"/>
      <c r="I1050" s="65"/>
      <c r="J1050" s="65"/>
      <c r="K1050" s="65"/>
    </row>
    <row r="1051" spans="2:11" s="62" customFormat="1" ht="15">
      <c r="B1051" s="63"/>
      <c r="C1051" s="63"/>
      <c r="D1051" s="64"/>
      <c r="E1051" s="64"/>
      <c r="F1051" s="64"/>
      <c r="G1051" s="65"/>
      <c r="H1051" s="65"/>
      <c r="I1051" s="65"/>
      <c r="J1051" s="65"/>
      <c r="K1051" s="65"/>
    </row>
    <row r="1052" spans="2:11" s="62" customFormat="1" ht="15">
      <c r="B1052" s="63"/>
      <c r="C1052" s="63"/>
      <c r="D1052" s="64"/>
      <c r="E1052" s="64"/>
      <c r="F1052" s="64"/>
      <c r="G1052" s="65"/>
      <c r="H1052" s="65"/>
      <c r="I1052" s="65"/>
      <c r="J1052" s="65"/>
      <c r="K1052" s="65"/>
    </row>
    <row r="1053" spans="2:11" s="62" customFormat="1" ht="15">
      <c r="B1053" s="63"/>
      <c r="C1053" s="63"/>
      <c r="D1053" s="64"/>
      <c r="E1053" s="64"/>
      <c r="F1053" s="64"/>
      <c r="G1053" s="65"/>
      <c r="H1053" s="65"/>
      <c r="I1053" s="65"/>
      <c r="J1053" s="65"/>
      <c r="K1053" s="65"/>
    </row>
    <row r="1054" spans="2:11" s="62" customFormat="1" ht="15">
      <c r="B1054" s="63"/>
      <c r="C1054" s="63"/>
      <c r="D1054" s="64"/>
      <c r="E1054" s="64"/>
      <c r="F1054" s="64"/>
      <c r="G1054" s="65"/>
      <c r="H1054" s="65"/>
      <c r="I1054" s="65"/>
      <c r="J1054" s="65"/>
      <c r="K1054" s="65"/>
    </row>
    <row r="1055" spans="2:11" s="62" customFormat="1" ht="15">
      <c r="B1055" s="63"/>
      <c r="C1055" s="63"/>
      <c r="D1055" s="64"/>
      <c r="E1055" s="64"/>
      <c r="F1055" s="64"/>
      <c r="G1055" s="65"/>
      <c r="H1055" s="65"/>
      <c r="I1055" s="65"/>
      <c r="J1055" s="65"/>
      <c r="K1055" s="65"/>
    </row>
    <row r="1056" spans="2:11" s="62" customFormat="1" ht="15">
      <c r="B1056" s="63"/>
      <c r="C1056" s="63"/>
      <c r="D1056" s="64"/>
      <c r="E1056" s="64"/>
      <c r="F1056" s="64"/>
      <c r="G1056" s="65"/>
      <c r="H1056" s="65"/>
      <c r="I1056" s="65"/>
      <c r="J1056" s="65"/>
      <c r="K1056" s="65"/>
    </row>
    <row r="1057" spans="2:11" s="62" customFormat="1" ht="15">
      <c r="B1057" s="63"/>
      <c r="C1057" s="63"/>
      <c r="D1057" s="64"/>
      <c r="E1057" s="64"/>
      <c r="F1057" s="64"/>
      <c r="G1057" s="65"/>
      <c r="H1057" s="65"/>
      <c r="I1057" s="65"/>
      <c r="J1057" s="65"/>
      <c r="K1057" s="65"/>
    </row>
    <row r="1058" spans="2:11" s="62" customFormat="1" ht="15">
      <c r="B1058" s="63"/>
      <c r="C1058" s="63"/>
      <c r="D1058" s="64"/>
      <c r="E1058" s="64"/>
      <c r="F1058" s="64"/>
      <c r="G1058" s="65"/>
      <c r="H1058" s="65"/>
      <c r="I1058" s="65"/>
      <c r="J1058" s="65"/>
      <c r="K1058" s="65"/>
    </row>
    <row r="1059" spans="2:11" s="62" customFormat="1" ht="15">
      <c r="B1059" s="63"/>
      <c r="C1059" s="63"/>
      <c r="D1059" s="64"/>
      <c r="E1059" s="64"/>
      <c r="F1059" s="64"/>
      <c r="G1059" s="65"/>
      <c r="H1059" s="65"/>
      <c r="I1059" s="65"/>
      <c r="J1059" s="65"/>
      <c r="K1059" s="65"/>
    </row>
    <row r="1060" spans="2:11" s="62" customFormat="1" ht="15">
      <c r="B1060" s="63"/>
      <c r="C1060" s="63"/>
      <c r="D1060" s="64"/>
      <c r="E1060" s="64"/>
      <c r="F1060" s="64"/>
      <c r="G1060" s="65"/>
      <c r="H1060" s="65"/>
      <c r="I1060" s="65"/>
      <c r="J1060" s="65"/>
      <c r="K1060" s="65"/>
    </row>
    <row r="1061" spans="2:11" s="62" customFormat="1" ht="15">
      <c r="B1061" s="63"/>
      <c r="C1061" s="63"/>
      <c r="D1061" s="64"/>
      <c r="E1061" s="64"/>
      <c r="F1061" s="64"/>
      <c r="G1061" s="65"/>
      <c r="H1061" s="65"/>
      <c r="I1061" s="65"/>
      <c r="J1061" s="65"/>
      <c r="K1061" s="65"/>
    </row>
    <row r="1062" spans="2:11" s="62" customFormat="1" ht="15">
      <c r="B1062" s="63"/>
      <c r="C1062" s="63"/>
      <c r="D1062" s="64"/>
      <c r="E1062" s="64"/>
      <c r="F1062" s="64"/>
      <c r="G1062" s="65"/>
      <c r="H1062" s="65"/>
      <c r="I1062" s="65"/>
      <c r="J1062" s="65"/>
      <c r="K1062" s="65"/>
    </row>
    <row r="1063" spans="2:11" s="62" customFormat="1" ht="15">
      <c r="B1063" s="63"/>
      <c r="C1063" s="63"/>
      <c r="D1063" s="64"/>
      <c r="E1063" s="64"/>
      <c r="F1063" s="64"/>
      <c r="G1063" s="65"/>
      <c r="H1063" s="65"/>
      <c r="I1063" s="65"/>
      <c r="J1063" s="65"/>
      <c r="K1063" s="65"/>
    </row>
    <row r="1064" spans="2:11" s="62" customFormat="1" ht="15">
      <c r="B1064" s="63"/>
      <c r="C1064" s="63"/>
      <c r="D1064" s="64"/>
      <c r="E1064" s="64"/>
      <c r="F1064" s="64"/>
      <c r="G1064" s="65"/>
      <c r="H1064" s="65"/>
      <c r="I1064" s="65"/>
      <c r="J1064" s="65"/>
      <c r="K1064" s="65"/>
    </row>
    <row r="1065" spans="2:11" s="62" customFormat="1" ht="15">
      <c r="B1065" s="63"/>
      <c r="C1065" s="63"/>
      <c r="D1065" s="64"/>
      <c r="E1065" s="64"/>
      <c r="F1065" s="64"/>
      <c r="G1065" s="65"/>
      <c r="H1065" s="65"/>
      <c r="I1065" s="65"/>
      <c r="J1065" s="65"/>
      <c r="K1065" s="65"/>
    </row>
    <row r="1066" spans="2:11" s="62" customFormat="1" ht="15">
      <c r="B1066" s="63"/>
      <c r="C1066" s="63"/>
      <c r="D1066" s="64"/>
      <c r="E1066" s="64"/>
      <c r="F1066" s="64"/>
      <c r="G1066" s="65"/>
      <c r="H1066" s="65"/>
      <c r="I1066" s="65"/>
      <c r="J1066" s="65"/>
      <c r="K1066" s="65"/>
    </row>
    <row r="1067" spans="2:11" s="62" customFormat="1" ht="15">
      <c r="B1067" s="63"/>
      <c r="C1067" s="63"/>
      <c r="D1067" s="64"/>
      <c r="E1067" s="64"/>
      <c r="F1067" s="64"/>
      <c r="G1067" s="65"/>
      <c r="H1067" s="65"/>
      <c r="I1067" s="65"/>
      <c r="J1067" s="65"/>
      <c r="K1067" s="65"/>
    </row>
    <row r="1068" spans="2:11" s="62" customFormat="1" ht="15">
      <c r="B1068" s="63"/>
      <c r="C1068" s="63"/>
      <c r="D1068" s="64"/>
      <c r="E1068" s="64"/>
      <c r="F1068" s="64"/>
      <c r="G1068" s="65"/>
      <c r="H1068" s="65"/>
      <c r="I1068" s="65"/>
      <c r="J1068" s="65"/>
      <c r="K1068" s="65"/>
    </row>
    <row r="1069" spans="2:11" s="62" customFormat="1" ht="15">
      <c r="B1069" s="63"/>
      <c r="C1069" s="63"/>
      <c r="D1069" s="64"/>
      <c r="E1069" s="64"/>
      <c r="F1069" s="64"/>
      <c r="G1069" s="65"/>
      <c r="H1069" s="65"/>
      <c r="I1069" s="65"/>
      <c r="J1069" s="65"/>
      <c r="K1069" s="65"/>
    </row>
    <row r="1070" spans="2:11" s="62" customFormat="1" ht="15">
      <c r="B1070" s="63"/>
      <c r="C1070" s="63"/>
      <c r="D1070" s="64"/>
      <c r="E1070" s="64"/>
      <c r="F1070" s="64"/>
      <c r="G1070" s="65"/>
      <c r="H1070" s="65"/>
      <c r="I1070" s="65"/>
      <c r="J1070" s="65"/>
      <c r="K1070" s="65"/>
    </row>
    <row r="1071" spans="2:11" s="62" customFormat="1" ht="15">
      <c r="B1071" s="63"/>
      <c r="C1071" s="63"/>
      <c r="D1071" s="64"/>
      <c r="E1071" s="64"/>
      <c r="F1071" s="64"/>
      <c r="G1071" s="65"/>
      <c r="H1071" s="65"/>
      <c r="I1071" s="65"/>
      <c r="J1071" s="65"/>
      <c r="K1071" s="65"/>
    </row>
    <row r="1072" spans="2:11" s="62" customFormat="1" ht="15">
      <c r="B1072" s="63"/>
      <c r="C1072" s="63"/>
      <c r="D1072" s="64"/>
      <c r="E1072" s="64"/>
      <c r="F1072" s="64"/>
      <c r="G1072" s="65"/>
      <c r="H1072" s="65"/>
      <c r="I1072" s="65"/>
      <c r="J1072" s="65"/>
      <c r="K1072" s="65"/>
    </row>
    <row r="1073" spans="2:11" s="62" customFormat="1" ht="15">
      <c r="B1073" s="63"/>
      <c r="C1073" s="63"/>
      <c r="D1073" s="64"/>
      <c r="E1073" s="64"/>
      <c r="F1073" s="64"/>
      <c r="G1073" s="65"/>
      <c r="H1073" s="65"/>
      <c r="I1073" s="65"/>
      <c r="J1073" s="65"/>
      <c r="K1073" s="65"/>
    </row>
    <row r="1074" spans="2:11" s="62" customFormat="1" ht="15">
      <c r="B1074" s="63"/>
      <c r="C1074" s="63"/>
      <c r="D1074" s="64"/>
      <c r="E1074" s="64"/>
      <c r="F1074" s="64"/>
      <c r="G1074" s="65"/>
      <c r="H1074" s="65"/>
      <c r="I1074" s="65"/>
      <c r="J1074" s="65"/>
      <c r="K1074" s="65"/>
    </row>
    <row r="1075" spans="2:11" s="62" customFormat="1" ht="15">
      <c r="B1075" s="63"/>
      <c r="C1075" s="63"/>
      <c r="D1075" s="64"/>
      <c r="E1075" s="64"/>
      <c r="F1075" s="64"/>
      <c r="G1075" s="65"/>
      <c r="H1075" s="65"/>
      <c r="I1075" s="65"/>
      <c r="J1075" s="65"/>
      <c r="K1075" s="65"/>
    </row>
    <row r="1076" spans="2:11" s="62" customFormat="1" ht="15">
      <c r="B1076" s="63"/>
      <c r="C1076" s="63"/>
      <c r="D1076" s="64"/>
      <c r="E1076" s="64"/>
      <c r="F1076" s="64"/>
      <c r="G1076" s="65"/>
      <c r="H1076" s="65"/>
      <c r="I1076" s="65"/>
      <c r="J1076" s="65"/>
      <c r="K1076" s="65"/>
    </row>
    <row r="1077" spans="2:11" s="62" customFormat="1" ht="15">
      <c r="B1077" s="63"/>
      <c r="C1077" s="63"/>
      <c r="D1077" s="64"/>
      <c r="E1077" s="64"/>
      <c r="F1077" s="64"/>
      <c r="G1077" s="65"/>
      <c r="H1077" s="65"/>
      <c r="I1077" s="65"/>
      <c r="J1077" s="65"/>
      <c r="K1077" s="65"/>
    </row>
    <row r="1078" spans="2:11" s="62" customFormat="1" ht="15">
      <c r="B1078" s="63"/>
      <c r="C1078" s="63"/>
      <c r="D1078" s="64"/>
      <c r="E1078" s="64"/>
      <c r="F1078" s="64"/>
      <c r="G1078" s="65"/>
      <c r="H1078" s="65"/>
      <c r="I1078" s="65"/>
      <c r="J1078" s="65"/>
      <c r="K1078" s="65"/>
    </row>
    <row r="1079" spans="2:11" s="62" customFormat="1" ht="15">
      <c r="B1079" s="63"/>
      <c r="C1079" s="63"/>
      <c r="D1079" s="64"/>
      <c r="E1079" s="64"/>
      <c r="F1079" s="64"/>
      <c r="G1079" s="65"/>
      <c r="H1079" s="65"/>
      <c r="I1079" s="65"/>
      <c r="J1079" s="65"/>
      <c r="K1079" s="65"/>
    </row>
    <row r="1080" spans="2:11" s="62" customFormat="1" ht="15">
      <c r="B1080" s="63"/>
      <c r="C1080" s="63"/>
      <c r="D1080" s="64"/>
      <c r="E1080" s="64"/>
      <c r="F1080" s="64"/>
      <c r="G1080" s="65"/>
      <c r="H1080" s="65"/>
      <c r="I1080" s="65"/>
      <c r="J1080" s="65"/>
      <c r="K1080" s="65"/>
    </row>
    <row r="1081" spans="2:11" s="62" customFormat="1" ht="15">
      <c r="B1081" s="63"/>
      <c r="C1081" s="63"/>
      <c r="D1081" s="64"/>
      <c r="E1081" s="64"/>
      <c r="F1081" s="64"/>
      <c r="G1081" s="65"/>
      <c r="H1081" s="65"/>
      <c r="I1081" s="65"/>
      <c r="J1081" s="65"/>
      <c r="K1081" s="65"/>
    </row>
    <row r="1082" spans="2:11" s="62" customFormat="1" ht="15">
      <c r="B1082" s="63"/>
      <c r="C1082" s="63"/>
      <c r="D1082" s="64"/>
      <c r="E1082" s="64"/>
      <c r="F1082" s="64"/>
      <c r="G1082" s="65"/>
      <c r="H1082" s="65"/>
      <c r="I1082" s="65"/>
      <c r="J1082" s="65"/>
      <c r="K1082" s="65"/>
    </row>
    <row r="1083" spans="2:11" s="62" customFormat="1" ht="15">
      <c r="B1083" s="63"/>
      <c r="C1083" s="63"/>
      <c r="D1083" s="64"/>
      <c r="E1083" s="64"/>
      <c r="F1083" s="64"/>
      <c r="G1083" s="65"/>
      <c r="H1083" s="65"/>
      <c r="I1083" s="65"/>
      <c r="J1083" s="65"/>
      <c r="K1083" s="65"/>
    </row>
    <row r="1084" spans="2:11" s="62" customFormat="1" ht="15">
      <c r="B1084" s="63"/>
      <c r="C1084" s="63"/>
      <c r="D1084" s="64"/>
      <c r="E1084" s="64"/>
      <c r="F1084" s="64"/>
      <c r="G1084" s="65"/>
      <c r="H1084" s="65"/>
      <c r="I1084" s="65"/>
      <c r="J1084" s="65"/>
      <c r="K1084" s="65"/>
    </row>
    <row r="1085" spans="2:11" s="62" customFormat="1" ht="15">
      <c r="B1085" s="63"/>
      <c r="C1085" s="63"/>
      <c r="D1085" s="64"/>
      <c r="E1085" s="64"/>
      <c r="F1085" s="64"/>
      <c r="G1085" s="65"/>
      <c r="H1085" s="65"/>
      <c r="I1085" s="65"/>
      <c r="J1085" s="65"/>
      <c r="K1085" s="65"/>
    </row>
    <row r="1086" spans="2:11" s="62" customFormat="1" ht="15">
      <c r="B1086" s="63"/>
      <c r="C1086" s="63"/>
      <c r="D1086" s="64"/>
      <c r="E1086" s="64"/>
      <c r="F1086" s="64"/>
      <c r="G1086" s="65"/>
      <c r="H1086" s="65"/>
      <c r="I1086" s="65"/>
      <c r="J1086" s="65"/>
      <c r="K1086" s="65"/>
    </row>
    <row r="1087" spans="2:11" s="62" customFormat="1" ht="15">
      <c r="B1087" s="63"/>
      <c r="C1087" s="63"/>
      <c r="D1087" s="64"/>
      <c r="E1087" s="64"/>
      <c r="F1087" s="64"/>
      <c r="G1087" s="65"/>
      <c r="H1087" s="65"/>
      <c r="I1087" s="65"/>
      <c r="J1087" s="65"/>
      <c r="K1087" s="65"/>
    </row>
    <row r="1088" spans="2:11" s="62" customFormat="1" ht="15">
      <c r="B1088" s="63"/>
      <c r="C1088" s="63"/>
      <c r="D1088" s="64"/>
      <c r="E1088" s="64"/>
      <c r="F1088" s="64"/>
      <c r="G1088" s="65"/>
      <c r="H1088" s="65"/>
      <c r="I1088" s="65"/>
      <c r="J1088" s="65"/>
      <c r="K1088" s="65"/>
    </row>
    <row r="1089" spans="2:11" s="62" customFormat="1" ht="15">
      <c r="B1089" s="63"/>
      <c r="C1089" s="63"/>
      <c r="D1089" s="64"/>
      <c r="E1089" s="64"/>
      <c r="F1089" s="64"/>
      <c r="G1089" s="65"/>
      <c r="H1089" s="65"/>
      <c r="I1089" s="65"/>
      <c r="J1089" s="65"/>
      <c r="K1089" s="65"/>
    </row>
    <row r="1090" spans="2:11" s="62" customFormat="1" ht="15">
      <c r="B1090" s="63"/>
      <c r="C1090" s="63"/>
      <c r="D1090" s="64"/>
      <c r="E1090" s="64"/>
      <c r="F1090" s="64"/>
      <c r="G1090" s="65"/>
      <c r="H1090" s="65"/>
      <c r="I1090" s="65"/>
      <c r="J1090" s="65"/>
      <c r="K1090" s="65"/>
    </row>
    <row r="1091" spans="2:11" s="62" customFormat="1" ht="15">
      <c r="B1091" s="63"/>
      <c r="C1091" s="63"/>
      <c r="D1091" s="64"/>
      <c r="E1091" s="64"/>
      <c r="F1091" s="64"/>
      <c r="G1091" s="65"/>
      <c r="H1091" s="65"/>
      <c r="I1091" s="65"/>
      <c r="J1091" s="65"/>
      <c r="K1091" s="65"/>
    </row>
    <row r="1092" spans="2:11" s="62" customFormat="1" ht="15">
      <c r="B1092" s="63"/>
      <c r="C1092" s="63"/>
      <c r="D1092" s="64"/>
      <c r="E1092" s="64"/>
      <c r="F1092" s="64"/>
      <c r="G1092" s="65"/>
      <c r="H1092" s="65"/>
      <c r="I1092" s="65"/>
      <c r="J1092" s="65"/>
      <c r="K1092" s="65"/>
    </row>
    <row r="1093" spans="2:11" s="62" customFormat="1" ht="15">
      <c r="B1093" s="63"/>
      <c r="C1093" s="63"/>
      <c r="D1093" s="64"/>
      <c r="E1093" s="64"/>
      <c r="F1093" s="64"/>
      <c r="G1093" s="65"/>
      <c r="H1093" s="65"/>
      <c r="I1093" s="65"/>
      <c r="J1093" s="65"/>
      <c r="K1093" s="65"/>
    </row>
    <row r="1094" spans="2:11" s="62" customFormat="1" ht="15">
      <c r="B1094" s="63"/>
      <c r="C1094" s="63"/>
      <c r="D1094" s="64"/>
      <c r="E1094" s="64"/>
      <c r="F1094" s="64"/>
      <c r="G1094" s="65"/>
      <c r="H1094" s="65"/>
      <c r="I1094" s="65"/>
      <c r="J1094" s="65"/>
      <c r="K1094" s="65"/>
    </row>
    <row r="1095" spans="2:11" s="62" customFormat="1" ht="15">
      <c r="B1095" s="63"/>
      <c r="C1095" s="63"/>
      <c r="D1095" s="64"/>
      <c r="E1095" s="64"/>
      <c r="F1095" s="64"/>
      <c r="G1095" s="65"/>
      <c r="H1095" s="65"/>
      <c r="I1095" s="65"/>
      <c r="J1095" s="65"/>
      <c r="K1095" s="65"/>
    </row>
    <row r="1096" spans="2:11" s="62" customFormat="1" ht="15">
      <c r="B1096" s="63"/>
      <c r="C1096" s="63"/>
      <c r="D1096" s="64"/>
      <c r="E1096" s="64"/>
      <c r="F1096" s="64"/>
      <c r="G1096" s="65"/>
      <c r="H1096" s="65"/>
      <c r="I1096" s="65"/>
      <c r="J1096" s="65"/>
      <c r="K1096" s="65"/>
    </row>
    <row r="1097" spans="2:11" s="62" customFormat="1" ht="15">
      <c r="B1097" s="63"/>
      <c r="C1097" s="63"/>
      <c r="D1097" s="64"/>
      <c r="E1097" s="64"/>
      <c r="F1097" s="64"/>
      <c r="G1097" s="65"/>
      <c r="H1097" s="65"/>
      <c r="I1097" s="65"/>
      <c r="J1097" s="65"/>
      <c r="K1097" s="65"/>
    </row>
    <row r="1098" spans="2:11" s="62" customFormat="1" ht="15">
      <c r="B1098" s="63"/>
      <c r="C1098" s="63"/>
      <c r="D1098" s="64"/>
      <c r="E1098" s="64"/>
      <c r="F1098" s="64"/>
      <c r="G1098" s="65"/>
      <c r="H1098" s="65"/>
      <c r="I1098" s="65"/>
      <c r="J1098" s="65"/>
      <c r="K1098" s="65"/>
    </row>
    <row r="1099" spans="2:11" s="62" customFormat="1" ht="15">
      <c r="B1099" s="63"/>
      <c r="C1099" s="63"/>
      <c r="D1099" s="64"/>
      <c r="E1099" s="64"/>
      <c r="F1099" s="64"/>
      <c r="G1099" s="65"/>
      <c r="H1099" s="65"/>
      <c r="I1099" s="65"/>
      <c r="J1099" s="65"/>
      <c r="K1099" s="65"/>
    </row>
    <row r="1100" spans="2:11" s="62" customFormat="1" ht="15">
      <c r="B1100" s="63"/>
      <c r="C1100" s="63"/>
      <c r="D1100" s="64"/>
      <c r="E1100" s="64"/>
      <c r="F1100" s="64"/>
      <c r="G1100" s="65"/>
      <c r="H1100" s="65"/>
      <c r="I1100" s="65"/>
      <c r="J1100" s="65"/>
      <c r="K1100" s="65"/>
    </row>
    <row r="1101" spans="2:11" s="62" customFormat="1" ht="15">
      <c r="B1101" s="63"/>
      <c r="C1101" s="63"/>
      <c r="D1101" s="64"/>
      <c r="E1101" s="64"/>
      <c r="F1101" s="64"/>
      <c r="G1101" s="65"/>
      <c r="H1101" s="65"/>
      <c r="I1101" s="65"/>
      <c r="J1101" s="65"/>
      <c r="K1101" s="65"/>
    </row>
    <row r="1102" spans="2:11" s="62" customFormat="1" ht="15">
      <c r="B1102" s="63"/>
      <c r="C1102" s="63"/>
      <c r="D1102" s="64"/>
      <c r="E1102" s="64"/>
      <c r="F1102" s="64"/>
      <c r="G1102" s="65"/>
      <c r="H1102" s="65"/>
      <c r="I1102" s="65"/>
      <c r="J1102" s="65"/>
      <c r="K1102" s="65"/>
    </row>
    <row r="1103" spans="2:11" s="62" customFormat="1" ht="15">
      <c r="B1103" s="63"/>
      <c r="C1103" s="63"/>
      <c r="D1103" s="64"/>
      <c r="E1103" s="64"/>
      <c r="F1103" s="64"/>
      <c r="G1103" s="65"/>
      <c r="H1103" s="65"/>
      <c r="I1103" s="65"/>
      <c r="J1103" s="65"/>
      <c r="K1103" s="65"/>
    </row>
    <row r="1104" spans="2:11" s="62" customFormat="1" ht="15">
      <c r="B1104" s="63"/>
      <c r="C1104" s="63"/>
      <c r="D1104" s="64"/>
      <c r="E1104" s="64"/>
      <c r="F1104" s="64"/>
      <c r="G1104" s="65"/>
      <c r="H1104" s="65"/>
      <c r="I1104" s="65"/>
      <c r="J1104" s="65"/>
      <c r="K1104" s="65"/>
    </row>
    <row r="1105" spans="2:11" s="62" customFormat="1" ht="15">
      <c r="B1105" s="63"/>
      <c r="C1105" s="63"/>
      <c r="D1105" s="64"/>
      <c r="E1105" s="64"/>
      <c r="F1105" s="64"/>
      <c r="G1105" s="65"/>
      <c r="H1105" s="65"/>
      <c r="I1105" s="65"/>
      <c r="J1105" s="65"/>
      <c r="K1105" s="65"/>
    </row>
    <row r="1106" spans="2:11" s="62" customFormat="1" ht="15">
      <c r="B1106" s="63"/>
      <c r="C1106" s="63"/>
      <c r="D1106" s="64"/>
      <c r="E1106" s="64"/>
      <c r="F1106" s="64"/>
      <c r="G1106" s="65"/>
      <c r="H1106" s="65"/>
      <c r="I1106" s="65"/>
      <c r="J1106" s="65"/>
      <c r="K1106" s="65"/>
    </row>
    <row r="1107" spans="2:11" s="62" customFormat="1" ht="15">
      <c r="B1107" s="63"/>
      <c r="C1107" s="63"/>
      <c r="D1107" s="64"/>
      <c r="E1107" s="64"/>
      <c r="F1107" s="64"/>
      <c r="G1107" s="65"/>
      <c r="H1107" s="65"/>
      <c r="I1107" s="65"/>
      <c r="J1107" s="65"/>
      <c r="K1107" s="65"/>
    </row>
    <row r="1108" spans="2:11" s="62" customFormat="1" ht="15">
      <c r="B1108" s="63"/>
      <c r="C1108" s="63"/>
      <c r="D1108" s="64"/>
      <c r="E1108" s="64"/>
      <c r="F1108" s="64"/>
      <c r="G1108" s="65"/>
      <c r="H1108" s="65"/>
      <c r="I1108" s="65"/>
      <c r="J1108" s="65"/>
      <c r="K1108" s="65"/>
    </row>
    <row r="1109" spans="2:11" s="62" customFormat="1" ht="15">
      <c r="B1109" s="63"/>
      <c r="C1109" s="63"/>
      <c r="D1109" s="64"/>
      <c r="E1109" s="64"/>
      <c r="F1109" s="64"/>
      <c r="G1109" s="65"/>
      <c r="H1109" s="65"/>
      <c r="I1109" s="65"/>
      <c r="J1109" s="65"/>
      <c r="K1109" s="65"/>
    </row>
    <row r="1110" spans="2:11" s="62" customFormat="1" ht="15">
      <c r="B1110" s="63"/>
      <c r="C1110" s="63"/>
      <c r="D1110" s="64"/>
      <c r="E1110" s="64"/>
      <c r="F1110" s="64"/>
      <c r="G1110" s="65"/>
      <c r="H1110" s="65"/>
      <c r="I1110" s="65"/>
      <c r="J1110" s="65"/>
      <c r="K1110" s="65"/>
    </row>
    <row r="1111" spans="2:11" s="62" customFormat="1" ht="15">
      <c r="B1111" s="63"/>
      <c r="C1111" s="63"/>
      <c r="D1111" s="64"/>
      <c r="E1111" s="64"/>
      <c r="F1111" s="64"/>
      <c r="G1111" s="65"/>
      <c r="H1111" s="65"/>
      <c r="I1111" s="65"/>
      <c r="J1111" s="65"/>
      <c r="K1111" s="65"/>
    </row>
    <row r="1112" spans="2:11" s="62" customFormat="1" ht="15">
      <c r="B1112" s="63"/>
      <c r="C1112" s="63"/>
      <c r="D1112" s="64"/>
      <c r="E1112" s="64"/>
      <c r="F1112" s="64"/>
      <c r="G1112" s="65"/>
      <c r="H1112" s="65"/>
      <c r="I1112" s="65"/>
      <c r="J1112" s="65"/>
      <c r="K1112" s="65"/>
    </row>
    <row r="1113" spans="2:11" s="62" customFormat="1" ht="15">
      <c r="B1113" s="63"/>
      <c r="C1113" s="63"/>
      <c r="D1113" s="64"/>
      <c r="E1113" s="64"/>
      <c r="F1113" s="64"/>
      <c r="G1113" s="65"/>
      <c r="H1113" s="65"/>
      <c r="I1113" s="65"/>
      <c r="J1113" s="65"/>
      <c r="K1113" s="65"/>
    </row>
    <row r="1114" spans="2:11" s="62" customFormat="1" ht="15">
      <c r="B1114" s="63"/>
      <c r="C1114" s="63"/>
      <c r="D1114" s="64"/>
      <c r="E1114" s="64"/>
      <c r="F1114" s="64"/>
      <c r="G1114" s="65"/>
      <c r="H1114" s="65"/>
      <c r="I1114" s="65"/>
      <c r="J1114" s="65"/>
      <c r="K1114" s="65"/>
    </row>
    <row r="1115" spans="2:11" s="62" customFormat="1" ht="15">
      <c r="B1115" s="63"/>
      <c r="C1115" s="63"/>
      <c r="D1115" s="64"/>
      <c r="E1115" s="64"/>
      <c r="F1115" s="64"/>
      <c r="G1115" s="65"/>
      <c r="H1115" s="65"/>
      <c r="I1115" s="65"/>
      <c r="J1115" s="65"/>
      <c r="K1115" s="65"/>
    </row>
    <row r="1116" spans="2:11" s="62" customFormat="1" ht="15">
      <c r="B1116" s="63"/>
      <c r="C1116" s="63"/>
      <c r="D1116" s="64"/>
      <c r="E1116" s="64"/>
      <c r="F1116" s="64"/>
      <c r="G1116" s="65"/>
      <c r="H1116" s="65"/>
      <c r="I1116" s="65"/>
      <c r="J1116" s="65"/>
      <c r="K1116" s="65"/>
    </row>
    <row r="1117" spans="2:11" s="62" customFormat="1" ht="15">
      <c r="B1117" s="63"/>
      <c r="C1117" s="63"/>
      <c r="D1117" s="64"/>
      <c r="E1117" s="64"/>
      <c r="F1117" s="64"/>
      <c r="G1117" s="65"/>
      <c r="H1117" s="65"/>
      <c r="I1117" s="65"/>
      <c r="J1117" s="65"/>
      <c r="K1117" s="65"/>
    </row>
    <row r="1118" spans="2:11" s="62" customFormat="1" ht="15">
      <c r="B1118" s="63"/>
      <c r="C1118" s="63"/>
      <c r="D1118" s="64"/>
      <c r="E1118" s="64"/>
      <c r="F1118" s="64"/>
      <c r="G1118" s="65"/>
      <c r="H1118" s="65"/>
      <c r="I1118" s="65"/>
      <c r="J1118" s="65"/>
      <c r="K1118" s="65"/>
    </row>
    <row r="1119" spans="2:11" s="62" customFormat="1" ht="15">
      <c r="B1119" s="63"/>
      <c r="C1119" s="63"/>
      <c r="D1119" s="64"/>
      <c r="E1119" s="64"/>
      <c r="F1119" s="64"/>
      <c r="G1119" s="65"/>
      <c r="H1119" s="65"/>
      <c r="I1119" s="65"/>
      <c r="J1119" s="65"/>
      <c r="K1119" s="65"/>
    </row>
    <row r="1120" spans="2:11" s="62" customFormat="1" ht="15">
      <c r="B1120" s="63"/>
      <c r="C1120" s="63"/>
      <c r="D1120" s="64"/>
      <c r="E1120" s="64"/>
      <c r="F1120" s="64"/>
      <c r="G1120" s="65"/>
      <c r="H1120" s="65"/>
      <c r="I1120" s="65"/>
      <c r="J1120" s="65"/>
      <c r="K1120" s="65"/>
    </row>
    <row r="1121" spans="2:11" s="62" customFormat="1" ht="15">
      <c r="B1121" s="63"/>
      <c r="C1121" s="63"/>
      <c r="D1121" s="64"/>
      <c r="E1121" s="64"/>
      <c r="F1121" s="64"/>
      <c r="G1121" s="65"/>
      <c r="H1121" s="65"/>
      <c r="I1121" s="65"/>
      <c r="J1121" s="65"/>
      <c r="K1121" s="65"/>
    </row>
    <row r="1122" spans="2:11" s="62" customFormat="1" ht="15">
      <c r="B1122" s="63"/>
      <c r="C1122" s="63"/>
      <c r="D1122" s="64"/>
      <c r="E1122" s="64"/>
      <c r="F1122" s="64"/>
      <c r="G1122" s="65"/>
      <c r="H1122" s="65"/>
      <c r="I1122" s="65"/>
      <c r="J1122" s="65"/>
      <c r="K1122" s="65"/>
    </row>
    <row r="1123" spans="2:11" s="62" customFormat="1" ht="15">
      <c r="B1123" s="63"/>
      <c r="C1123" s="63"/>
      <c r="D1123" s="64"/>
      <c r="E1123" s="64"/>
      <c r="F1123" s="64"/>
      <c r="G1123" s="65"/>
      <c r="H1123" s="65"/>
      <c r="I1123" s="65"/>
      <c r="J1123" s="65"/>
      <c r="K1123" s="65"/>
    </row>
    <row r="1124" spans="2:11" s="62" customFormat="1" ht="15">
      <c r="B1124" s="63"/>
      <c r="C1124" s="63"/>
      <c r="D1124" s="64"/>
      <c r="E1124" s="64"/>
      <c r="F1124" s="64"/>
      <c r="G1124" s="65"/>
      <c r="H1124" s="65"/>
      <c r="I1124" s="65"/>
      <c r="J1124" s="65"/>
      <c r="K1124" s="65"/>
    </row>
    <row r="1125" spans="2:11" s="62" customFormat="1" ht="15">
      <c r="B1125" s="63"/>
      <c r="C1125" s="63"/>
      <c r="D1125" s="64"/>
      <c r="E1125" s="64"/>
      <c r="F1125" s="64"/>
      <c r="G1125" s="65"/>
      <c r="H1125" s="65"/>
      <c r="I1125" s="65"/>
      <c r="J1125" s="65"/>
      <c r="K1125" s="65"/>
    </row>
    <row r="1126" spans="2:11" s="62" customFormat="1" ht="15">
      <c r="B1126" s="63"/>
      <c r="C1126" s="63"/>
      <c r="D1126" s="64"/>
      <c r="E1126" s="64"/>
      <c r="F1126" s="64"/>
      <c r="G1126" s="65"/>
      <c r="H1126" s="65"/>
      <c r="I1126" s="65"/>
      <c r="J1126" s="65"/>
      <c r="K1126" s="65"/>
    </row>
    <row r="1127" spans="2:11" s="62" customFormat="1" ht="15">
      <c r="B1127" s="63"/>
      <c r="C1127" s="63"/>
      <c r="D1127" s="64"/>
      <c r="E1127" s="64"/>
      <c r="F1127" s="64"/>
      <c r="G1127" s="65"/>
      <c r="H1127" s="65"/>
      <c r="I1127" s="65"/>
      <c r="J1127" s="65"/>
      <c r="K1127" s="65"/>
    </row>
    <row r="1128" spans="2:11" s="62" customFormat="1" ht="15">
      <c r="B1128" s="63"/>
      <c r="C1128" s="63"/>
      <c r="D1128" s="64"/>
      <c r="E1128" s="64"/>
      <c r="F1128" s="64"/>
      <c r="G1128" s="65"/>
      <c r="H1128" s="65"/>
      <c r="I1128" s="65"/>
      <c r="J1128" s="65"/>
      <c r="K1128" s="65"/>
    </row>
    <row r="1129" spans="2:11" s="62" customFormat="1" ht="15">
      <c r="B1129" s="63"/>
      <c r="C1129" s="63"/>
      <c r="D1129" s="64"/>
      <c r="E1129" s="64"/>
      <c r="F1129" s="64"/>
      <c r="G1129" s="65"/>
      <c r="H1129" s="65"/>
      <c r="I1129" s="65"/>
      <c r="J1129" s="65"/>
      <c r="K1129" s="65"/>
    </row>
    <row r="1130" spans="2:11" s="62" customFormat="1" ht="15">
      <c r="B1130" s="63"/>
      <c r="C1130" s="63"/>
      <c r="D1130" s="64"/>
      <c r="E1130" s="64"/>
      <c r="F1130" s="64"/>
      <c r="G1130" s="65"/>
      <c r="H1130" s="65"/>
      <c r="I1130" s="65"/>
      <c r="J1130" s="65"/>
      <c r="K1130" s="65"/>
    </row>
    <row r="1131" spans="2:11" s="62" customFormat="1" ht="15">
      <c r="B1131" s="63"/>
      <c r="C1131" s="63"/>
      <c r="D1131" s="64"/>
      <c r="E1131" s="64"/>
      <c r="F1131" s="64"/>
      <c r="G1131" s="65"/>
      <c r="H1131" s="65"/>
      <c r="I1131" s="65"/>
      <c r="J1131" s="65"/>
      <c r="K1131" s="65"/>
    </row>
    <row r="1132" spans="2:11" s="62" customFormat="1" ht="15">
      <c r="B1132" s="63"/>
      <c r="C1132" s="63"/>
      <c r="D1132" s="64"/>
      <c r="E1132" s="64"/>
      <c r="F1132" s="64"/>
      <c r="G1132" s="65"/>
      <c r="H1132" s="65"/>
      <c r="I1132" s="65"/>
      <c r="J1132" s="65"/>
      <c r="K1132" s="65"/>
    </row>
    <row r="1133" spans="2:11" s="62" customFormat="1" ht="15">
      <c r="B1133" s="63"/>
      <c r="C1133" s="63"/>
      <c r="D1133" s="64"/>
      <c r="E1133" s="64"/>
      <c r="F1133" s="64"/>
      <c r="G1133" s="65"/>
      <c r="H1133" s="65"/>
      <c r="I1133" s="65"/>
      <c r="J1133" s="65"/>
      <c r="K1133" s="65"/>
    </row>
    <row r="1134" spans="2:11" s="62" customFormat="1" ht="15">
      <c r="B1134" s="63"/>
      <c r="C1134" s="63"/>
      <c r="D1134" s="64"/>
      <c r="E1134" s="64"/>
      <c r="F1134" s="64"/>
      <c r="G1134" s="65"/>
      <c r="H1134" s="65"/>
      <c r="I1134" s="65"/>
      <c r="J1134" s="65"/>
      <c r="K1134" s="65"/>
    </row>
    <row r="1135" spans="2:11" s="62" customFormat="1" ht="15">
      <c r="B1135" s="63"/>
      <c r="C1135" s="63"/>
      <c r="D1135" s="64"/>
      <c r="E1135" s="64"/>
      <c r="F1135" s="64"/>
      <c r="G1135" s="65"/>
      <c r="H1135" s="65"/>
      <c r="I1135" s="65"/>
      <c r="J1135" s="65"/>
      <c r="K1135" s="65"/>
    </row>
    <row r="1136" spans="2:11" s="62" customFormat="1" ht="15">
      <c r="B1136" s="63"/>
      <c r="C1136" s="63"/>
      <c r="D1136" s="64"/>
      <c r="E1136" s="64"/>
      <c r="F1136" s="64"/>
      <c r="G1136" s="65"/>
      <c r="H1136" s="65"/>
      <c r="I1136" s="65"/>
      <c r="J1136" s="65"/>
      <c r="K1136" s="65"/>
    </row>
    <row r="1137" spans="2:11" s="62" customFormat="1" ht="15">
      <c r="B1137" s="63"/>
      <c r="C1137" s="63"/>
      <c r="D1137" s="64"/>
      <c r="E1137" s="64"/>
      <c r="F1137" s="64"/>
      <c r="G1137" s="65"/>
      <c r="H1137" s="65"/>
      <c r="I1137" s="65"/>
      <c r="J1137" s="65"/>
      <c r="K1137" s="65"/>
    </row>
    <row r="1138" spans="2:11" s="62" customFormat="1" ht="15">
      <c r="B1138" s="63"/>
      <c r="C1138" s="63"/>
      <c r="D1138" s="64"/>
      <c r="E1138" s="64"/>
      <c r="F1138" s="64"/>
      <c r="G1138" s="65"/>
      <c r="H1138" s="65"/>
      <c r="I1138" s="65"/>
      <c r="J1138" s="65"/>
      <c r="K1138" s="65"/>
    </row>
    <row r="1139" spans="2:11" s="62" customFormat="1" ht="15">
      <c r="B1139" s="63"/>
      <c r="C1139" s="63"/>
      <c r="D1139" s="64"/>
      <c r="E1139" s="64"/>
      <c r="F1139" s="64"/>
      <c r="G1139" s="65"/>
      <c r="H1139" s="65"/>
      <c r="I1139" s="65"/>
      <c r="J1139" s="65"/>
      <c r="K1139" s="65"/>
    </row>
    <row r="1140" spans="2:11" s="62" customFormat="1" ht="15">
      <c r="B1140" s="63"/>
      <c r="C1140" s="63"/>
      <c r="D1140" s="64"/>
      <c r="E1140" s="64"/>
      <c r="F1140" s="64"/>
      <c r="G1140" s="65"/>
      <c r="H1140" s="65"/>
      <c r="I1140" s="65"/>
      <c r="J1140" s="65"/>
      <c r="K1140" s="65"/>
    </row>
    <row r="1141" spans="2:11" s="62" customFormat="1" ht="15">
      <c r="B1141" s="63"/>
      <c r="C1141" s="63"/>
      <c r="D1141" s="64"/>
      <c r="E1141" s="64"/>
      <c r="F1141" s="64"/>
      <c r="G1141" s="65"/>
      <c r="H1141" s="65"/>
      <c r="I1141" s="65"/>
      <c r="J1141" s="65"/>
      <c r="K1141" s="65"/>
    </row>
    <row r="1142" spans="2:11" s="62" customFormat="1" ht="15">
      <c r="B1142" s="63"/>
      <c r="C1142" s="63"/>
      <c r="D1142" s="64"/>
      <c r="E1142" s="64"/>
      <c r="F1142" s="64"/>
      <c r="G1142" s="65"/>
      <c r="H1142" s="65"/>
      <c r="I1142" s="65"/>
      <c r="J1142" s="65"/>
      <c r="K1142" s="65"/>
    </row>
    <row r="1143" spans="2:11" s="62" customFormat="1" ht="15">
      <c r="B1143" s="63"/>
      <c r="C1143" s="63"/>
      <c r="D1143" s="64"/>
      <c r="E1143" s="64"/>
      <c r="F1143" s="64"/>
      <c r="G1143" s="65"/>
      <c r="H1143" s="65"/>
      <c r="I1143" s="65"/>
      <c r="J1143" s="65"/>
      <c r="K1143" s="65"/>
    </row>
    <row r="1144" spans="2:11" s="62" customFormat="1" ht="15">
      <c r="B1144" s="63"/>
      <c r="C1144" s="63"/>
      <c r="D1144" s="64"/>
      <c r="E1144" s="64"/>
      <c r="F1144" s="64"/>
      <c r="G1144" s="65"/>
      <c r="H1144" s="65"/>
      <c r="I1144" s="65"/>
      <c r="J1144" s="65"/>
      <c r="K1144" s="65"/>
    </row>
    <row r="1145" spans="2:11" s="62" customFormat="1" ht="15">
      <c r="B1145" s="63"/>
      <c r="C1145" s="63"/>
      <c r="D1145" s="64"/>
      <c r="E1145" s="64"/>
      <c r="F1145" s="64"/>
      <c r="G1145" s="65"/>
      <c r="H1145" s="65"/>
      <c r="I1145" s="65"/>
      <c r="J1145" s="65"/>
      <c r="K1145" s="65"/>
    </row>
    <row r="1146" spans="2:11" s="62" customFormat="1" ht="15">
      <c r="B1146" s="63"/>
      <c r="C1146" s="63"/>
      <c r="D1146" s="64"/>
      <c r="E1146" s="64"/>
      <c r="F1146" s="64"/>
      <c r="G1146" s="65"/>
      <c r="H1146" s="65"/>
      <c r="I1146" s="65"/>
      <c r="J1146" s="65"/>
      <c r="K1146" s="65"/>
    </row>
    <row r="1147" spans="2:11" s="62" customFormat="1" ht="15">
      <c r="B1147" s="63"/>
      <c r="C1147" s="63"/>
      <c r="D1147" s="64"/>
      <c r="E1147" s="64"/>
      <c r="F1147" s="64"/>
      <c r="G1147" s="65"/>
      <c r="H1147" s="65"/>
      <c r="I1147" s="65"/>
      <c r="J1147" s="65"/>
      <c r="K1147" s="65"/>
    </row>
    <row r="1148" spans="2:11" s="62" customFormat="1" ht="15">
      <c r="B1148" s="63"/>
      <c r="C1148" s="63"/>
      <c r="D1148" s="64"/>
      <c r="E1148" s="64"/>
      <c r="F1148" s="64"/>
      <c r="G1148" s="65"/>
      <c r="H1148" s="65"/>
      <c r="I1148" s="65"/>
      <c r="J1148" s="65"/>
      <c r="K1148" s="65"/>
    </row>
    <row r="1149" spans="2:11" s="62" customFormat="1" ht="15">
      <c r="B1149" s="63"/>
      <c r="C1149" s="63"/>
      <c r="D1149" s="64"/>
      <c r="E1149" s="64"/>
      <c r="F1149" s="64"/>
      <c r="G1149" s="65"/>
      <c r="H1149" s="65"/>
      <c r="I1149" s="65"/>
      <c r="J1149" s="65"/>
      <c r="K1149" s="65"/>
    </row>
    <row r="1150" spans="2:11" s="62" customFormat="1" ht="15">
      <c r="B1150" s="63"/>
      <c r="C1150" s="63"/>
      <c r="D1150" s="64"/>
      <c r="E1150" s="64"/>
      <c r="F1150" s="64"/>
      <c r="G1150" s="65"/>
      <c r="H1150" s="65"/>
      <c r="I1150" s="65"/>
      <c r="J1150" s="65"/>
      <c r="K1150" s="65"/>
    </row>
    <row r="1151" spans="2:11" s="62" customFormat="1" ht="15">
      <c r="B1151" s="63"/>
      <c r="C1151" s="63"/>
      <c r="D1151" s="64"/>
      <c r="E1151" s="64"/>
      <c r="F1151" s="64"/>
      <c r="G1151" s="65"/>
      <c r="H1151" s="65"/>
      <c r="I1151" s="65"/>
      <c r="J1151" s="65"/>
      <c r="K1151" s="65"/>
    </row>
    <row r="1152" spans="2:11" s="62" customFormat="1" ht="15">
      <c r="B1152" s="63"/>
      <c r="C1152" s="63"/>
      <c r="D1152" s="64"/>
      <c r="E1152" s="64"/>
      <c r="F1152" s="64"/>
      <c r="G1152" s="65"/>
      <c r="H1152" s="65"/>
      <c r="I1152" s="65"/>
      <c r="J1152" s="65"/>
      <c r="K1152" s="65"/>
    </row>
    <row r="1153" spans="2:11" s="62" customFormat="1" ht="15">
      <c r="B1153" s="63"/>
      <c r="C1153" s="63"/>
      <c r="D1153" s="64"/>
      <c r="E1153" s="64"/>
      <c r="F1153" s="64"/>
      <c r="G1153" s="65"/>
      <c r="H1153" s="65"/>
      <c r="I1153" s="65"/>
      <c r="J1153" s="65"/>
      <c r="K1153" s="65"/>
    </row>
    <row r="1154" spans="2:11" s="62" customFormat="1" ht="15">
      <c r="B1154" s="63"/>
      <c r="C1154" s="63"/>
      <c r="D1154" s="64"/>
      <c r="E1154" s="64"/>
      <c r="F1154" s="64"/>
      <c r="G1154" s="65"/>
      <c r="H1154" s="65"/>
      <c r="I1154" s="65"/>
      <c r="J1154" s="65"/>
      <c r="K1154" s="65"/>
    </row>
    <row r="1155" spans="2:11" s="62" customFormat="1" ht="15">
      <c r="B1155" s="63"/>
      <c r="C1155" s="63"/>
      <c r="D1155" s="64"/>
      <c r="E1155" s="64"/>
      <c r="F1155" s="64"/>
      <c r="G1155" s="65"/>
      <c r="H1155" s="65"/>
      <c r="I1155" s="65"/>
      <c r="J1155" s="65"/>
      <c r="K1155" s="65"/>
    </row>
    <row r="1156" spans="2:11" s="62" customFormat="1" ht="15">
      <c r="B1156" s="63"/>
      <c r="C1156" s="63"/>
      <c r="D1156" s="64"/>
      <c r="E1156" s="64"/>
      <c r="F1156" s="64"/>
      <c r="G1156" s="65"/>
      <c r="H1156" s="65"/>
      <c r="I1156" s="65"/>
      <c r="J1156" s="65"/>
      <c r="K1156" s="65"/>
    </row>
    <row r="1157" spans="2:11" s="62" customFormat="1" ht="15">
      <c r="B1157" s="63"/>
      <c r="C1157" s="63"/>
      <c r="D1157" s="64"/>
      <c r="E1157" s="64"/>
      <c r="F1157" s="64"/>
      <c r="G1157" s="65"/>
      <c r="H1157" s="65"/>
      <c r="I1157" s="65"/>
      <c r="J1157" s="65"/>
      <c r="K1157" s="65"/>
    </row>
    <row r="1158" spans="2:11" s="62" customFormat="1" ht="15">
      <c r="B1158" s="63"/>
      <c r="C1158" s="63"/>
      <c r="D1158" s="64"/>
      <c r="E1158" s="64"/>
      <c r="F1158" s="64"/>
      <c r="G1158" s="65"/>
      <c r="H1158" s="65"/>
      <c r="I1158" s="65"/>
      <c r="J1158" s="65"/>
      <c r="K1158" s="65"/>
    </row>
    <row r="1159" spans="2:11" s="62" customFormat="1" ht="15">
      <c r="B1159" s="63"/>
      <c r="C1159" s="63"/>
      <c r="D1159" s="64"/>
      <c r="E1159" s="64"/>
      <c r="F1159" s="64"/>
      <c r="G1159" s="65"/>
      <c r="H1159" s="65"/>
      <c r="I1159" s="65"/>
      <c r="J1159" s="65"/>
      <c r="K1159" s="65"/>
    </row>
    <row r="1160" spans="2:11" s="62" customFormat="1" ht="15">
      <c r="B1160" s="63"/>
      <c r="C1160" s="63"/>
      <c r="D1160" s="64"/>
      <c r="E1160" s="64"/>
      <c r="F1160" s="64"/>
      <c r="G1160" s="65"/>
      <c r="H1160" s="65"/>
      <c r="I1160" s="65"/>
      <c r="J1160" s="65"/>
      <c r="K1160" s="65"/>
    </row>
    <row r="1161" spans="2:11" s="62" customFormat="1" ht="15">
      <c r="B1161" s="63"/>
      <c r="C1161" s="63"/>
      <c r="D1161" s="64"/>
      <c r="E1161" s="64"/>
      <c r="F1161" s="64"/>
      <c r="G1161" s="65"/>
      <c r="H1161" s="65"/>
      <c r="I1161" s="65"/>
      <c r="J1161" s="65"/>
      <c r="K1161" s="65"/>
    </row>
    <row r="1162" spans="2:11" s="62" customFormat="1" ht="15">
      <c r="B1162" s="63"/>
      <c r="C1162" s="63"/>
      <c r="D1162" s="64"/>
      <c r="E1162" s="64"/>
      <c r="F1162" s="64"/>
      <c r="G1162" s="65"/>
      <c r="H1162" s="65"/>
      <c r="I1162" s="65"/>
      <c r="J1162" s="65"/>
      <c r="K1162" s="65"/>
    </row>
    <row r="1163" spans="2:11" s="62" customFormat="1" ht="15">
      <c r="B1163" s="63"/>
      <c r="C1163" s="63"/>
      <c r="D1163" s="64"/>
      <c r="E1163" s="64"/>
      <c r="F1163" s="64"/>
      <c r="G1163" s="65"/>
      <c r="H1163" s="65"/>
      <c r="I1163" s="65"/>
      <c r="J1163" s="65"/>
      <c r="K1163" s="65"/>
    </row>
    <row r="1164" spans="2:11" s="62" customFormat="1" ht="15">
      <c r="B1164" s="63"/>
      <c r="C1164" s="63"/>
      <c r="D1164" s="64"/>
      <c r="E1164" s="64"/>
      <c r="F1164" s="64"/>
      <c r="G1164" s="65"/>
      <c r="H1164" s="65"/>
      <c r="I1164" s="65"/>
      <c r="J1164" s="65"/>
      <c r="K1164" s="65"/>
    </row>
    <row r="1165" spans="2:11" s="62" customFormat="1" ht="15">
      <c r="B1165" s="63"/>
      <c r="C1165" s="63"/>
      <c r="D1165" s="64"/>
      <c r="E1165" s="64"/>
      <c r="F1165" s="64"/>
      <c r="G1165" s="65"/>
      <c r="H1165" s="65"/>
      <c r="I1165" s="65"/>
      <c r="J1165" s="65"/>
      <c r="K1165" s="65"/>
    </row>
    <row r="1166" spans="2:11" s="62" customFormat="1" ht="15">
      <c r="B1166" s="63"/>
      <c r="C1166" s="63"/>
      <c r="D1166" s="64"/>
      <c r="E1166" s="64"/>
      <c r="F1166" s="64"/>
      <c r="G1166" s="65"/>
      <c r="H1166" s="65"/>
      <c r="I1166" s="65"/>
      <c r="J1166" s="65"/>
      <c r="K1166" s="65"/>
    </row>
    <row r="1167" spans="2:11" s="62" customFormat="1" ht="15">
      <c r="B1167" s="63"/>
      <c r="C1167" s="63"/>
      <c r="D1167" s="64"/>
      <c r="E1167" s="64"/>
      <c r="F1167" s="64"/>
      <c r="G1167" s="65"/>
      <c r="H1167" s="65"/>
      <c r="I1167" s="65"/>
      <c r="J1167" s="65"/>
      <c r="K1167" s="65"/>
    </row>
    <row r="1168" spans="2:11" s="62" customFormat="1" ht="15">
      <c r="B1168" s="63"/>
      <c r="C1168" s="63"/>
      <c r="D1168" s="64"/>
      <c r="E1168" s="64"/>
      <c r="F1168" s="64"/>
      <c r="G1168" s="65"/>
      <c r="H1168" s="65"/>
      <c r="I1168" s="65"/>
      <c r="J1168" s="65"/>
      <c r="K1168" s="65"/>
    </row>
    <row r="1169" spans="2:11" s="62" customFormat="1" ht="15">
      <c r="B1169" s="63"/>
      <c r="C1169" s="63"/>
      <c r="D1169" s="64"/>
      <c r="E1169" s="64"/>
      <c r="F1169" s="64"/>
      <c r="G1169" s="65"/>
      <c r="H1169" s="65"/>
      <c r="I1169" s="65"/>
      <c r="J1169" s="65"/>
      <c r="K1169" s="65"/>
    </row>
    <row r="1170" spans="2:11" s="62" customFormat="1" ht="15">
      <c r="B1170" s="63"/>
      <c r="C1170" s="63"/>
      <c r="D1170" s="64"/>
      <c r="E1170" s="64"/>
      <c r="F1170" s="64"/>
      <c r="G1170" s="65"/>
      <c r="H1170" s="65"/>
      <c r="I1170" s="65"/>
      <c r="J1170" s="65"/>
      <c r="K1170" s="65"/>
    </row>
    <row r="1171" spans="2:11" s="62" customFormat="1" ht="15">
      <c r="B1171" s="63"/>
      <c r="C1171" s="63"/>
      <c r="D1171" s="64"/>
      <c r="E1171" s="64"/>
      <c r="F1171" s="64"/>
      <c r="G1171" s="65"/>
      <c r="H1171" s="65"/>
      <c r="I1171" s="65"/>
      <c r="J1171" s="65"/>
      <c r="K1171" s="65"/>
    </row>
    <row r="1172" spans="2:11" s="62" customFormat="1" ht="15">
      <c r="B1172" s="63"/>
      <c r="C1172" s="63"/>
      <c r="D1172" s="64"/>
      <c r="E1172" s="64"/>
      <c r="F1172" s="64"/>
      <c r="G1172" s="65"/>
      <c r="H1172" s="65"/>
      <c r="I1172" s="65"/>
      <c r="J1172" s="65"/>
      <c r="K1172" s="65"/>
    </row>
    <row r="1173" spans="2:11" s="62" customFormat="1" ht="15">
      <c r="B1173" s="63"/>
      <c r="C1173" s="63"/>
      <c r="D1173" s="64"/>
      <c r="E1173" s="64"/>
      <c r="F1173" s="64"/>
      <c r="G1173" s="65"/>
      <c r="H1173" s="65"/>
      <c r="I1173" s="65"/>
      <c r="J1173" s="65"/>
      <c r="K1173" s="65"/>
    </row>
    <row r="1174" spans="2:11" s="62" customFormat="1" ht="15">
      <c r="B1174" s="63"/>
      <c r="C1174" s="63"/>
      <c r="D1174" s="64"/>
      <c r="E1174" s="64"/>
      <c r="F1174" s="64"/>
      <c r="G1174" s="65"/>
      <c r="H1174" s="65"/>
      <c r="I1174" s="65"/>
      <c r="J1174" s="65"/>
      <c r="K1174" s="65"/>
    </row>
    <row r="1175" spans="2:11" s="62" customFormat="1" ht="15">
      <c r="B1175" s="63"/>
      <c r="C1175" s="63"/>
      <c r="D1175" s="64"/>
      <c r="E1175" s="64"/>
      <c r="F1175" s="64"/>
      <c r="G1175" s="65"/>
      <c r="H1175" s="65"/>
      <c r="I1175" s="65"/>
      <c r="J1175" s="65"/>
      <c r="K1175" s="65"/>
    </row>
    <row r="1176" spans="2:11" s="62" customFormat="1" ht="15">
      <c r="B1176" s="63"/>
      <c r="C1176" s="63"/>
      <c r="D1176" s="64"/>
      <c r="E1176" s="64"/>
      <c r="F1176" s="64"/>
      <c r="G1176" s="65"/>
      <c r="H1176" s="65"/>
      <c r="I1176" s="65"/>
      <c r="J1176" s="65"/>
      <c r="K1176" s="65"/>
    </row>
    <row r="1177" spans="2:11" s="62" customFormat="1" ht="15">
      <c r="B1177" s="63"/>
      <c r="C1177" s="63"/>
      <c r="D1177" s="64"/>
      <c r="E1177" s="64"/>
      <c r="F1177" s="64"/>
      <c r="G1177" s="65"/>
      <c r="H1177" s="65"/>
      <c r="I1177" s="65"/>
      <c r="J1177" s="65"/>
      <c r="K1177" s="65"/>
    </row>
    <row r="1178" spans="2:11" s="62" customFormat="1" ht="15">
      <c r="B1178" s="63"/>
      <c r="C1178" s="63"/>
      <c r="D1178" s="64"/>
      <c r="E1178" s="64"/>
      <c r="F1178" s="64"/>
      <c r="G1178" s="65"/>
      <c r="H1178" s="65"/>
      <c r="I1178" s="65"/>
      <c r="J1178" s="65"/>
      <c r="K1178" s="65"/>
    </row>
    <row r="1179" spans="2:11" s="62" customFormat="1" ht="15">
      <c r="B1179" s="63"/>
      <c r="C1179" s="63"/>
      <c r="D1179" s="64"/>
      <c r="E1179" s="64"/>
      <c r="F1179" s="64"/>
      <c r="G1179" s="65"/>
      <c r="H1179" s="65"/>
      <c r="I1179" s="65"/>
      <c r="J1179" s="65"/>
      <c r="K1179" s="65"/>
    </row>
    <row r="1180" spans="2:11" s="62" customFormat="1" ht="15">
      <c r="B1180" s="63"/>
      <c r="C1180" s="63"/>
      <c r="D1180" s="64"/>
      <c r="E1180" s="64"/>
      <c r="F1180" s="64"/>
      <c r="G1180" s="65"/>
      <c r="H1180" s="65"/>
      <c r="I1180" s="65"/>
      <c r="J1180" s="65"/>
      <c r="K1180" s="65"/>
    </row>
    <row r="1181" spans="2:11" s="62" customFormat="1" ht="15">
      <c r="B1181" s="63"/>
      <c r="C1181" s="63"/>
      <c r="D1181" s="64"/>
      <c r="E1181" s="64"/>
      <c r="F1181" s="64"/>
      <c r="G1181" s="65"/>
      <c r="H1181" s="65"/>
      <c r="I1181" s="65"/>
      <c r="J1181" s="65"/>
      <c r="K1181" s="65"/>
    </row>
    <row r="1182" spans="2:11" s="62" customFormat="1" ht="15">
      <c r="B1182" s="63"/>
      <c r="C1182" s="63"/>
      <c r="D1182" s="64"/>
      <c r="E1182" s="64"/>
      <c r="F1182" s="64"/>
      <c r="G1182" s="65"/>
      <c r="H1182" s="65"/>
      <c r="I1182" s="65"/>
      <c r="J1182" s="65"/>
      <c r="K1182" s="65"/>
    </row>
    <row r="1183" spans="2:11" s="62" customFormat="1" ht="15">
      <c r="B1183" s="63"/>
      <c r="C1183" s="63"/>
      <c r="D1183" s="64"/>
      <c r="E1183" s="64"/>
      <c r="F1183" s="64"/>
      <c r="G1183" s="65"/>
      <c r="H1183" s="65"/>
      <c r="I1183" s="65"/>
      <c r="J1183" s="65"/>
      <c r="K1183" s="65"/>
    </row>
    <row r="1184" spans="2:11" s="62" customFormat="1" ht="15">
      <c r="B1184" s="63"/>
      <c r="C1184" s="63"/>
      <c r="D1184" s="64"/>
      <c r="E1184" s="64"/>
      <c r="F1184" s="64"/>
      <c r="G1184" s="65"/>
      <c r="H1184" s="65"/>
      <c r="I1184" s="65"/>
      <c r="J1184" s="65"/>
      <c r="K1184" s="65"/>
    </row>
    <row r="1185" spans="2:11" s="62" customFormat="1" ht="15">
      <c r="B1185" s="63"/>
      <c r="C1185" s="63"/>
      <c r="D1185" s="64"/>
      <c r="E1185" s="64"/>
      <c r="F1185" s="64"/>
      <c r="G1185" s="65"/>
      <c r="H1185" s="65"/>
      <c r="I1185" s="65"/>
      <c r="J1185" s="65"/>
      <c r="K1185" s="65"/>
    </row>
    <row r="1186" spans="2:11" s="62" customFormat="1" ht="15">
      <c r="B1186" s="63"/>
      <c r="C1186" s="63"/>
      <c r="D1186" s="64"/>
      <c r="E1186" s="64"/>
      <c r="F1186" s="64"/>
      <c r="G1186" s="65"/>
      <c r="H1186" s="65"/>
      <c r="I1186" s="65"/>
      <c r="J1186" s="65"/>
      <c r="K1186" s="65"/>
    </row>
    <row r="1187" spans="2:11" s="62" customFormat="1" ht="15">
      <c r="B1187" s="63"/>
      <c r="C1187" s="63"/>
      <c r="D1187" s="64"/>
      <c r="E1187" s="64"/>
      <c r="F1187" s="64"/>
      <c r="G1187" s="65"/>
      <c r="H1187" s="65"/>
      <c r="I1187" s="65"/>
      <c r="J1187" s="65"/>
      <c r="K1187" s="65"/>
    </row>
    <row r="1188" spans="2:11" s="62" customFormat="1" ht="15">
      <c r="B1188" s="63"/>
      <c r="C1188" s="63"/>
      <c r="D1188" s="64"/>
      <c r="E1188" s="64"/>
      <c r="F1188" s="64"/>
      <c r="G1188" s="65"/>
      <c r="H1188" s="65"/>
      <c r="I1188" s="65"/>
      <c r="J1188" s="65"/>
      <c r="K1188" s="65"/>
    </row>
    <row r="1189" spans="2:11" s="62" customFormat="1" ht="15">
      <c r="B1189" s="63"/>
      <c r="C1189" s="63"/>
      <c r="D1189" s="64"/>
      <c r="E1189" s="64"/>
      <c r="F1189" s="64"/>
      <c r="G1189" s="65"/>
      <c r="H1189" s="65"/>
      <c r="I1189" s="65"/>
      <c r="J1189" s="65"/>
      <c r="K1189" s="65"/>
    </row>
    <row r="1190" spans="2:11" s="62" customFormat="1" ht="15">
      <c r="B1190" s="63"/>
      <c r="C1190" s="63"/>
      <c r="D1190" s="64"/>
      <c r="E1190" s="64"/>
      <c r="F1190" s="64"/>
      <c r="G1190" s="65"/>
      <c r="H1190" s="65"/>
      <c r="I1190" s="65"/>
      <c r="J1190" s="65"/>
      <c r="K1190" s="65"/>
    </row>
    <row r="1191" spans="2:11" s="62" customFormat="1" ht="15">
      <c r="B1191" s="63"/>
      <c r="C1191" s="63"/>
      <c r="D1191" s="64"/>
      <c r="E1191" s="64"/>
      <c r="F1191" s="64"/>
      <c r="G1191" s="65"/>
      <c r="H1191" s="65"/>
      <c r="I1191" s="65"/>
      <c r="J1191" s="65"/>
      <c r="K1191" s="65"/>
    </row>
    <row r="1192" spans="2:11" s="62" customFormat="1" ht="15">
      <c r="B1192" s="63"/>
      <c r="C1192" s="63"/>
      <c r="D1192" s="64"/>
      <c r="E1192" s="64"/>
      <c r="F1192" s="64"/>
      <c r="G1192" s="65"/>
      <c r="H1192" s="65"/>
      <c r="I1192" s="65"/>
      <c r="J1192" s="65"/>
      <c r="K1192" s="65"/>
    </row>
    <row r="1193" spans="2:11" s="62" customFormat="1" ht="15">
      <c r="B1193" s="63"/>
      <c r="C1193" s="63"/>
      <c r="D1193" s="64"/>
      <c r="E1193" s="64"/>
      <c r="F1193" s="64"/>
      <c r="G1193" s="65"/>
      <c r="H1193" s="65"/>
      <c r="I1193" s="65"/>
      <c r="J1193" s="65"/>
      <c r="K1193" s="65"/>
    </row>
    <row r="1194" spans="2:11" s="62" customFormat="1" ht="15">
      <c r="B1194" s="63"/>
      <c r="C1194" s="63"/>
      <c r="D1194" s="64"/>
      <c r="E1194" s="64"/>
      <c r="F1194" s="64"/>
      <c r="G1194" s="65"/>
      <c r="H1194" s="65"/>
      <c r="I1194" s="65"/>
      <c r="J1194" s="65"/>
      <c r="K1194" s="65"/>
    </row>
    <row r="1195" spans="2:11" s="62" customFormat="1" ht="15">
      <c r="B1195" s="63"/>
      <c r="C1195" s="63"/>
      <c r="D1195" s="64"/>
      <c r="E1195" s="64"/>
      <c r="F1195" s="64"/>
      <c r="G1195" s="65"/>
      <c r="H1195" s="65"/>
      <c r="I1195" s="65"/>
      <c r="J1195" s="65"/>
      <c r="K1195" s="65"/>
    </row>
    <row r="1196" spans="2:11" s="62" customFormat="1" ht="15">
      <c r="B1196" s="63"/>
      <c r="C1196" s="63"/>
      <c r="D1196" s="64"/>
      <c r="E1196" s="64"/>
      <c r="F1196" s="64"/>
      <c r="G1196" s="65"/>
      <c r="H1196" s="65"/>
      <c r="I1196" s="65"/>
      <c r="J1196" s="65"/>
      <c r="K1196" s="65"/>
    </row>
    <row r="1197" spans="2:11" s="62" customFormat="1" ht="15">
      <c r="B1197" s="63"/>
      <c r="C1197" s="63"/>
      <c r="D1197" s="64"/>
      <c r="E1197" s="64"/>
      <c r="F1197" s="64"/>
      <c r="G1197" s="65"/>
      <c r="H1197" s="65"/>
      <c r="I1197" s="65"/>
      <c r="J1197" s="65"/>
      <c r="K1197" s="65"/>
    </row>
    <row r="1198" spans="2:11" s="62" customFormat="1" ht="15">
      <c r="B1198" s="63"/>
      <c r="C1198" s="63"/>
      <c r="D1198" s="64"/>
      <c r="E1198" s="64"/>
      <c r="F1198" s="64"/>
      <c r="G1198" s="65"/>
      <c r="H1198" s="65"/>
      <c r="I1198" s="65"/>
      <c r="J1198" s="65"/>
      <c r="K1198" s="65"/>
    </row>
    <row r="1199" spans="2:11" s="62" customFormat="1" ht="15">
      <c r="B1199" s="63"/>
      <c r="C1199" s="63"/>
      <c r="D1199" s="64"/>
      <c r="E1199" s="64"/>
      <c r="F1199" s="64"/>
      <c r="G1199" s="65"/>
      <c r="H1199" s="65"/>
      <c r="I1199" s="65"/>
      <c r="J1199" s="65"/>
      <c r="K1199" s="65"/>
    </row>
    <row r="1200" spans="2:11" s="62" customFormat="1" ht="15">
      <c r="B1200" s="63"/>
      <c r="C1200" s="63"/>
      <c r="D1200" s="64"/>
      <c r="E1200" s="64"/>
      <c r="F1200" s="64"/>
      <c r="G1200" s="65"/>
      <c r="H1200" s="65"/>
      <c r="I1200" s="65"/>
      <c r="J1200" s="65"/>
      <c r="K1200" s="65"/>
    </row>
    <row r="1201" spans="2:11" s="62" customFormat="1" ht="15">
      <c r="B1201" s="63"/>
      <c r="C1201" s="63"/>
      <c r="D1201" s="64"/>
      <c r="E1201" s="64"/>
      <c r="F1201" s="64"/>
      <c r="G1201" s="65"/>
      <c r="H1201" s="65"/>
      <c r="I1201" s="65"/>
      <c r="J1201" s="65"/>
      <c r="K1201" s="65"/>
    </row>
    <row r="1202" spans="2:11" s="62" customFormat="1" ht="15">
      <c r="B1202" s="63"/>
      <c r="C1202" s="63"/>
      <c r="D1202" s="64"/>
      <c r="E1202" s="64"/>
      <c r="F1202" s="64"/>
      <c r="G1202" s="65"/>
      <c r="H1202" s="65"/>
      <c r="I1202" s="65"/>
      <c r="J1202" s="65"/>
      <c r="K1202" s="65"/>
    </row>
    <row r="1203" spans="2:11" s="62" customFormat="1" ht="15">
      <c r="B1203" s="63"/>
      <c r="C1203" s="63"/>
      <c r="D1203" s="64"/>
      <c r="E1203" s="64"/>
      <c r="F1203" s="64"/>
      <c r="G1203" s="65"/>
      <c r="H1203" s="65"/>
      <c r="I1203" s="65"/>
      <c r="J1203" s="65"/>
      <c r="K1203" s="65"/>
    </row>
    <row r="1204" spans="2:11" s="62" customFormat="1" ht="15">
      <c r="B1204" s="63"/>
      <c r="C1204" s="63"/>
      <c r="D1204" s="64"/>
      <c r="E1204" s="64"/>
      <c r="F1204" s="64"/>
      <c r="G1204" s="65"/>
      <c r="H1204" s="65"/>
      <c r="I1204" s="65"/>
      <c r="J1204" s="65"/>
      <c r="K1204" s="65"/>
    </row>
    <row r="1205" spans="2:11" s="62" customFormat="1" ht="15">
      <c r="B1205" s="63"/>
      <c r="C1205" s="63"/>
      <c r="D1205" s="64"/>
      <c r="E1205" s="64"/>
      <c r="F1205" s="64"/>
      <c r="G1205" s="65"/>
      <c r="H1205" s="65"/>
      <c r="I1205" s="65"/>
      <c r="J1205" s="65"/>
      <c r="K1205" s="65"/>
    </row>
    <row r="1206" spans="2:11" s="62" customFormat="1" ht="15">
      <c r="B1206" s="63"/>
      <c r="C1206" s="63"/>
      <c r="D1206" s="64"/>
      <c r="E1206" s="64"/>
      <c r="F1206" s="64"/>
      <c r="G1206" s="65"/>
      <c r="H1206" s="65"/>
      <c r="I1206" s="65"/>
      <c r="J1206" s="65"/>
      <c r="K1206" s="65"/>
    </row>
    <row r="1207" spans="2:11" s="62" customFormat="1" ht="15">
      <c r="B1207" s="63"/>
      <c r="C1207" s="63"/>
      <c r="D1207" s="64"/>
      <c r="E1207" s="64"/>
      <c r="F1207" s="64"/>
      <c r="G1207" s="65"/>
      <c r="H1207" s="65"/>
      <c r="I1207" s="65"/>
      <c r="J1207" s="65"/>
      <c r="K1207" s="65"/>
    </row>
    <row r="1208" spans="2:11" s="62" customFormat="1" ht="15">
      <c r="B1208" s="63"/>
      <c r="C1208" s="63"/>
      <c r="D1208" s="64"/>
      <c r="E1208" s="64"/>
      <c r="F1208" s="64"/>
      <c r="G1208" s="65"/>
      <c r="H1208" s="65"/>
      <c r="I1208" s="65"/>
      <c r="J1208" s="65"/>
      <c r="K1208" s="65"/>
    </row>
    <row r="1209" spans="2:11" s="62" customFormat="1" ht="15">
      <c r="B1209" s="63"/>
      <c r="C1209" s="63"/>
      <c r="D1209" s="64"/>
      <c r="E1209" s="64"/>
      <c r="F1209" s="64"/>
      <c r="G1209" s="65"/>
      <c r="H1209" s="65"/>
      <c r="I1209" s="65"/>
      <c r="J1209" s="65"/>
      <c r="K1209" s="65"/>
    </row>
    <row r="1210" spans="2:11" s="62" customFormat="1" ht="15">
      <c r="B1210" s="63"/>
      <c r="C1210" s="63"/>
      <c r="D1210" s="64"/>
      <c r="E1210" s="64"/>
      <c r="F1210" s="64"/>
      <c r="G1210" s="65"/>
      <c r="H1210" s="65"/>
      <c r="I1210" s="65"/>
      <c r="J1210" s="65"/>
      <c r="K1210" s="65"/>
    </row>
    <row r="1211" spans="2:11" s="62" customFormat="1" ht="15">
      <c r="B1211" s="63"/>
      <c r="C1211" s="63"/>
      <c r="D1211" s="64"/>
      <c r="E1211" s="64"/>
      <c r="F1211" s="64"/>
      <c r="G1211" s="65"/>
      <c r="H1211" s="65"/>
      <c r="I1211" s="65"/>
      <c r="J1211" s="65"/>
      <c r="K1211" s="65"/>
    </row>
    <row r="1212" spans="2:11" s="62" customFormat="1" ht="15">
      <c r="B1212" s="63"/>
      <c r="C1212" s="63"/>
      <c r="D1212" s="64"/>
      <c r="E1212" s="64"/>
      <c r="F1212" s="64"/>
      <c r="G1212" s="65"/>
      <c r="H1212" s="65"/>
      <c r="I1212" s="65"/>
      <c r="J1212" s="65"/>
      <c r="K1212" s="65"/>
    </row>
    <row r="1213" spans="2:11" s="62" customFormat="1" ht="15">
      <c r="B1213" s="63"/>
      <c r="C1213" s="63"/>
      <c r="D1213" s="64"/>
      <c r="E1213" s="64"/>
      <c r="F1213" s="64"/>
      <c r="G1213" s="65"/>
      <c r="H1213" s="65"/>
      <c r="I1213" s="65"/>
      <c r="J1213" s="65"/>
      <c r="K1213" s="65"/>
    </row>
    <row r="1214" spans="2:11" s="62" customFormat="1" ht="15">
      <c r="B1214" s="63"/>
      <c r="C1214" s="63"/>
      <c r="D1214" s="64"/>
      <c r="E1214" s="64"/>
      <c r="F1214" s="64"/>
      <c r="G1214" s="65"/>
      <c r="H1214" s="65"/>
      <c r="I1214" s="65"/>
      <c r="J1214" s="65"/>
      <c r="K1214" s="65"/>
    </row>
    <row r="1215" spans="2:11" s="62" customFormat="1" ht="15">
      <c r="B1215" s="63"/>
      <c r="C1215" s="63"/>
      <c r="D1215" s="64"/>
      <c r="E1215" s="64"/>
      <c r="F1215" s="64"/>
      <c r="G1215" s="65"/>
      <c r="H1215" s="65"/>
      <c r="I1215" s="65"/>
      <c r="J1215" s="65"/>
      <c r="K1215" s="65"/>
    </row>
    <row r="1216" spans="2:11" s="62" customFormat="1" ht="15">
      <c r="B1216" s="63"/>
      <c r="C1216" s="63"/>
      <c r="D1216" s="64"/>
      <c r="E1216" s="64"/>
      <c r="F1216" s="64"/>
      <c r="G1216" s="65"/>
      <c r="H1216" s="65"/>
      <c r="I1216" s="65"/>
      <c r="J1216" s="65"/>
      <c r="K1216" s="65"/>
    </row>
    <row r="1217" spans="2:11" s="62" customFormat="1" ht="15">
      <c r="B1217" s="63"/>
      <c r="C1217" s="63"/>
      <c r="D1217" s="64"/>
      <c r="E1217" s="64"/>
      <c r="F1217" s="64"/>
      <c r="G1217" s="65"/>
      <c r="H1217" s="65"/>
      <c r="I1217" s="65"/>
      <c r="J1217" s="65"/>
      <c r="K1217" s="65"/>
    </row>
    <row r="1218" spans="2:11" s="62" customFormat="1" ht="15">
      <c r="B1218" s="63"/>
      <c r="C1218" s="63"/>
      <c r="D1218" s="64"/>
      <c r="E1218" s="64"/>
      <c r="F1218" s="64"/>
      <c r="G1218" s="65"/>
      <c r="H1218" s="65"/>
      <c r="I1218" s="65"/>
      <c r="J1218" s="65"/>
      <c r="K1218" s="65"/>
    </row>
    <row r="1219" spans="2:11" s="62" customFormat="1" ht="15">
      <c r="B1219" s="63"/>
      <c r="C1219" s="63"/>
      <c r="D1219" s="64"/>
      <c r="E1219" s="64"/>
      <c r="F1219" s="64"/>
      <c r="G1219" s="65"/>
      <c r="H1219" s="65"/>
      <c r="I1219" s="65"/>
      <c r="J1219" s="65"/>
      <c r="K1219" s="65"/>
    </row>
    <row r="1220" spans="2:11" s="62" customFormat="1" ht="15">
      <c r="B1220" s="63"/>
      <c r="C1220" s="63"/>
      <c r="D1220" s="64"/>
      <c r="E1220" s="64"/>
      <c r="F1220" s="64"/>
      <c r="G1220" s="65"/>
      <c r="H1220" s="65"/>
      <c r="I1220" s="65"/>
      <c r="J1220" s="65"/>
      <c r="K1220" s="65"/>
    </row>
    <row r="1221" spans="2:11" s="62" customFormat="1" ht="15">
      <c r="B1221" s="63"/>
      <c r="C1221" s="63"/>
      <c r="D1221" s="64"/>
      <c r="E1221" s="64"/>
      <c r="F1221" s="64"/>
      <c r="G1221" s="65"/>
      <c r="H1221" s="65"/>
      <c r="I1221" s="65"/>
      <c r="J1221" s="65"/>
      <c r="K1221" s="65"/>
    </row>
    <row r="1222" spans="2:11" s="62" customFormat="1" ht="15">
      <c r="B1222" s="63"/>
      <c r="C1222" s="63"/>
      <c r="D1222" s="64"/>
      <c r="E1222" s="64"/>
      <c r="F1222" s="64"/>
      <c r="G1222" s="65"/>
      <c r="H1222" s="65"/>
      <c r="I1222" s="65"/>
      <c r="J1222" s="65"/>
      <c r="K1222" s="65"/>
    </row>
    <row r="1223" spans="2:11" s="62" customFormat="1" ht="15">
      <c r="B1223" s="63"/>
      <c r="C1223" s="63"/>
      <c r="D1223" s="64"/>
      <c r="E1223" s="64"/>
      <c r="F1223" s="64"/>
      <c r="G1223" s="65"/>
      <c r="H1223" s="65"/>
      <c r="I1223" s="65"/>
      <c r="J1223" s="65"/>
      <c r="K1223" s="65"/>
    </row>
    <row r="1224" spans="2:11" s="62" customFormat="1" ht="15">
      <c r="B1224" s="63"/>
      <c r="C1224" s="63"/>
      <c r="D1224" s="64"/>
      <c r="E1224" s="64"/>
      <c r="F1224" s="64"/>
      <c r="G1224" s="65"/>
      <c r="H1224" s="65"/>
      <c r="I1224" s="65"/>
      <c r="J1224" s="65"/>
      <c r="K1224" s="65"/>
    </row>
    <row r="1225" spans="2:11" s="62" customFormat="1" ht="15">
      <c r="B1225" s="63"/>
      <c r="C1225" s="63"/>
      <c r="D1225" s="64"/>
      <c r="E1225" s="64"/>
      <c r="F1225" s="64"/>
      <c r="G1225" s="65"/>
      <c r="H1225" s="65"/>
      <c r="I1225" s="65"/>
      <c r="J1225" s="65"/>
      <c r="K1225" s="65"/>
    </row>
    <row r="1226" spans="2:11" s="62" customFormat="1" ht="15">
      <c r="B1226" s="63"/>
      <c r="C1226" s="63"/>
      <c r="D1226" s="64"/>
      <c r="E1226" s="64"/>
      <c r="F1226" s="64"/>
      <c r="G1226" s="65"/>
      <c r="H1226" s="65"/>
      <c r="I1226" s="65"/>
      <c r="J1226" s="65"/>
      <c r="K1226" s="65"/>
    </row>
    <row r="1227" spans="2:11" s="62" customFormat="1" ht="15">
      <c r="B1227" s="63"/>
      <c r="C1227" s="63"/>
      <c r="D1227" s="64"/>
      <c r="E1227" s="64"/>
      <c r="F1227" s="64"/>
      <c r="G1227" s="65"/>
      <c r="H1227" s="65"/>
      <c r="I1227" s="65"/>
      <c r="J1227" s="65"/>
      <c r="K1227" s="65"/>
    </row>
    <row r="1228" spans="2:11" s="62" customFormat="1" ht="15">
      <c r="B1228" s="63"/>
      <c r="C1228" s="63"/>
      <c r="D1228" s="64"/>
      <c r="E1228" s="64"/>
      <c r="F1228" s="64"/>
      <c r="G1228" s="65"/>
      <c r="H1228" s="65"/>
      <c r="I1228" s="65"/>
      <c r="J1228" s="65"/>
      <c r="K1228" s="65"/>
    </row>
    <row r="1229" spans="2:11" s="62" customFormat="1" ht="15">
      <c r="B1229" s="63"/>
      <c r="C1229" s="63"/>
      <c r="D1229" s="64"/>
      <c r="E1229" s="64"/>
      <c r="F1229" s="64"/>
      <c r="G1229" s="65"/>
      <c r="H1229" s="65"/>
      <c r="I1229" s="65"/>
      <c r="J1229" s="65"/>
      <c r="K1229" s="65"/>
    </row>
    <row r="1230" spans="2:11" s="62" customFormat="1" ht="15">
      <c r="B1230" s="63"/>
      <c r="C1230" s="63"/>
      <c r="D1230" s="64"/>
      <c r="E1230" s="64"/>
      <c r="F1230" s="64"/>
      <c r="G1230" s="65"/>
      <c r="H1230" s="65"/>
      <c r="I1230" s="65"/>
      <c r="J1230" s="65"/>
      <c r="K1230" s="65"/>
    </row>
    <row r="1231" spans="2:11" s="62" customFormat="1" ht="15">
      <c r="B1231" s="63"/>
      <c r="C1231" s="63"/>
      <c r="D1231" s="64"/>
      <c r="E1231" s="64"/>
      <c r="F1231" s="64"/>
      <c r="G1231" s="65"/>
      <c r="H1231" s="65"/>
      <c r="I1231" s="65"/>
      <c r="J1231" s="65"/>
      <c r="K1231" s="65"/>
    </row>
    <row r="1232" spans="2:11" s="62" customFormat="1" ht="15">
      <c r="B1232" s="63"/>
      <c r="C1232" s="63"/>
      <c r="D1232" s="64"/>
      <c r="E1232" s="64"/>
      <c r="F1232" s="64"/>
      <c r="G1232" s="65"/>
      <c r="H1232" s="65"/>
      <c r="I1232" s="65"/>
      <c r="J1232" s="65"/>
      <c r="K1232" s="65"/>
    </row>
    <row r="1233" spans="2:11" s="62" customFormat="1" ht="15">
      <c r="B1233" s="63"/>
      <c r="C1233" s="63"/>
      <c r="D1233" s="64"/>
      <c r="E1233" s="64"/>
      <c r="F1233" s="64"/>
      <c r="G1233" s="65"/>
      <c r="H1233" s="65"/>
      <c r="I1233" s="65"/>
      <c r="J1233" s="65"/>
      <c r="K1233" s="65"/>
    </row>
    <row r="1234" spans="2:11" s="62" customFormat="1" ht="15">
      <c r="B1234" s="63"/>
      <c r="C1234" s="63"/>
      <c r="D1234" s="64"/>
      <c r="E1234" s="64"/>
      <c r="F1234" s="64"/>
      <c r="G1234" s="65"/>
      <c r="H1234" s="65"/>
      <c r="I1234" s="65"/>
      <c r="J1234" s="65"/>
      <c r="K1234" s="65"/>
    </row>
    <row r="1246" spans="2:11" ht="15">
      <c r="B1246" s="66"/>
      <c r="C1246" s="66"/>
      <c r="G1246" s="68"/>
      <c r="H1246" s="66"/>
      <c r="I1246" s="68"/>
      <c r="J1246" s="68"/>
      <c r="K1246" s="68"/>
    </row>
    <row r="1247" spans="2:11" ht="15">
      <c r="B1247" s="66"/>
      <c r="C1247" s="66"/>
      <c r="G1247" s="68"/>
      <c r="H1247" s="66"/>
      <c r="I1247" s="68"/>
      <c r="J1247" s="68"/>
      <c r="K1247" s="68"/>
    </row>
    <row r="1248" spans="2:11" ht="15">
      <c r="B1248" s="66"/>
      <c r="C1248" s="66"/>
      <c r="G1248" s="68"/>
      <c r="H1248" s="66"/>
      <c r="I1248" s="68"/>
      <c r="J1248" s="68"/>
      <c r="K1248" s="68"/>
    </row>
    <row r="1249" spans="2:11" ht="15">
      <c r="B1249" s="66"/>
      <c r="C1249" s="66"/>
      <c r="G1249" s="68"/>
      <c r="H1249" s="66"/>
      <c r="I1249" s="68"/>
      <c r="J1249" s="68"/>
      <c r="K1249" s="68"/>
    </row>
    <row r="1250" spans="2:11" ht="15">
      <c r="B1250" s="66"/>
      <c r="C1250" s="66"/>
      <c r="G1250" s="68"/>
      <c r="H1250" s="66"/>
      <c r="I1250" s="68"/>
      <c r="J1250" s="68"/>
      <c r="K1250" s="68"/>
    </row>
    <row r="1251" spans="2:11" ht="15">
      <c r="B1251" s="66"/>
      <c r="C1251" s="66"/>
      <c r="G1251" s="68"/>
      <c r="H1251" s="66"/>
      <c r="I1251" s="68"/>
      <c r="J1251" s="68"/>
      <c r="K1251" s="68"/>
    </row>
    <row r="1252" spans="2:11" ht="15">
      <c r="B1252" s="66"/>
      <c r="C1252" s="66"/>
      <c r="G1252" s="68"/>
      <c r="H1252" s="66"/>
      <c r="I1252" s="68"/>
      <c r="J1252" s="68"/>
      <c r="K1252" s="68"/>
    </row>
    <row r="1253" spans="2:11" ht="15">
      <c r="B1253" s="66"/>
      <c r="C1253" s="66"/>
      <c r="G1253" s="68"/>
      <c r="H1253" s="66"/>
      <c r="I1253" s="68"/>
      <c r="J1253" s="68"/>
      <c r="K1253" s="68"/>
    </row>
    <row r="1254" spans="2:11" ht="15">
      <c r="B1254" s="66"/>
      <c r="C1254" s="66"/>
      <c r="G1254" s="68"/>
      <c r="H1254" s="66"/>
      <c r="I1254" s="68"/>
      <c r="J1254" s="68"/>
      <c r="K1254" s="68"/>
    </row>
    <row r="1255" spans="2:11" ht="15">
      <c r="B1255" s="66"/>
      <c r="C1255" s="66"/>
      <c r="G1255" s="68"/>
      <c r="H1255" s="66"/>
      <c r="I1255" s="68"/>
      <c r="J1255" s="68"/>
      <c r="K1255" s="68"/>
    </row>
    <row r="1256" spans="2:11" ht="15">
      <c r="B1256" s="66"/>
      <c r="C1256" s="66"/>
      <c r="G1256" s="68"/>
      <c r="H1256" s="66"/>
      <c r="I1256" s="68"/>
      <c r="J1256" s="68"/>
      <c r="K1256" s="68"/>
    </row>
    <row r="1257" spans="2:11" ht="15">
      <c r="B1257" s="66"/>
      <c r="C1257" s="66"/>
      <c r="G1257" s="68"/>
      <c r="H1257" s="66"/>
      <c r="I1257" s="68"/>
      <c r="J1257" s="68"/>
      <c r="K1257" s="68"/>
    </row>
    <row r="1258" spans="2:11" ht="15">
      <c r="B1258" s="66"/>
      <c r="C1258" s="66"/>
      <c r="G1258" s="68"/>
      <c r="H1258" s="66"/>
      <c r="I1258" s="68"/>
      <c r="J1258" s="68"/>
      <c r="K1258" s="68"/>
    </row>
    <row r="1259" spans="2:11" ht="15">
      <c r="B1259" s="66"/>
      <c r="C1259" s="66"/>
      <c r="G1259" s="68"/>
      <c r="H1259" s="66"/>
      <c r="I1259" s="68"/>
      <c r="J1259" s="68"/>
      <c r="K1259" s="68"/>
    </row>
    <row r="1260" spans="2:11" ht="15">
      <c r="B1260" s="66"/>
      <c r="C1260" s="66"/>
      <c r="G1260" s="68"/>
      <c r="H1260" s="66"/>
      <c r="I1260" s="68"/>
      <c r="J1260" s="68"/>
      <c r="K1260" s="68"/>
    </row>
    <row r="1261" spans="2:11" ht="15">
      <c r="B1261" s="66"/>
      <c r="C1261" s="66"/>
      <c r="G1261" s="68"/>
      <c r="H1261" s="66"/>
      <c r="I1261" s="68"/>
      <c r="J1261" s="68"/>
      <c r="K1261" s="68"/>
    </row>
    <row r="1262" spans="2:11" ht="15">
      <c r="B1262" s="66"/>
      <c r="C1262" s="66"/>
      <c r="G1262" s="68"/>
      <c r="H1262" s="66"/>
      <c r="I1262" s="68"/>
      <c r="J1262" s="68"/>
      <c r="K1262" s="68"/>
    </row>
    <row r="1263" spans="2:11" ht="15">
      <c r="B1263" s="66"/>
      <c r="C1263" s="66"/>
      <c r="G1263" s="68"/>
      <c r="H1263" s="66"/>
      <c r="I1263" s="68"/>
      <c r="J1263" s="68"/>
      <c r="K1263" s="68"/>
    </row>
    <row r="1264" spans="2:11" ht="15">
      <c r="B1264" s="66"/>
      <c r="C1264" s="66"/>
      <c r="G1264" s="68"/>
      <c r="H1264" s="66"/>
      <c r="I1264" s="68"/>
      <c r="J1264" s="68"/>
      <c r="K1264" s="68"/>
    </row>
    <row r="1265" spans="2:11" ht="15">
      <c r="B1265" s="66"/>
      <c r="C1265" s="66"/>
      <c r="G1265" s="68"/>
      <c r="H1265" s="66"/>
      <c r="I1265" s="68"/>
      <c r="J1265" s="68"/>
      <c r="K1265" s="68"/>
    </row>
    <row r="1266" spans="2:11" ht="15">
      <c r="B1266" s="66"/>
      <c r="C1266" s="66"/>
      <c r="G1266" s="68"/>
      <c r="H1266" s="66"/>
      <c r="I1266" s="68"/>
      <c r="J1266" s="68"/>
      <c r="K1266" s="68"/>
    </row>
    <row r="1267" spans="2:11" ht="15">
      <c r="B1267" s="66"/>
      <c r="C1267" s="66"/>
      <c r="G1267" s="68"/>
      <c r="H1267" s="66"/>
      <c r="I1267" s="68"/>
      <c r="J1267" s="68"/>
      <c r="K1267" s="68"/>
    </row>
    <row r="1268" spans="2:11" ht="15">
      <c r="B1268" s="66"/>
      <c r="C1268" s="66"/>
      <c r="G1268" s="68"/>
      <c r="H1268" s="66"/>
      <c r="I1268" s="68"/>
      <c r="J1268" s="68"/>
      <c r="K1268" s="68"/>
    </row>
    <row r="1269" spans="2:11" ht="15">
      <c r="B1269" s="66"/>
      <c r="C1269" s="66"/>
      <c r="G1269" s="68"/>
      <c r="H1269" s="66"/>
      <c r="I1269" s="68"/>
      <c r="J1269" s="68"/>
      <c r="K1269" s="68"/>
    </row>
    <row r="1270" spans="2:11" ht="15">
      <c r="B1270" s="66"/>
      <c r="C1270" s="66"/>
      <c r="G1270" s="68"/>
      <c r="H1270" s="66"/>
      <c r="I1270" s="68"/>
      <c r="J1270" s="68"/>
      <c r="K1270" s="68"/>
    </row>
    <row r="1271" spans="2:11" ht="15">
      <c r="B1271" s="66"/>
      <c r="C1271" s="66"/>
      <c r="G1271" s="68"/>
      <c r="H1271" s="66"/>
      <c r="I1271" s="68"/>
      <c r="J1271" s="68"/>
      <c r="K1271" s="68"/>
    </row>
    <row r="1272" spans="2:11" ht="15">
      <c r="B1272" s="66"/>
      <c r="C1272" s="66"/>
      <c r="G1272" s="68"/>
      <c r="H1272" s="66"/>
      <c r="I1272" s="68"/>
      <c r="J1272" s="68"/>
      <c r="K1272" s="68"/>
    </row>
    <row r="1273" spans="2:11" ht="15">
      <c r="B1273" s="66"/>
      <c r="C1273" s="66"/>
      <c r="G1273" s="68"/>
      <c r="H1273" s="66"/>
      <c r="I1273" s="68"/>
      <c r="J1273" s="68"/>
      <c r="K1273" s="68"/>
    </row>
    <row r="1274" spans="2:11" ht="15">
      <c r="B1274" s="66"/>
      <c r="C1274" s="66"/>
      <c r="G1274" s="68"/>
      <c r="H1274" s="66"/>
      <c r="I1274" s="68"/>
      <c r="J1274" s="68"/>
      <c r="K1274" s="68"/>
    </row>
    <row r="1275" spans="2:11" ht="15">
      <c r="B1275" s="66"/>
      <c r="C1275" s="66"/>
      <c r="G1275" s="68"/>
      <c r="H1275" s="66"/>
      <c r="I1275" s="68"/>
      <c r="J1275" s="68"/>
      <c r="K1275" s="68"/>
    </row>
    <row r="1276" spans="2:11" ht="15">
      <c r="B1276" s="66"/>
      <c r="C1276" s="66"/>
      <c r="G1276" s="68"/>
      <c r="H1276" s="66"/>
      <c r="I1276" s="68"/>
      <c r="J1276" s="68"/>
      <c r="K1276" s="68"/>
    </row>
    <row r="1277" spans="2:11" ht="15">
      <c r="B1277" s="66"/>
      <c r="C1277" s="66"/>
      <c r="G1277" s="68"/>
      <c r="H1277" s="66"/>
      <c r="I1277" s="68"/>
      <c r="J1277" s="68"/>
      <c r="K1277" s="68"/>
    </row>
    <row r="1278" spans="2:11" ht="15">
      <c r="B1278" s="66"/>
      <c r="C1278" s="66"/>
      <c r="G1278" s="68"/>
      <c r="H1278" s="66"/>
      <c r="I1278" s="68"/>
      <c r="J1278" s="68"/>
      <c r="K1278" s="68"/>
    </row>
    <row r="1279" spans="2:11" ht="15">
      <c r="B1279" s="66"/>
      <c r="C1279" s="66"/>
      <c r="G1279" s="68"/>
      <c r="H1279" s="66"/>
      <c r="I1279" s="68"/>
      <c r="J1279" s="68"/>
      <c r="K1279" s="68"/>
    </row>
    <row r="1280" spans="2:11" ht="15">
      <c r="B1280" s="66"/>
      <c r="C1280" s="66"/>
      <c r="G1280" s="68"/>
      <c r="H1280" s="66"/>
      <c r="I1280" s="68"/>
      <c r="J1280" s="68"/>
      <c r="K1280" s="68"/>
    </row>
    <row r="1281" spans="2:11" ht="15">
      <c r="B1281" s="66"/>
      <c r="C1281" s="66"/>
      <c r="G1281" s="68"/>
      <c r="H1281" s="66"/>
      <c r="I1281" s="68"/>
      <c r="J1281" s="68"/>
      <c r="K1281" s="68"/>
    </row>
    <row r="1282" spans="2:11" ht="15">
      <c r="B1282" s="66"/>
      <c r="C1282" s="66"/>
      <c r="G1282" s="68"/>
      <c r="H1282" s="66"/>
      <c r="I1282" s="68"/>
      <c r="J1282" s="68"/>
      <c r="K1282" s="68"/>
    </row>
    <row r="1283" spans="2:11" ht="15">
      <c r="B1283" s="66"/>
      <c r="C1283" s="66"/>
      <c r="G1283" s="68"/>
      <c r="H1283" s="66"/>
      <c r="I1283" s="68"/>
      <c r="J1283" s="68"/>
      <c r="K1283" s="68"/>
    </row>
    <row r="1284" spans="2:11" ht="15">
      <c r="B1284" s="66"/>
      <c r="C1284" s="66"/>
      <c r="G1284" s="68"/>
      <c r="H1284" s="66"/>
      <c r="I1284" s="68"/>
      <c r="J1284" s="68"/>
      <c r="K1284" s="68"/>
    </row>
    <row r="1285" spans="2:11" ht="15">
      <c r="B1285" s="66"/>
      <c r="C1285" s="66"/>
      <c r="G1285" s="68"/>
      <c r="H1285" s="66"/>
      <c r="I1285" s="68"/>
      <c r="J1285" s="68"/>
      <c r="K1285" s="68"/>
    </row>
    <row r="1286" spans="2:11" ht="15">
      <c r="B1286" s="66"/>
      <c r="C1286" s="66"/>
      <c r="G1286" s="68"/>
      <c r="H1286" s="66"/>
      <c r="I1286" s="68"/>
      <c r="J1286" s="68"/>
      <c r="K1286" s="68"/>
    </row>
    <row r="1287" spans="2:11" ht="15">
      <c r="B1287" s="66"/>
      <c r="C1287" s="66"/>
      <c r="G1287" s="68"/>
      <c r="H1287" s="66"/>
      <c r="I1287" s="68"/>
      <c r="J1287" s="68"/>
      <c r="K1287" s="68"/>
    </row>
    <row r="1288" spans="2:11" ht="15">
      <c r="B1288" s="66"/>
      <c r="C1288" s="66"/>
      <c r="G1288" s="68"/>
      <c r="H1288" s="66"/>
      <c r="I1288" s="68"/>
      <c r="J1288" s="68"/>
      <c r="K1288" s="68"/>
    </row>
    <row r="1289" spans="2:11" ht="15">
      <c r="B1289" s="66"/>
      <c r="C1289" s="66"/>
      <c r="G1289" s="68"/>
      <c r="H1289" s="66"/>
      <c r="I1289" s="68"/>
      <c r="J1289" s="68"/>
      <c r="K1289" s="68"/>
    </row>
    <row r="1290" spans="2:11" ht="15">
      <c r="B1290" s="66"/>
      <c r="C1290" s="66"/>
      <c r="G1290" s="68"/>
      <c r="H1290" s="66"/>
      <c r="I1290" s="68"/>
      <c r="J1290" s="68"/>
      <c r="K1290" s="68"/>
    </row>
    <row r="1291" spans="2:11" ht="15">
      <c r="B1291" s="66"/>
      <c r="C1291" s="66"/>
      <c r="G1291" s="68"/>
      <c r="H1291" s="66"/>
      <c r="I1291" s="68"/>
      <c r="J1291" s="68"/>
      <c r="K1291" s="68"/>
    </row>
    <row r="1292" spans="2:11" ht="15">
      <c r="B1292" s="66"/>
      <c r="C1292" s="66"/>
      <c r="G1292" s="68"/>
      <c r="H1292" s="66"/>
      <c r="I1292" s="68"/>
      <c r="J1292" s="68"/>
      <c r="K1292" s="68"/>
    </row>
    <row r="1293" spans="2:11" ht="15">
      <c r="B1293" s="66"/>
      <c r="C1293" s="66"/>
      <c r="G1293" s="68"/>
      <c r="H1293" s="66"/>
      <c r="I1293" s="68"/>
      <c r="J1293" s="68"/>
      <c r="K1293" s="68"/>
    </row>
    <row r="1294" spans="2:11" ht="15">
      <c r="B1294" s="66"/>
      <c r="C1294" s="66"/>
      <c r="G1294" s="68"/>
      <c r="H1294" s="66"/>
      <c r="I1294" s="68"/>
      <c r="J1294" s="68"/>
      <c r="K1294" s="68"/>
    </row>
    <row r="1295" spans="2:11" ht="15">
      <c r="B1295" s="66"/>
      <c r="C1295" s="66"/>
      <c r="G1295" s="68"/>
      <c r="H1295" s="66"/>
      <c r="I1295" s="68"/>
      <c r="J1295" s="68"/>
      <c r="K1295" s="68"/>
    </row>
    <row r="1296" spans="2:11" ht="15">
      <c r="B1296" s="66"/>
      <c r="C1296" s="66"/>
      <c r="G1296" s="68"/>
      <c r="H1296" s="66"/>
      <c r="I1296" s="68"/>
      <c r="J1296" s="68"/>
      <c r="K1296" s="68"/>
    </row>
    <row r="1297" spans="2:11" ht="15">
      <c r="B1297" s="66"/>
      <c r="C1297" s="66"/>
      <c r="G1297" s="68"/>
      <c r="H1297" s="66"/>
      <c r="I1297" s="68"/>
      <c r="J1297" s="68"/>
      <c r="K1297" s="68"/>
    </row>
    <row r="1298" spans="2:11" ht="15">
      <c r="B1298" s="66"/>
      <c r="C1298" s="66"/>
      <c r="G1298" s="68"/>
      <c r="H1298" s="66"/>
      <c r="I1298" s="68"/>
      <c r="J1298" s="68"/>
      <c r="K1298" s="68"/>
    </row>
    <row r="1299" spans="2:11" ht="15">
      <c r="B1299" s="66"/>
      <c r="C1299" s="66"/>
      <c r="G1299" s="68"/>
      <c r="H1299" s="66"/>
      <c r="I1299" s="68"/>
      <c r="J1299" s="68"/>
      <c r="K1299" s="68"/>
    </row>
    <row r="1300" spans="2:11" ht="15">
      <c r="B1300" s="66"/>
      <c r="C1300" s="66"/>
      <c r="G1300" s="68"/>
      <c r="H1300" s="66"/>
      <c r="I1300" s="68"/>
      <c r="J1300" s="68"/>
      <c r="K1300" s="68"/>
    </row>
    <row r="1301" spans="2:11" ht="15">
      <c r="B1301" s="66"/>
      <c r="C1301" s="66"/>
      <c r="G1301" s="68"/>
      <c r="H1301" s="66"/>
      <c r="I1301" s="68"/>
      <c r="J1301" s="68"/>
      <c r="K1301" s="68"/>
    </row>
    <row r="1302" spans="2:11" ht="15">
      <c r="B1302" s="66"/>
      <c r="C1302" s="66"/>
      <c r="G1302" s="68"/>
      <c r="H1302" s="66"/>
      <c r="I1302" s="68"/>
      <c r="J1302" s="68"/>
      <c r="K1302" s="68"/>
    </row>
    <row r="1303" spans="2:11" ht="15">
      <c r="B1303" s="66"/>
      <c r="C1303" s="66"/>
      <c r="G1303" s="68"/>
      <c r="H1303" s="66"/>
      <c r="I1303" s="68"/>
      <c r="J1303" s="68"/>
      <c r="K1303" s="68"/>
    </row>
    <row r="1304" spans="2:11" ht="15">
      <c r="B1304" s="66"/>
      <c r="C1304" s="66"/>
      <c r="G1304" s="68"/>
      <c r="H1304" s="66"/>
      <c r="I1304" s="68"/>
      <c r="J1304" s="68"/>
      <c r="K1304" s="68"/>
    </row>
    <row r="1305" spans="2:11" ht="15">
      <c r="B1305" s="66"/>
      <c r="C1305" s="66"/>
      <c r="G1305" s="68"/>
      <c r="H1305" s="66"/>
      <c r="I1305" s="68"/>
      <c r="J1305" s="68"/>
      <c r="K1305" s="68"/>
    </row>
    <row r="1306" spans="2:11" ht="15">
      <c r="B1306" s="66"/>
      <c r="C1306" s="66"/>
      <c r="G1306" s="68"/>
      <c r="H1306" s="66"/>
      <c r="I1306" s="68"/>
      <c r="J1306" s="68"/>
      <c r="K1306" s="68"/>
    </row>
    <row r="1307" spans="2:11" ht="15">
      <c r="B1307" s="66"/>
      <c r="C1307" s="66"/>
      <c r="G1307" s="68"/>
      <c r="H1307" s="66"/>
      <c r="I1307" s="68"/>
      <c r="J1307" s="68"/>
      <c r="K1307" s="68"/>
    </row>
    <row r="1308" spans="2:11" ht="15">
      <c r="B1308" s="66"/>
      <c r="C1308" s="66"/>
      <c r="G1308" s="68"/>
      <c r="H1308" s="66"/>
      <c r="I1308" s="68"/>
      <c r="J1308" s="68"/>
      <c r="K1308" s="68"/>
    </row>
    <row r="1309" spans="2:11" ht="15">
      <c r="B1309" s="66"/>
      <c r="C1309" s="66"/>
      <c r="G1309" s="68"/>
      <c r="H1309" s="66"/>
      <c r="I1309" s="68"/>
      <c r="J1309" s="68"/>
      <c r="K1309" s="68"/>
    </row>
    <row r="1310" spans="2:11" ht="15">
      <c r="B1310" s="66"/>
      <c r="C1310" s="66"/>
      <c r="G1310" s="68"/>
      <c r="H1310" s="66"/>
      <c r="I1310" s="68"/>
      <c r="J1310" s="68"/>
      <c r="K1310" s="68"/>
    </row>
    <row r="1311" spans="2:11" ht="15">
      <c r="B1311" s="66"/>
      <c r="C1311" s="66"/>
      <c r="G1311" s="68"/>
      <c r="H1311" s="66"/>
      <c r="I1311" s="68"/>
      <c r="J1311" s="68"/>
      <c r="K1311" s="68"/>
    </row>
    <row r="1312" spans="2:11" ht="15">
      <c r="B1312" s="66"/>
      <c r="C1312" s="66"/>
      <c r="G1312" s="68"/>
      <c r="H1312" s="66"/>
      <c r="I1312" s="68"/>
      <c r="J1312" s="68"/>
      <c r="K1312" s="68"/>
    </row>
    <row r="1313" spans="2:11" ht="15">
      <c r="B1313" s="66"/>
      <c r="C1313" s="66"/>
      <c r="G1313" s="68"/>
      <c r="H1313" s="66"/>
      <c r="I1313" s="68"/>
      <c r="J1313" s="68"/>
      <c r="K1313" s="68"/>
    </row>
    <row r="1314" spans="2:11" ht="15">
      <c r="B1314" s="66"/>
      <c r="C1314" s="66"/>
      <c r="G1314" s="68"/>
      <c r="H1314" s="66"/>
      <c r="I1314" s="68"/>
      <c r="J1314" s="68"/>
      <c r="K1314" s="68"/>
    </row>
    <row r="1315" spans="2:11" ht="15">
      <c r="B1315" s="66"/>
      <c r="C1315" s="66"/>
      <c r="G1315" s="68"/>
      <c r="H1315" s="66"/>
      <c r="I1315" s="68"/>
      <c r="J1315" s="68"/>
      <c r="K1315" s="68"/>
    </row>
    <row r="1316" spans="2:11" ht="15">
      <c r="B1316" s="66"/>
      <c r="C1316" s="66"/>
      <c r="G1316" s="68"/>
      <c r="H1316" s="66"/>
      <c r="I1316" s="68"/>
      <c r="J1316" s="68"/>
      <c r="K1316" s="68"/>
    </row>
    <row r="1317" spans="2:11" ht="15">
      <c r="B1317" s="66"/>
      <c r="C1317" s="66"/>
      <c r="G1317" s="68"/>
      <c r="H1317" s="66"/>
      <c r="I1317" s="68"/>
      <c r="J1317" s="68"/>
      <c r="K1317" s="68"/>
    </row>
    <row r="1318" spans="2:11" ht="15">
      <c r="B1318" s="66"/>
      <c r="C1318" s="66"/>
      <c r="G1318" s="68"/>
      <c r="H1318" s="66"/>
      <c r="I1318" s="68"/>
      <c r="J1318" s="68"/>
      <c r="K1318" s="68"/>
    </row>
    <row r="1319" spans="2:11" ht="15">
      <c r="B1319" s="66"/>
      <c r="C1319" s="66"/>
      <c r="G1319" s="68"/>
      <c r="H1319" s="66"/>
      <c r="I1319" s="68"/>
      <c r="J1319" s="68"/>
      <c r="K1319" s="68"/>
    </row>
    <row r="1320" spans="2:11" ht="15">
      <c r="B1320" s="66"/>
      <c r="C1320" s="66"/>
      <c r="G1320" s="68"/>
      <c r="H1320" s="66"/>
      <c r="I1320" s="68"/>
      <c r="J1320" s="68"/>
      <c r="K1320" s="68"/>
    </row>
    <row r="1321" spans="2:11" ht="15">
      <c r="B1321" s="66"/>
      <c r="C1321" s="66"/>
      <c r="G1321" s="68"/>
      <c r="H1321" s="66"/>
      <c r="I1321" s="68"/>
      <c r="J1321" s="68"/>
      <c r="K1321" s="68"/>
    </row>
    <row r="1322" spans="2:11" ht="15">
      <c r="B1322" s="66"/>
      <c r="C1322" s="66"/>
      <c r="G1322" s="68"/>
      <c r="H1322" s="66"/>
      <c r="I1322" s="68"/>
      <c r="J1322" s="68"/>
      <c r="K1322" s="68"/>
    </row>
    <row r="1323" spans="2:11" ht="15">
      <c r="B1323" s="66"/>
      <c r="C1323" s="66"/>
      <c r="G1323" s="68"/>
      <c r="H1323" s="66"/>
      <c r="I1323" s="68"/>
      <c r="J1323" s="68"/>
      <c r="K1323" s="68"/>
    </row>
    <row r="1324" spans="2:11" ht="15">
      <c r="B1324" s="66"/>
      <c r="C1324" s="66"/>
      <c r="G1324" s="68"/>
      <c r="H1324" s="66"/>
      <c r="I1324" s="68"/>
      <c r="J1324" s="68"/>
      <c r="K1324" s="68"/>
    </row>
    <row r="1325" spans="2:11" ht="15">
      <c r="B1325" s="66"/>
      <c r="C1325" s="66"/>
      <c r="G1325" s="68"/>
      <c r="H1325" s="66"/>
      <c r="I1325" s="68"/>
      <c r="J1325" s="68"/>
      <c r="K1325" s="68"/>
    </row>
    <row r="1326" spans="2:11" ht="15">
      <c r="B1326" s="66"/>
      <c r="C1326" s="66"/>
      <c r="G1326" s="68"/>
      <c r="H1326" s="66"/>
      <c r="I1326" s="68"/>
      <c r="J1326" s="68"/>
      <c r="K1326" s="68"/>
    </row>
    <row r="1327" spans="2:11" ht="15">
      <c r="B1327" s="66"/>
      <c r="C1327" s="66"/>
      <c r="G1327" s="68"/>
      <c r="H1327" s="66"/>
      <c r="I1327" s="68"/>
      <c r="J1327" s="68"/>
      <c r="K1327" s="68"/>
    </row>
    <row r="1328" spans="2:11" ht="15">
      <c r="B1328" s="66"/>
      <c r="C1328" s="66"/>
      <c r="G1328" s="68"/>
      <c r="H1328" s="66"/>
      <c r="I1328" s="68"/>
      <c r="J1328" s="68"/>
      <c r="K1328" s="68"/>
    </row>
    <row r="1329" spans="2:11" ht="15">
      <c r="B1329" s="66"/>
      <c r="C1329" s="66"/>
      <c r="G1329" s="68"/>
      <c r="H1329" s="66"/>
      <c r="I1329" s="68"/>
      <c r="J1329" s="68"/>
      <c r="K1329" s="68"/>
    </row>
    <row r="1330" spans="2:11" ht="15">
      <c r="B1330" s="66"/>
      <c r="C1330" s="66"/>
      <c r="G1330" s="68"/>
      <c r="H1330" s="66"/>
      <c r="I1330" s="68"/>
      <c r="J1330" s="68"/>
      <c r="K1330" s="68"/>
    </row>
    <row r="1331" spans="2:11" ht="15">
      <c r="B1331" s="66"/>
      <c r="C1331" s="66"/>
      <c r="G1331" s="68"/>
      <c r="H1331" s="66"/>
      <c r="I1331" s="68"/>
      <c r="J1331" s="68"/>
      <c r="K1331" s="68"/>
    </row>
    <row r="1332" spans="2:11" ht="15">
      <c r="B1332" s="66"/>
      <c r="C1332" s="66"/>
      <c r="G1332" s="68"/>
      <c r="H1332" s="66"/>
      <c r="I1332" s="68"/>
      <c r="J1332" s="68"/>
      <c r="K1332" s="68"/>
    </row>
    <row r="1333" spans="2:11" ht="15">
      <c r="B1333" s="66"/>
      <c r="C1333" s="66"/>
      <c r="G1333" s="68"/>
      <c r="H1333" s="66"/>
      <c r="I1333" s="68"/>
      <c r="J1333" s="68"/>
      <c r="K1333" s="68"/>
    </row>
    <row r="1334" spans="2:11" ht="15">
      <c r="B1334" s="66"/>
      <c r="C1334" s="66"/>
      <c r="G1334" s="68"/>
      <c r="H1334" s="66"/>
      <c r="I1334" s="68"/>
      <c r="J1334" s="68"/>
      <c r="K1334" s="68"/>
    </row>
    <row r="1335" spans="2:11" ht="15">
      <c r="B1335" s="66"/>
      <c r="C1335" s="66"/>
      <c r="G1335" s="68"/>
      <c r="H1335" s="66"/>
      <c r="I1335" s="68"/>
      <c r="J1335" s="68"/>
      <c r="K1335" s="68"/>
    </row>
    <row r="1336" spans="2:11" ht="15">
      <c r="B1336" s="66"/>
      <c r="C1336" s="66"/>
      <c r="G1336" s="68"/>
      <c r="H1336" s="66"/>
      <c r="I1336" s="68"/>
      <c r="J1336" s="68"/>
      <c r="K1336" s="68"/>
    </row>
    <row r="1337" spans="2:11" ht="15">
      <c r="B1337" s="66"/>
      <c r="C1337" s="66"/>
      <c r="G1337" s="68"/>
      <c r="H1337" s="66"/>
      <c r="I1337" s="68"/>
      <c r="J1337" s="68"/>
      <c r="K1337" s="68"/>
    </row>
    <row r="1338" spans="2:11" ht="15">
      <c r="B1338" s="66"/>
      <c r="C1338" s="66"/>
      <c r="G1338" s="68"/>
      <c r="H1338" s="66"/>
      <c r="I1338" s="68"/>
      <c r="J1338" s="68"/>
      <c r="K1338" s="68"/>
    </row>
    <row r="1339" spans="2:11" ht="15">
      <c r="B1339" s="66"/>
      <c r="C1339" s="66"/>
      <c r="G1339" s="68"/>
      <c r="H1339" s="66"/>
      <c r="I1339" s="68"/>
      <c r="J1339" s="68"/>
      <c r="K1339" s="68"/>
    </row>
    <row r="1340" spans="2:11" ht="15">
      <c r="B1340" s="66"/>
      <c r="C1340" s="66"/>
      <c r="G1340" s="68"/>
      <c r="H1340" s="66"/>
      <c r="I1340" s="68"/>
      <c r="J1340" s="68"/>
      <c r="K1340" s="68"/>
    </row>
    <row r="1341" spans="2:11" ht="15">
      <c r="B1341" s="66"/>
      <c r="C1341" s="66"/>
      <c r="G1341" s="68"/>
      <c r="H1341" s="66"/>
      <c r="I1341" s="68"/>
      <c r="J1341" s="68"/>
      <c r="K1341" s="68"/>
    </row>
    <row r="1342" spans="2:11" ht="15">
      <c r="B1342" s="66"/>
      <c r="C1342" s="66"/>
      <c r="G1342" s="68"/>
      <c r="H1342" s="66"/>
      <c r="I1342" s="68"/>
      <c r="J1342" s="68"/>
      <c r="K1342" s="68"/>
    </row>
    <row r="1343" spans="2:11" ht="15">
      <c r="B1343" s="66"/>
      <c r="C1343" s="66"/>
      <c r="G1343" s="68"/>
      <c r="H1343" s="66"/>
      <c r="I1343" s="68"/>
      <c r="J1343" s="68"/>
      <c r="K1343" s="68"/>
    </row>
    <row r="1344" spans="2:11" ht="15">
      <c r="B1344" s="66"/>
      <c r="C1344" s="66"/>
      <c r="G1344" s="68"/>
      <c r="H1344" s="66"/>
      <c r="I1344" s="68"/>
      <c r="J1344" s="68"/>
      <c r="K1344" s="68"/>
    </row>
    <row r="1345" spans="2:11" ht="15">
      <c r="B1345" s="66"/>
      <c r="C1345" s="66"/>
      <c r="G1345" s="68"/>
      <c r="H1345" s="66"/>
      <c r="I1345" s="68"/>
      <c r="J1345" s="68"/>
      <c r="K1345" s="68"/>
    </row>
    <row r="1346" spans="2:11" ht="15">
      <c r="B1346" s="66"/>
      <c r="C1346" s="66"/>
      <c r="G1346" s="68"/>
      <c r="H1346" s="66"/>
      <c r="I1346" s="68"/>
      <c r="J1346" s="68"/>
      <c r="K1346" s="68"/>
    </row>
    <row r="1347" spans="2:11" ht="15">
      <c r="B1347" s="66"/>
      <c r="C1347" s="66"/>
      <c r="G1347" s="68"/>
      <c r="H1347" s="66"/>
      <c r="I1347" s="68"/>
      <c r="J1347" s="68"/>
      <c r="K1347" s="68"/>
    </row>
    <row r="1348" spans="2:11" ht="15">
      <c r="B1348" s="66"/>
      <c r="C1348" s="66"/>
      <c r="G1348" s="68"/>
      <c r="H1348" s="66"/>
      <c r="I1348" s="68"/>
      <c r="J1348" s="68"/>
      <c r="K1348" s="68"/>
    </row>
    <row r="1349" spans="2:11" ht="15">
      <c r="B1349" s="66"/>
      <c r="C1349" s="66"/>
      <c r="G1349" s="68"/>
      <c r="H1349" s="66"/>
      <c r="I1349" s="68"/>
      <c r="J1349" s="68"/>
      <c r="K1349" s="68"/>
    </row>
    <row r="1350" spans="2:11" ht="15">
      <c r="B1350" s="66"/>
      <c r="C1350" s="66"/>
      <c r="G1350" s="68"/>
      <c r="H1350" s="66"/>
      <c r="I1350" s="68"/>
      <c r="J1350" s="68"/>
      <c r="K1350" s="68"/>
    </row>
    <row r="1351" spans="2:11" ht="15">
      <c r="B1351" s="66"/>
      <c r="C1351" s="66"/>
      <c r="G1351" s="68"/>
      <c r="H1351" s="66"/>
      <c r="I1351" s="68"/>
      <c r="J1351" s="68"/>
      <c r="K1351" s="68"/>
    </row>
    <row r="1352" spans="2:11" ht="15">
      <c r="B1352" s="66"/>
      <c r="C1352" s="66"/>
      <c r="G1352" s="68"/>
      <c r="H1352" s="66"/>
      <c r="I1352" s="68"/>
      <c r="J1352" s="68"/>
      <c r="K1352" s="68"/>
    </row>
    <row r="1353" spans="2:11" ht="15">
      <c r="B1353" s="66"/>
      <c r="C1353" s="66"/>
      <c r="G1353" s="68"/>
      <c r="H1353" s="66"/>
      <c r="I1353" s="68"/>
      <c r="J1353" s="68"/>
      <c r="K1353" s="68"/>
    </row>
    <row r="1354" spans="2:11" ht="15">
      <c r="B1354" s="66"/>
      <c r="C1354" s="66"/>
      <c r="G1354" s="68"/>
      <c r="H1354" s="66"/>
      <c r="I1354" s="68"/>
      <c r="J1354" s="68"/>
      <c r="K1354" s="68"/>
    </row>
    <row r="1355" spans="2:11" ht="15">
      <c r="B1355" s="66"/>
      <c r="C1355" s="66"/>
      <c r="G1355" s="68"/>
      <c r="H1355" s="66"/>
      <c r="I1355" s="68"/>
      <c r="J1355" s="68"/>
      <c r="K1355" s="68"/>
    </row>
    <row r="1356" spans="2:11" ht="15">
      <c r="B1356" s="66"/>
      <c r="C1356" s="66"/>
      <c r="G1356" s="68"/>
      <c r="H1356" s="66"/>
      <c r="I1356" s="68"/>
      <c r="J1356" s="68"/>
      <c r="K1356" s="68"/>
    </row>
    <row r="1357" spans="2:11" ht="15">
      <c r="B1357" s="66"/>
      <c r="C1357" s="66"/>
      <c r="G1357" s="68"/>
      <c r="H1357" s="66"/>
      <c r="I1357" s="68"/>
      <c r="J1357" s="68"/>
      <c r="K1357" s="68"/>
    </row>
    <row r="1358" spans="2:11" ht="15">
      <c r="B1358" s="66"/>
      <c r="C1358" s="66"/>
      <c r="G1358" s="68"/>
      <c r="H1358" s="66"/>
      <c r="I1358" s="68"/>
      <c r="J1358" s="68"/>
      <c r="K1358" s="68"/>
    </row>
    <row r="1359" spans="2:11" ht="15">
      <c r="B1359" s="66"/>
      <c r="C1359" s="66"/>
      <c r="G1359" s="68"/>
      <c r="H1359" s="66"/>
      <c r="I1359" s="68"/>
      <c r="J1359" s="68"/>
      <c r="K1359" s="68"/>
    </row>
    <row r="1360" spans="2:11" ht="15">
      <c r="B1360" s="66"/>
      <c r="C1360" s="66"/>
      <c r="G1360" s="68"/>
      <c r="H1360" s="66"/>
      <c r="I1360" s="68"/>
      <c r="J1360" s="68"/>
      <c r="K1360" s="68"/>
    </row>
    <row r="1361" spans="2:11" ht="15">
      <c r="B1361" s="66"/>
      <c r="C1361" s="66"/>
      <c r="G1361" s="68"/>
      <c r="H1361" s="66"/>
      <c r="I1361" s="68"/>
      <c r="J1361" s="68"/>
      <c r="K1361" s="68"/>
    </row>
    <row r="1362" spans="2:11" ht="15">
      <c r="B1362" s="66"/>
      <c r="C1362" s="66"/>
      <c r="G1362" s="68"/>
      <c r="H1362" s="66"/>
      <c r="I1362" s="68"/>
      <c r="J1362" s="68"/>
      <c r="K1362" s="68"/>
    </row>
    <row r="1363" spans="2:11" ht="15">
      <c r="B1363" s="66"/>
      <c r="C1363" s="66"/>
      <c r="G1363" s="68"/>
      <c r="H1363" s="66"/>
      <c r="I1363" s="68"/>
      <c r="J1363" s="68"/>
      <c r="K1363" s="68"/>
    </row>
    <row r="1364" spans="2:11" ht="15">
      <c r="B1364" s="66"/>
      <c r="C1364" s="66"/>
      <c r="G1364" s="68"/>
      <c r="H1364" s="66"/>
      <c r="I1364" s="68"/>
      <c r="J1364" s="68"/>
      <c r="K1364" s="68"/>
    </row>
    <row r="1365" spans="2:11" ht="15">
      <c r="B1365" s="66"/>
      <c r="C1365" s="66"/>
      <c r="G1365" s="68"/>
      <c r="H1365" s="66"/>
      <c r="I1365" s="68"/>
      <c r="J1365" s="68"/>
      <c r="K1365" s="68"/>
    </row>
    <row r="1366" spans="2:11" ht="15">
      <c r="B1366" s="66"/>
      <c r="C1366" s="66"/>
      <c r="G1366" s="68"/>
      <c r="H1366" s="66"/>
      <c r="I1366" s="68"/>
      <c r="J1366" s="68"/>
      <c r="K1366" s="68"/>
    </row>
    <row r="1367" spans="2:11" ht="15">
      <c r="B1367" s="66"/>
      <c r="C1367" s="66"/>
      <c r="G1367" s="68"/>
      <c r="H1367" s="66"/>
      <c r="I1367" s="68"/>
      <c r="J1367" s="68"/>
      <c r="K1367" s="68"/>
    </row>
    <row r="1368" spans="2:11" ht="15">
      <c r="B1368" s="66"/>
      <c r="C1368" s="66"/>
      <c r="G1368" s="68"/>
      <c r="H1368" s="66"/>
      <c r="I1368" s="68"/>
      <c r="J1368" s="68"/>
      <c r="K1368" s="68"/>
    </row>
    <row r="1369" spans="2:11" ht="15">
      <c r="B1369" s="66"/>
      <c r="C1369" s="66"/>
      <c r="G1369" s="68"/>
      <c r="H1369" s="66"/>
      <c r="I1369" s="68"/>
      <c r="J1369" s="68"/>
      <c r="K1369" s="68"/>
    </row>
    <row r="1370" spans="2:11" ht="15">
      <c r="B1370" s="66"/>
      <c r="C1370" s="66"/>
      <c r="G1370" s="68"/>
      <c r="H1370" s="66"/>
      <c r="I1370" s="68"/>
      <c r="J1370" s="68"/>
      <c r="K1370" s="68"/>
    </row>
    <row r="1371" spans="2:11" ht="15">
      <c r="B1371" s="66"/>
      <c r="C1371" s="66"/>
      <c r="G1371" s="68"/>
      <c r="H1371" s="66"/>
      <c r="I1371" s="68"/>
      <c r="J1371" s="68"/>
      <c r="K1371" s="68"/>
    </row>
    <row r="1372" spans="2:11" ht="15">
      <c r="B1372" s="66"/>
      <c r="C1372" s="66"/>
      <c r="G1372" s="68"/>
      <c r="H1372" s="66"/>
      <c r="I1372" s="68"/>
      <c r="J1372" s="68"/>
      <c r="K1372" s="68"/>
    </row>
    <row r="1373" spans="2:11" ht="15">
      <c r="B1373" s="66"/>
      <c r="C1373" s="66"/>
      <c r="G1373" s="68"/>
      <c r="H1373" s="66"/>
      <c r="I1373" s="68"/>
      <c r="J1373" s="68"/>
      <c r="K1373" s="68"/>
    </row>
    <row r="1374" spans="2:11" ht="15">
      <c r="B1374" s="66"/>
      <c r="C1374" s="66"/>
      <c r="G1374" s="68"/>
      <c r="H1374" s="66"/>
      <c r="I1374" s="68"/>
      <c r="J1374" s="68"/>
      <c r="K1374" s="68"/>
    </row>
    <row r="1375" spans="2:11" ht="15">
      <c r="B1375" s="66"/>
      <c r="C1375" s="66"/>
      <c r="G1375" s="68"/>
      <c r="H1375" s="66"/>
      <c r="I1375" s="68"/>
      <c r="J1375" s="68"/>
      <c r="K1375" s="68"/>
    </row>
    <row r="1376" spans="2:11" ht="15">
      <c r="B1376" s="66"/>
      <c r="C1376" s="66"/>
      <c r="G1376" s="68"/>
      <c r="H1376" s="66"/>
      <c r="I1376" s="68"/>
      <c r="J1376" s="68"/>
      <c r="K1376" s="68"/>
    </row>
    <row r="1377" spans="2:11" ht="15">
      <c r="B1377" s="66"/>
      <c r="C1377" s="66"/>
      <c r="G1377" s="68"/>
      <c r="H1377" s="66"/>
      <c r="I1377" s="68"/>
      <c r="J1377" s="68"/>
      <c r="K1377" s="68"/>
    </row>
    <row r="1378" spans="2:11" ht="15">
      <c r="B1378" s="66"/>
      <c r="C1378" s="66"/>
      <c r="G1378" s="68"/>
      <c r="H1378" s="66"/>
      <c r="I1378" s="68"/>
      <c r="J1378" s="68"/>
      <c r="K1378" s="68"/>
    </row>
    <row r="1379" spans="2:11" ht="15">
      <c r="B1379" s="66"/>
      <c r="C1379" s="66"/>
      <c r="G1379" s="68"/>
      <c r="H1379" s="66"/>
      <c r="I1379" s="68"/>
      <c r="J1379" s="68"/>
      <c r="K1379" s="68"/>
    </row>
    <row r="1380" spans="2:11" ht="15">
      <c r="B1380" s="66"/>
      <c r="C1380" s="66"/>
      <c r="G1380" s="68"/>
      <c r="H1380" s="66"/>
      <c r="I1380" s="68"/>
      <c r="J1380" s="68"/>
      <c r="K1380" s="68"/>
    </row>
    <row r="1381" spans="2:11" ht="15">
      <c r="B1381" s="66"/>
      <c r="C1381" s="66"/>
      <c r="G1381" s="68"/>
      <c r="H1381" s="66"/>
      <c r="I1381" s="68"/>
      <c r="J1381" s="68"/>
      <c r="K1381" s="68"/>
    </row>
    <row r="1382" spans="2:11" ht="15">
      <c r="B1382" s="66"/>
      <c r="C1382" s="66"/>
      <c r="G1382" s="68"/>
      <c r="H1382" s="66"/>
      <c r="I1382" s="68"/>
      <c r="J1382" s="68"/>
      <c r="K1382" s="68"/>
    </row>
    <row r="1383" spans="2:11" ht="15">
      <c r="B1383" s="66"/>
      <c r="C1383" s="66"/>
      <c r="G1383" s="68"/>
      <c r="H1383" s="66"/>
      <c r="I1383" s="68"/>
      <c r="J1383" s="68"/>
      <c r="K1383" s="68"/>
    </row>
    <row r="1384" spans="2:11" ht="15">
      <c r="B1384" s="66"/>
      <c r="C1384" s="66"/>
      <c r="G1384" s="68"/>
      <c r="H1384" s="66"/>
      <c r="I1384" s="68"/>
      <c r="J1384" s="68"/>
      <c r="K1384" s="68"/>
    </row>
    <row r="1385" spans="2:11" ht="15">
      <c r="B1385" s="66"/>
      <c r="C1385" s="66"/>
      <c r="G1385" s="68"/>
      <c r="H1385" s="66"/>
      <c r="I1385" s="68"/>
      <c r="J1385" s="68"/>
      <c r="K1385" s="68"/>
    </row>
    <row r="1386" spans="2:11" ht="15">
      <c r="B1386" s="66"/>
      <c r="C1386" s="66"/>
      <c r="G1386" s="68"/>
      <c r="H1386" s="66"/>
      <c r="I1386" s="68"/>
      <c r="J1386" s="68"/>
      <c r="K1386" s="68"/>
    </row>
    <row r="1387" spans="2:11" ht="15">
      <c r="B1387" s="66"/>
      <c r="C1387" s="66"/>
      <c r="G1387" s="68"/>
      <c r="H1387" s="66"/>
      <c r="I1387" s="68"/>
      <c r="J1387" s="68"/>
      <c r="K1387" s="68"/>
    </row>
    <row r="1388" spans="2:11" ht="15">
      <c r="B1388" s="66"/>
      <c r="C1388" s="66"/>
      <c r="G1388" s="68"/>
      <c r="H1388" s="66"/>
      <c r="I1388" s="68"/>
      <c r="J1388" s="68"/>
      <c r="K1388" s="68"/>
    </row>
    <row r="1389" spans="2:11" ht="15">
      <c r="B1389" s="66"/>
      <c r="C1389" s="66"/>
      <c r="G1389" s="68"/>
      <c r="H1389" s="66"/>
      <c r="I1389" s="68"/>
      <c r="J1389" s="68"/>
      <c r="K1389" s="68"/>
    </row>
    <row r="1390" spans="2:11" ht="15">
      <c r="B1390" s="66"/>
      <c r="C1390" s="66"/>
      <c r="G1390" s="68"/>
      <c r="H1390" s="66"/>
      <c r="I1390" s="68"/>
      <c r="J1390" s="68"/>
      <c r="K1390" s="68"/>
    </row>
    <row r="1391" spans="2:11" ht="15">
      <c r="B1391" s="66"/>
      <c r="C1391" s="66"/>
      <c r="G1391" s="68"/>
      <c r="H1391" s="66"/>
      <c r="I1391" s="68"/>
      <c r="J1391" s="68"/>
      <c r="K1391" s="68"/>
    </row>
    <row r="1392" spans="2:11" ht="15">
      <c r="B1392" s="66"/>
      <c r="C1392" s="66"/>
      <c r="G1392" s="68"/>
      <c r="H1392" s="66"/>
      <c r="I1392" s="68"/>
      <c r="J1392" s="68"/>
      <c r="K1392" s="68"/>
    </row>
    <row r="1393" spans="2:11" ht="15">
      <c r="B1393" s="66"/>
      <c r="C1393" s="66"/>
      <c r="G1393" s="68"/>
      <c r="H1393" s="66"/>
      <c r="I1393" s="68"/>
      <c r="J1393" s="68"/>
      <c r="K1393" s="68"/>
    </row>
    <row r="1394" spans="2:11" ht="15">
      <c r="B1394" s="66"/>
      <c r="C1394" s="66"/>
      <c r="G1394" s="68"/>
      <c r="H1394" s="66"/>
      <c r="I1394" s="68"/>
      <c r="J1394" s="68"/>
      <c r="K1394" s="68"/>
    </row>
    <row r="1395" spans="2:11" ht="15">
      <c r="B1395" s="66"/>
      <c r="C1395" s="66"/>
      <c r="G1395" s="68"/>
      <c r="H1395" s="66"/>
      <c r="I1395" s="68"/>
      <c r="J1395" s="68"/>
      <c r="K1395" s="68"/>
    </row>
    <row r="1396" spans="2:11" ht="15">
      <c r="B1396" s="66"/>
      <c r="C1396" s="66"/>
      <c r="G1396" s="68"/>
      <c r="H1396" s="66"/>
      <c r="I1396" s="68"/>
      <c r="J1396" s="68"/>
      <c r="K1396" s="68"/>
    </row>
    <row r="1397" spans="2:11" ht="15">
      <c r="B1397" s="66"/>
      <c r="C1397" s="66"/>
      <c r="G1397" s="68"/>
      <c r="H1397" s="66"/>
      <c r="I1397" s="68"/>
      <c r="J1397" s="68"/>
      <c r="K1397" s="68"/>
    </row>
    <row r="1398" spans="2:11" ht="15">
      <c r="B1398" s="66"/>
      <c r="C1398" s="66"/>
      <c r="G1398" s="68"/>
      <c r="H1398" s="66"/>
      <c r="I1398" s="68"/>
      <c r="J1398" s="68"/>
      <c r="K1398" s="68"/>
    </row>
    <row r="1399" spans="2:11" ht="15">
      <c r="B1399" s="66"/>
      <c r="C1399" s="66"/>
      <c r="G1399" s="68"/>
      <c r="H1399" s="66"/>
      <c r="I1399" s="68"/>
      <c r="J1399" s="68"/>
      <c r="K1399" s="68"/>
    </row>
    <row r="1400" spans="2:11" ht="15">
      <c r="B1400" s="66"/>
      <c r="C1400" s="66"/>
      <c r="G1400" s="68"/>
      <c r="H1400" s="66"/>
      <c r="I1400" s="68"/>
      <c r="J1400" s="68"/>
      <c r="K1400" s="68"/>
    </row>
    <row r="1401" spans="2:11" ht="15">
      <c r="B1401" s="66"/>
      <c r="C1401" s="66"/>
      <c r="G1401" s="68"/>
      <c r="H1401" s="66"/>
      <c r="I1401" s="68"/>
      <c r="J1401" s="68"/>
      <c r="K1401" s="68"/>
    </row>
    <row r="1402" spans="2:11" ht="15">
      <c r="B1402" s="66"/>
      <c r="C1402" s="66"/>
      <c r="G1402" s="68"/>
      <c r="H1402" s="66"/>
      <c r="I1402" s="68"/>
      <c r="J1402" s="68"/>
      <c r="K1402" s="68"/>
    </row>
    <row r="1403" spans="2:11" ht="15">
      <c r="B1403" s="66"/>
      <c r="C1403" s="66"/>
      <c r="G1403" s="68"/>
      <c r="H1403" s="66"/>
      <c r="I1403" s="68"/>
      <c r="J1403" s="68"/>
      <c r="K1403" s="68"/>
    </row>
    <row r="1404" spans="2:11" ht="15">
      <c r="B1404" s="66"/>
      <c r="C1404" s="66"/>
      <c r="G1404" s="68"/>
      <c r="H1404" s="66"/>
      <c r="I1404" s="68"/>
      <c r="J1404" s="68"/>
      <c r="K1404" s="68"/>
    </row>
    <row r="1405" spans="2:11" ht="15">
      <c r="B1405" s="66"/>
      <c r="C1405" s="66"/>
      <c r="G1405" s="68"/>
      <c r="H1405" s="66"/>
      <c r="I1405" s="68"/>
      <c r="J1405" s="68"/>
      <c r="K1405" s="68"/>
    </row>
    <row r="1406" spans="2:11" ht="15">
      <c r="B1406" s="66"/>
      <c r="C1406" s="66"/>
      <c r="G1406" s="68"/>
      <c r="H1406" s="66"/>
      <c r="I1406" s="68"/>
      <c r="J1406" s="68"/>
      <c r="K1406" s="68"/>
    </row>
    <row r="1407" spans="2:11" ht="15">
      <c r="B1407" s="66"/>
      <c r="C1407" s="66"/>
      <c r="G1407" s="68"/>
      <c r="H1407" s="66"/>
      <c r="I1407" s="68"/>
      <c r="J1407" s="68"/>
      <c r="K1407" s="68"/>
    </row>
    <row r="1408" spans="2:11" ht="15">
      <c r="B1408" s="66"/>
      <c r="C1408" s="66"/>
      <c r="G1408" s="68"/>
      <c r="H1408" s="66"/>
      <c r="I1408" s="68"/>
      <c r="J1408" s="68"/>
      <c r="K1408" s="68"/>
    </row>
    <row r="1409" spans="2:11" ht="15">
      <c r="B1409" s="66"/>
      <c r="C1409" s="66"/>
      <c r="G1409" s="68"/>
      <c r="H1409" s="66"/>
      <c r="I1409" s="68"/>
      <c r="J1409" s="68"/>
      <c r="K1409" s="68"/>
    </row>
    <row r="1410" spans="2:11" ht="15">
      <c r="B1410" s="66"/>
      <c r="C1410" s="66"/>
      <c r="G1410" s="68"/>
      <c r="H1410" s="66"/>
      <c r="I1410" s="68"/>
      <c r="J1410" s="68"/>
      <c r="K1410" s="68"/>
    </row>
    <row r="1411" spans="2:11" ht="15">
      <c r="B1411" s="66"/>
      <c r="C1411" s="66"/>
      <c r="G1411" s="68"/>
      <c r="H1411" s="66"/>
      <c r="I1411" s="68"/>
      <c r="J1411" s="68"/>
      <c r="K1411" s="68"/>
    </row>
    <row r="1412" spans="2:11" ht="15">
      <c r="B1412" s="66"/>
      <c r="C1412" s="66"/>
      <c r="G1412" s="68"/>
      <c r="H1412" s="66"/>
      <c r="I1412" s="68"/>
      <c r="J1412" s="68"/>
      <c r="K1412" s="68"/>
    </row>
    <row r="1413" spans="2:11" ht="15">
      <c r="B1413" s="66"/>
      <c r="C1413" s="66"/>
      <c r="G1413" s="68"/>
      <c r="H1413" s="66"/>
      <c r="I1413" s="68"/>
      <c r="J1413" s="68"/>
      <c r="K1413" s="68"/>
    </row>
    <row r="1414" spans="2:11" ht="15">
      <c r="B1414" s="66"/>
      <c r="C1414" s="66"/>
      <c r="G1414" s="68"/>
      <c r="H1414" s="66"/>
      <c r="I1414" s="68"/>
      <c r="J1414" s="68"/>
      <c r="K1414" s="68"/>
    </row>
    <row r="1415" spans="2:11" ht="15">
      <c r="B1415" s="66"/>
      <c r="C1415" s="66"/>
      <c r="G1415" s="68"/>
      <c r="H1415" s="66"/>
      <c r="I1415" s="68"/>
      <c r="J1415" s="68"/>
      <c r="K1415" s="68"/>
    </row>
    <row r="1416" spans="2:11" ht="15">
      <c r="B1416" s="66"/>
      <c r="C1416" s="66"/>
      <c r="G1416" s="68"/>
      <c r="H1416" s="66"/>
      <c r="I1416" s="68"/>
      <c r="J1416" s="68"/>
      <c r="K1416" s="68"/>
    </row>
    <row r="1417" spans="2:11" ht="15">
      <c r="B1417" s="66"/>
      <c r="C1417" s="66"/>
      <c r="G1417" s="68"/>
      <c r="H1417" s="66"/>
      <c r="I1417" s="68"/>
      <c r="J1417" s="68"/>
      <c r="K1417" s="68"/>
    </row>
    <row r="1418" spans="2:11" ht="15">
      <c r="B1418" s="66"/>
      <c r="C1418" s="66"/>
      <c r="G1418" s="68"/>
      <c r="H1418" s="66"/>
      <c r="I1418" s="68"/>
      <c r="J1418" s="68"/>
      <c r="K1418" s="68"/>
    </row>
    <row r="1419" spans="2:11" ht="15">
      <c r="B1419" s="66"/>
      <c r="C1419" s="66"/>
      <c r="G1419" s="68"/>
      <c r="H1419" s="66"/>
      <c r="I1419" s="68"/>
      <c r="J1419" s="68"/>
      <c r="K1419" s="68"/>
    </row>
    <row r="1420" spans="2:11" ht="15">
      <c r="B1420" s="66"/>
      <c r="C1420" s="66"/>
      <c r="G1420" s="68"/>
      <c r="H1420" s="66"/>
      <c r="I1420" s="68"/>
      <c r="J1420" s="68"/>
      <c r="K1420" s="68"/>
    </row>
    <row r="1421" spans="2:11" ht="15">
      <c r="B1421" s="66"/>
      <c r="C1421" s="66"/>
      <c r="G1421" s="68"/>
      <c r="H1421" s="66"/>
      <c r="I1421" s="68"/>
      <c r="J1421" s="68"/>
      <c r="K1421" s="68"/>
    </row>
    <row r="1422" spans="2:11" ht="15">
      <c r="B1422" s="66"/>
      <c r="C1422" s="66"/>
      <c r="G1422" s="68"/>
      <c r="H1422" s="66"/>
      <c r="I1422" s="68"/>
      <c r="J1422" s="68"/>
      <c r="K1422" s="68"/>
    </row>
    <row r="1423" spans="2:11" ht="15">
      <c r="B1423" s="66"/>
      <c r="C1423" s="66"/>
      <c r="G1423" s="68"/>
      <c r="H1423" s="66"/>
      <c r="I1423" s="68"/>
      <c r="J1423" s="68"/>
      <c r="K1423" s="68"/>
    </row>
    <row r="1424" spans="2:11" ht="15">
      <c r="B1424" s="66"/>
      <c r="C1424" s="66"/>
      <c r="G1424" s="68"/>
      <c r="H1424" s="66"/>
      <c r="I1424" s="68"/>
      <c r="J1424" s="68"/>
      <c r="K1424" s="68"/>
    </row>
    <row r="1425" spans="2:11" ht="15">
      <c r="B1425" s="66"/>
      <c r="C1425" s="66"/>
      <c r="G1425" s="68"/>
      <c r="H1425" s="66"/>
      <c r="I1425" s="68"/>
      <c r="J1425" s="68"/>
      <c r="K1425" s="68"/>
    </row>
    <row r="1426" spans="2:11" ht="15">
      <c r="B1426" s="66"/>
      <c r="C1426" s="66"/>
      <c r="G1426" s="68"/>
      <c r="H1426" s="66"/>
      <c r="I1426" s="68"/>
      <c r="J1426" s="68"/>
      <c r="K1426" s="68"/>
    </row>
    <row r="1427" spans="2:11" ht="15">
      <c r="B1427" s="66"/>
      <c r="C1427" s="66"/>
      <c r="G1427" s="68"/>
      <c r="H1427" s="66"/>
      <c r="I1427" s="68"/>
      <c r="J1427" s="68"/>
      <c r="K1427" s="68"/>
    </row>
    <row r="1428" spans="2:11" ht="15">
      <c r="B1428" s="66"/>
      <c r="C1428" s="66"/>
      <c r="G1428" s="68"/>
      <c r="H1428" s="66"/>
      <c r="I1428" s="68"/>
      <c r="J1428" s="68"/>
      <c r="K1428" s="68"/>
    </row>
    <row r="1429" spans="2:11" ht="15">
      <c r="B1429" s="66"/>
      <c r="C1429" s="66"/>
      <c r="G1429" s="68"/>
      <c r="H1429" s="66"/>
      <c r="I1429" s="68"/>
      <c r="J1429" s="68"/>
      <c r="K1429" s="68"/>
    </row>
    <row r="1430" spans="2:11" ht="15">
      <c r="B1430" s="66"/>
      <c r="C1430" s="66"/>
      <c r="G1430" s="68"/>
      <c r="H1430" s="66"/>
      <c r="I1430" s="68"/>
      <c r="J1430" s="68"/>
      <c r="K1430" s="68"/>
    </row>
    <row r="1431" spans="2:11" ht="15">
      <c r="B1431" s="66"/>
      <c r="C1431" s="66"/>
      <c r="G1431" s="68"/>
      <c r="H1431" s="66"/>
      <c r="I1431" s="68"/>
      <c r="J1431" s="68"/>
      <c r="K1431" s="68"/>
    </row>
    <row r="1432" spans="2:11" ht="15">
      <c r="B1432" s="66"/>
      <c r="C1432" s="66"/>
      <c r="G1432" s="68"/>
      <c r="H1432" s="66"/>
      <c r="I1432" s="68"/>
      <c r="J1432" s="68"/>
      <c r="K1432" s="68"/>
    </row>
    <row r="1433" spans="2:11" ht="15">
      <c r="B1433" s="66"/>
      <c r="C1433" s="66"/>
      <c r="G1433" s="68"/>
      <c r="H1433" s="66"/>
      <c r="I1433" s="68"/>
      <c r="J1433" s="68"/>
      <c r="K1433" s="68"/>
    </row>
    <row r="1434" spans="2:11" ht="15">
      <c r="B1434" s="66"/>
      <c r="C1434" s="66"/>
      <c r="G1434" s="68"/>
      <c r="H1434" s="66"/>
      <c r="I1434" s="68"/>
      <c r="J1434" s="68"/>
      <c r="K1434" s="68"/>
    </row>
    <row r="1435" spans="2:11" ht="15">
      <c r="B1435" s="66"/>
      <c r="C1435" s="66"/>
      <c r="G1435" s="68"/>
      <c r="H1435" s="66"/>
      <c r="I1435" s="68"/>
      <c r="J1435" s="68"/>
      <c r="K1435" s="68"/>
    </row>
    <row r="1436" spans="2:11" ht="15">
      <c r="B1436" s="66"/>
      <c r="C1436" s="66"/>
      <c r="G1436" s="68"/>
      <c r="H1436" s="66"/>
      <c r="I1436" s="68"/>
      <c r="J1436" s="68"/>
      <c r="K1436" s="68"/>
    </row>
    <row r="1437" spans="2:11" ht="15">
      <c r="B1437" s="66"/>
      <c r="C1437" s="66"/>
      <c r="G1437" s="68"/>
      <c r="H1437" s="66"/>
      <c r="I1437" s="68"/>
      <c r="J1437" s="68"/>
      <c r="K1437" s="68"/>
    </row>
    <row r="1438" spans="2:11" ht="15">
      <c r="B1438" s="66"/>
      <c r="C1438" s="66"/>
      <c r="G1438" s="68"/>
      <c r="H1438" s="66"/>
      <c r="I1438" s="68"/>
      <c r="J1438" s="68"/>
      <c r="K1438" s="68"/>
    </row>
    <row r="1439" spans="2:11" ht="15">
      <c r="B1439" s="66"/>
      <c r="C1439" s="66"/>
      <c r="G1439" s="68"/>
      <c r="H1439" s="66"/>
      <c r="I1439" s="68"/>
      <c r="J1439" s="68"/>
      <c r="K1439" s="68"/>
    </row>
    <row r="1440" spans="2:11" ht="15">
      <c r="B1440" s="66"/>
      <c r="C1440" s="66"/>
      <c r="G1440" s="68"/>
      <c r="H1440" s="66"/>
      <c r="I1440" s="68"/>
      <c r="J1440" s="68"/>
      <c r="K1440" s="68"/>
    </row>
    <row r="1441" spans="2:11" ht="15">
      <c r="B1441" s="66"/>
      <c r="C1441" s="66"/>
      <c r="G1441" s="68"/>
      <c r="H1441" s="66"/>
      <c r="I1441" s="68"/>
      <c r="J1441" s="68"/>
      <c r="K1441" s="68"/>
    </row>
    <row r="1442" spans="2:11" ht="15">
      <c r="B1442" s="66"/>
      <c r="C1442" s="66"/>
      <c r="G1442" s="68"/>
      <c r="H1442" s="66"/>
      <c r="I1442" s="68"/>
      <c r="J1442" s="68"/>
      <c r="K1442" s="68"/>
    </row>
    <row r="1443" spans="2:11" ht="15">
      <c r="B1443" s="66"/>
      <c r="C1443" s="66"/>
      <c r="G1443" s="68"/>
      <c r="H1443" s="66"/>
      <c r="I1443" s="68"/>
      <c r="J1443" s="68"/>
      <c r="K1443" s="68"/>
    </row>
    <row r="1444" spans="2:11" ht="15">
      <c r="B1444" s="66"/>
      <c r="C1444" s="66"/>
      <c r="G1444" s="68"/>
      <c r="H1444" s="66"/>
      <c r="I1444" s="68"/>
      <c r="J1444" s="68"/>
      <c r="K1444" s="68"/>
    </row>
    <row r="1445" spans="2:11" ht="15">
      <c r="B1445" s="66"/>
      <c r="C1445" s="66"/>
      <c r="G1445" s="68"/>
      <c r="H1445" s="66"/>
      <c r="I1445" s="68"/>
      <c r="J1445" s="68"/>
      <c r="K1445" s="68"/>
    </row>
    <row r="1446" spans="2:11" ht="15">
      <c r="B1446" s="66"/>
      <c r="C1446" s="66"/>
      <c r="G1446" s="68"/>
      <c r="H1446" s="66"/>
      <c r="I1446" s="68"/>
      <c r="J1446" s="68"/>
      <c r="K1446" s="68"/>
    </row>
    <row r="1447" spans="2:11" ht="15">
      <c r="B1447" s="66"/>
      <c r="C1447" s="66"/>
      <c r="G1447" s="68"/>
      <c r="H1447" s="66"/>
      <c r="I1447" s="68"/>
      <c r="J1447" s="68"/>
      <c r="K1447" s="68"/>
    </row>
    <row r="1448" spans="2:11" ht="15">
      <c r="B1448" s="66"/>
      <c r="C1448" s="66"/>
      <c r="G1448" s="68"/>
      <c r="H1448" s="66"/>
      <c r="I1448" s="68"/>
      <c r="J1448" s="68"/>
      <c r="K1448" s="68"/>
    </row>
    <row r="1449" spans="2:11" ht="15">
      <c r="B1449" s="66"/>
      <c r="C1449" s="66"/>
      <c r="G1449" s="68"/>
      <c r="H1449" s="66"/>
      <c r="I1449" s="68"/>
      <c r="J1449" s="68"/>
      <c r="K1449" s="68"/>
    </row>
    <row r="1450" spans="2:11" ht="15">
      <c r="B1450" s="66"/>
      <c r="C1450" s="66"/>
      <c r="G1450" s="68"/>
      <c r="H1450" s="66"/>
      <c r="I1450" s="68"/>
      <c r="J1450" s="68"/>
      <c r="K1450" s="68"/>
    </row>
    <row r="1451" spans="2:11" ht="15">
      <c r="B1451" s="66"/>
      <c r="C1451" s="66"/>
      <c r="G1451" s="68"/>
      <c r="H1451" s="66"/>
      <c r="I1451" s="68"/>
      <c r="J1451" s="68"/>
      <c r="K1451" s="68"/>
    </row>
    <row r="1452" spans="2:11" ht="15">
      <c r="B1452" s="66"/>
      <c r="C1452" s="66"/>
      <c r="G1452" s="68"/>
      <c r="H1452" s="66"/>
      <c r="I1452" s="68"/>
      <c r="J1452" s="68"/>
      <c r="K1452" s="68"/>
    </row>
    <row r="1453" spans="2:11" ht="15">
      <c r="B1453" s="66"/>
      <c r="C1453" s="66"/>
      <c r="G1453" s="68"/>
      <c r="H1453" s="66"/>
      <c r="I1453" s="68"/>
      <c r="J1453" s="68"/>
      <c r="K1453" s="68"/>
    </row>
    <row r="1454" spans="2:11" ht="15">
      <c r="B1454" s="66"/>
      <c r="C1454" s="66"/>
      <c r="G1454" s="68"/>
      <c r="H1454" s="66"/>
      <c r="I1454" s="68"/>
      <c r="J1454" s="68"/>
      <c r="K1454" s="68"/>
    </row>
    <row r="1455" spans="2:11" ht="15">
      <c r="B1455" s="66"/>
      <c r="C1455" s="66"/>
      <c r="G1455" s="68"/>
      <c r="H1455" s="66"/>
      <c r="I1455" s="68"/>
      <c r="J1455" s="68"/>
      <c r="K1455" s="68"/>
    </row>
    <row r="1456" spans="2:11" ht="15">
      <c r="B1456" s="66"/>
      <c r="C1456" s="66"/>
      <c r="G1456" s="68"/>
      <c r="H1456" s="66"/>
      <c r="I1456" s="68"/>
      <c r="J1456" s="68"/>
      <c r="K1456" s="68"/>
    </row>
    <row r="1457" spans="2:11" ht="15">
      <c r="B1457" s="66"/>
      <c r="C1457" s="66"/>
      <c r="G1457" s="68"/>
      <c r="H1457" s="66"/>
      <c r="I1457" s="68"/>
      <c r="J1457" s="68"/>
      <c r="K1457" s="68"/>
    </row>
    <row r="1458" spans="2:11" ht="15">
      <c r="B1458" s="66"/>
      <c r="C1458" s="66"/>
      <c r="G1458" s="68"/>
      <c r="H1458" s="66"/>
      <c r="I1458" s="68"/>
      <c r="J1458" s="68"/>
      <c r="K1458" s="68"/>
    </row>
    <row r="1459" spans="2:11" ht="15">
      <c r="B1459" s="66"/>
      <c r="C1459" s="66"/>
      <c r="G1459" s="68"/>
      <c r="H1459" s="66"/>
      <c r="I1459" s="68"/>
      <c r="J1459" s="68"/>
      <c r="K1459" s="68"/>
    </row>
    <row r="1460" spans="2:11" ht="15">
      <c r="B1460" s="66"/>
      <c r="C1460" s="66"/>
      <c r="G1460" s="68"/>
      <c r="H1460" s="66"/>
      <c r="I1460" s="68"/>
      <c r="J1460" s="68"/>
      <c r="K1460" s="68"/>
    </row>
    <row r="1461" spans="2:11" ht="15">
      <c r="B1461" s="66"/>
      <c r="C1461" s="66"/>
      <c r="G1461" s="68"/>
      <c r="H1461" s="66"/>
      <c r="I1461" s="68"/>
      <c r="J1461" s="68"/>
      <c r="K1461" s="68"/>
    </row>
    <row r="1462" spans="2:11" ht="15">
      <c r="B1462" s="66"/>
      <c r="C1462" s="66"/>
      <c r="G1462" s="68"/>
      <c r="H1462" s="66"/>
      <c r="I1462" s="68"/>
      <c r="J1462" s="68"/>
      <c r="K1462" s="68"/>
    </row>
    <row r="1463" spans="2:11" ht="15">
      <c r="B1463" s="66"/>
      <c r="C1463" s="66"/>
      <c r="G1463" s="68"/>
      <c r="H1463" s="66"/>
      <c r="I1463" s="68"/>
      <c r="J1463" s="68"/>
      <c r="K1463" s="68"/>
    </row>
    <row r="1464" spans="2:11" ht="15">
      <c r="B1464" s="66"/>
      <c r="C1464" s="66"/>
      <c r="G1464" s="68"/>
      <c r="H1464" s="66"/>
      <c r="I1464" s="68"/>
      <c r="J1464" s="68"/>
      <c r="K1464" s="68"/>
    </row>
    <row r="1465" spans="2:11" ht="15">
      <c r="B1465" s="66"/>
      <c r="C1465" s="66"/>
      <c r="G1465" s="68"/>
      <c r="H1465" s="66"/>
      <c r="I1465" s="68"/>
      <c r="J1465" s="68"/>
      <c r="K1465" s="68"/>
    </row>
    <row r="1466" spans="2:11" ht="15">
      <c r="B1466" s="66"/>
      <c r="C1466" s="66"/>
      <c r="G1466" s="68"/>
      <c r="H1466" s="66"/>
      <c r="I1466" s="68"/>
      <c r="J1466" s="68"/>
      <c r="K1466" s="68"/>
    </row>
    <row r="1467" spans="2:11" ht="15">
      <c r="B1467" s="66"/>
      <c r="C1467" s="66"/>
      <c r="G1467" s="68"/>
      <c r="H1467" s="66"/>
      <c r="I1467" s="68"/>
      <c r="J1467" s="68"/>
      <c r="K1467" s="68"/>
    </row>
    <row r="1468" spans="2:11" ht="15">
      <c r="B1468" s="66"/>
      <c r="C1468" s="66"/>
      <c r="G1468" s="68"/>
      <c r="H1468" s="66"/>
      <c r="I1468" s="68"/>
      <c r="J1468" s="68"/>
      <c r="K1468" s="68"/>
    </row>
    <row r="1469" spans="2:11" ht="15">
      <c r="B1469" s="66"/>
      <c r="C1469" s="66"/>
      <c r="G1469" s="68"/>
      <c r="H1469" s="66"/>
      <c r="I1469" s="68"/>
      <c r="J1469" s="68"/>
      <c r="K1469" s="68"/>
    </row>
    <row r="1470" spans="2:11" ht="15">
      <c r="B1470" s="66"/>
      <c r="C1470" s="66"/>
      <c r="G1470" s="68"/>
      <c r="H1470" s="66"/>
      <c r="I1470" s="68"/>
      <c r="J1470" s="68"/>
      <c r="K1470" s="68"/>
    </row>
    <row r="1471" spans="2:11" ht="15">
      <c r="B1471" s="66"/>
      <c r="C1471" s="66"/>
      <c r="G1471" s="68"/>
      <c r="H1471" s="66"/>
      <c r="I1471" s="68"/>
      <c r="J1471" s="68"/>
      <c r="K1471" s="68"/>
    </row>
    <row r="1472" spans="2:11" ht="15">
      <c r="B1472" s="66"/>
      <c r="C1472" s="66"/>
      <c r="G1472" s="68"/>
      <c r="H1472" s="66"/>
      <c r="I1472" s="68"/>
      <c r="J1472" s="68"/>
      <c r="K1472" s="68"/>
    </row>
    <row r="1473" spans="2:11" ht="15">
      <c r="B1473" s="66"/>
      <c r="C1473" s="66"/>
      <c r="G1473" s="68"/>
      <c r="H1473" s="66"/>
      <c r="I1473" s="68"/>
      <c r="J1473" s="68"/>
      <c r="K1473" s="68"/>
    </row>
    <row r="1474" spans="2:11" ht="15">
      <c r="B1474" s="66"/>
      <c r="C1474" s="66"/>
      <c r="G1474" s="68"/>
      <c r="H1474" s="66"/>
      <c r="I1474" s="68"/>
      <c r="J1474" s="68"/>
      <c r="K1474" s="68"/>
    </row>
    <row r="1475" spans="2:11" ht="15">
      <c r="B1475" s="66"/>
      <c r="C1475" s="66"/>
      <c r="G1475" s="68"/>
      <c r="H1475" s="66"/>
      <c r="I1475" s="68"/>
      <c r="J1475" s="68"/>
      <c r="K1475" s="68"/>
    </row>
    <row r="1476" spans="2:11" ht="15">
      <c r="B1476" s="66"/>
      <c r="C1476" s="66"/>
      <c r="G1476" s="68"/>
      <c r="H1476" s="66"/>
      <c r="I1476" s="68"/>
      <c r="J1476" s="68"/>
      <c r="K1476" s="68"/>
    </row>
    <row r="1477" spans="2:11" ht="15">
      <c r="B1477" s="66"/>
      <c r="C1477" s="66"/>
      <c r="G1477" s="68"/>
      <c r="H1477" s="66"/>
      <c r="I1477" s="68"/>
      <c r="J1477" s="68"/>
      <c r="K1477" s="68"/>
    </row>
    <row r="1478" spans="2:11" ht="15">
      <c r="B1478" s="66"/>
      <c r="C1478" s="66"/>
      <c r="G1478" s="68"/>
      <c r="H1478" s="66"/>
      <c r="I1478" s="68"/>
      <c r="J1478" s="68"/>
      <c r="K1478" s="68"/>
    </row>
    <row r="1479" spans="2:11" ht="15">
      <c r="B1479" s="66"/>
      <c r="C1479" s="66"/>
      <c r="G1479" s="68"/>
      <c r="H1479" s="66"/>
      <c r="I1479" s="68"/>
      <c r="J1479" s="68"/>
      <c r="K1479" s="68"/>
    </row>
    <row r="1480" spans="2:11" ht="15">
      <c r="B1480" s="66"/>
      <c r="C1480" s="66"/>
      <c r="G1480" s="68"/>
      <c r="H1480" s="66"/>
      <c r="I1480" s="68"/>
      <c r="J1480" s="68"/>
      <c r="K1480" s="68"/>
    </row>
    <row r="1481" spans="2:11" ht="15">
      <c r="B1481" s="66"/>
      <c r="C1481" s="66"/>
      <c r="G1481" s="68"/>
      <c r="H1481" s="66"/>
      <c r="I1481" s="68"/>
      <c r="J1481" s="68"/>
      <c r="K1481" s="68"/>
    </row>
    <row r="1482" spans="2:11" ht="15">
      <c r="B1482" s="66"/>
      <c r="C1482" s="66"/>
      <c r="G1482" s="68"/>
      <c r="H1482" s="66"/>
      <c r="I1482" s="68"/>
      <c r="J1482" s="68"/>
      <c r="K1482" s="68"/>
    </row>
    <row r="1483" spans="2:11" ht="15">
      <c r="B1483" s="66"/>
      <c r="C1483" s="66"/>
      <c r="G1483" s="68"/>
      <c r="H1483" s="66"/>
      <c r="I1483" s="68"/>
      <c r="J1483" s="68"/>
      <c r="K1483" s="68"/>
    </row>
    <row r="1484" spans="2:11" ht="15">
      <c r="B1484" s="66"/>
      <c r="C1484" s="66"/>
      <c r="G1484" s="68"/>
      <c r="H1484" s="66"/>
      <c r="I1484" s="68"/>
      <c r="J1484" s="68"/>
      <c r="K1484" s="68"/>
    </row>
    <row r="1485" spans="2:11" ht="15">
      <c r="B1485" s="66"/>
      <c r="C1485" s="66"/>
      <c r="G1485" s="68"/>
      <c r="H1485" s="66"/>
      <c r="I1485" s="68"/>
      <c r="J1485" s="68"/>
      <c r="K1485" s="68"/>
    </row>
    <row r="1486" spans="2:11" ht="15">
      <c r="B1486" s="66"/>
      <c r="C1486" s="66"/>
      <c r="G1486" s="68"/>
      <c r="H1486" s="66"/>
      <c r="I1486" s="68"/>
      <c r="J1486" s="68"/>
      <c r="K1486" s="68"/>
    </row>
    <row r="1487" spans="2:11" ht="15">
      <c r="B1487" s="66"/>
      <c r="C1487" s="66"/>
      <c r="G1487" s="68"/>
      <c r="H1487" s="66"/>
      <c r="I1487" s="68"/>
      <c r="J1487" s="68"/>
      <c r="K1487" s="68"/>
    </row>
    <row r="1488" spans="2:11" ht="15">
      <c r="B1488" s="66"/>
      <c r="C1488" s="66"/>
      <c r="G1488" s="68"/>
      <c r="H1488" s="66"/>
      <c r="I1488" s="68"/>
      <c r="J1488" s="68"/>
      <c r="K1488" s="68"/>
    </row>
    <row r="1489" spans="2:11" ht="15">
      <c r="B1489" s="66"/>
      <c r="C1489" s="66"/>
      <c r="G1489" s="68"/>
      <c r="H1489" s="66"/>
      <c r="I1489" s="68"/>
      <c r="J1489" s="68"/>
      <c r="K1489" s="68"/>
    </row>
    <row r="1490" spans="2:11" ht="15">
      <c r="B1490" s="66"/>
      <c r="C1490" s="66"/>
      <c r="G1490" s="68"/>
      <c r="H1490" s="66"/>
      <c r="I1490" s="68"/>
      <c r="J1490" s="68"/>
      <c r="K1490" s="68"/>
    </row>
    <row r="1491" spans="2:11" ht="15">
      <c r="B1491" s="66"/>
      <c r="C1491" s="66"/>
      <c r="G1491" s="68"/>
      <c r="H1491" s="66"/>
      <c r="I1491" s="68"/>
      <c r="J1491" s="68"/>
      <c r="K1491" s="68"/>
    </row>
    <row r="1492" spans="2:11" ht="15">
      <c r="B1492" s="66"/>
      <c r="C1492" s="66"/>
      <c r="G1492" s="68"/>
      <c r="H1492" s="66"/>
      <c r="I1492" s="68"/>
      <c r="J1492" s="68"/>
      <c r="K1492" s="68"/>
    </row>
    <row r="1493" spans="2:11" ht="15">
      <c r="B1493" s="66"/>
      <c r="C1493" s="66"/>
      <c r="G1493" s="68"/>
      <c r="H1493" s="66"/>
      <c r="I1493" s="68"/>
      <c r="J1493" s="68"/>
      <c r="K1493" s="68"/>
    </row>
    <row r="1494" spans="2:11" ht="15">
      <c r="B1494" s="66"/>
      <c r="C1494" s="66"/>
      <c r="G1494" s="68"/>
      <c r="H1494" s="66"/>
      <c r="I1494" s="68"/>
      <c r="J1494" s="68"/>
      <c r="K1494" s="68"/>
    </row>
    <row r="1495" spans="2:11" ht="15">
      <c r="B1495" s="66"/>
      <c r="C1495" s="66"/>
      <c r="G1495" s="68"/>
      <c r="H1495" s="66"/>
      <c r="I1495" s="68"/>
      <c r="J1495" s="68"/>
      <c r="K1495" s="68"/>
    </row>
    <row r="1496" spans="2:11" ht="15">
      <c r="B1496" s="66"/>
      <c r="C1496" s="66"/>
      <c r="G1496" s="68"/>
      <c r="H1496" s="66"/>
      <c r="I1496" s="68"/>
      <c r="J1496" s="68"/>
      <c r="K1496" s="68"/>
    </row>
    <row r="1497" spans="2:11" ht="15">
      <c r="B1497" s="66"/>
      <c r="C1497" s="66"/>
      <c r="G1497" s="68"/>
      <c r="H1497" s="66"/>
      <c r="I1497" s="68"/>
      <c r="J1497" s="68"/>
      <c r="K1497" s="68"/>
    </row>
    <row r="1498" spans="2:11" ht="15">
      <c r="B1498" s="66"/>
      <c r="C1498" s="66"/>
      <c r="G1498" s="68"/>
      <c r="H1498" s="66"/>
      <c r="I1498" s="68"/>
      <c r="J1498" s="68"/>
      <c r="K1498" s="68"/>
    </row>
    <row r="1499" spans="2:11" ht="15">
      <c r="B1499" s="66"/>
      <c r="C1499" s="66"/>
      <c r="G1499" s="68"/>
      <c r="H1499" s="66"/>
      <c r="I1499" s="68"/>
      <c r="J1499" s="68"/>
      <c r="K1499" s="68"/>
    </row>
    <row r="1500" spans="2:11" ht="15">
      <c r="B1500" s="66"/>
      <c r="C1500" s="66"/>
      <c r="G1500" s="68"/>
      <c r="H1500" s="66"/>
      <c r="I1500" s="68"/>
      <c r="J1500" s="68"/>
      <c r="K1500" s="68"/>
    </row>
    <row r="1501" spans="2:11" ht="15">
      <c r="B1501" s="66"/>
      <c r="C1501" s="66"/>
      <c r="G1501" s="68"/>
      <c r="H1501" s="66"/>
      <c r="I1501" s="68"/>
      <c r="J1501" s="68"/>
      <c r="K1501" s="68"/>
    </row>
    <row r="1502" spans="2:11" ht="15">
      <c r="B1502" s="66"/>
      <c r="C1502" s="66"/>
      <c r="G1502" s="68"/>
      <c r="H1502" s="66"/>
      <c r="I1502" s="68"/>
      <c r="J1502" s="68"/>
      <c r="K1502" s="68"/>
    </row>
    <row r="1503" spans="2:11" ht="15">
      <c r="B1503" s="66"/>
      <c r="C1503" s="66"/>
      <c r="G1503" s="68"/>
      <c r="H1503" s="66"/>
      <c r="I1503" s="68"/>
      <c r="J1503" s="68"/>
      <c r="K1503" s="68"/>
    </row>
    <row r="1504" spans="2:11" ht="15">
      <c r="B1504" s="66"/>
      <c r="C1504" s="66"/>
      <c r="G1504" s="68"/>
      <c r="H1504" s="66"/>
      <c r="I1504" s="68"/>
      <c r="J1504" s="68"/>
      <c r="K1504" s="68"/>
    </row>
    <row r="1505" spans="2:11" ht="15">
      <c r="B1505" s="66"/>
      <c r="C1505" s="66"/>
      <c r="G1505" s="68"/>
      <c r="H1505" s="66"/>
      <c r="I1505" s="68"/>
      <c r="J1505" s="68"/>
      <c r="K1505" s="68"/>
    </row>
    <row r="1506" spans="2:11" ht="15">
      <c r="B1506" s="66"/>
      <c r="C1506" s="66"/>
      <c r="G1506" s="68"/>
      <c r="H1506" s="66"/>
      <c r="I1506" s="68"/>
      <c r="J1506" s="68"/>
      <c r="K1506" s="68"/>
    </row>
    <row r="1507" spans="2:11" ht="15">
      <c r="B1507" s="66"/>
      <c r="C1507" s="66"/>
      <c r="G1507" s="68"/>
      <c r="H1507" s="66"/>
      <c r="I1507" s="68"/>
      <c r="J1507" s="68"/>
      <c r="K1507" s="68"/>
    </row>
    <row r="1508" spans="2:11" ht="15">
      <c r="B1508" s="66"/>
      <c r="C1508" s="66"/>
      <c r="G1508" s="68"/>
      <c r="H1508" s="66"/>
      <c r="I1508" s="68"/>
      <c r="J1508" s="68"/>
      <c r="K1508" s="68"/>
    </row>
    <row r="1509" spans="2:11" ht="15">
      <c r="B1509" s="66"/>
      <c r="C1509" s="66"/>
      <c r="G1509" s="68"/>
      <c r="H1509" s="66"/>
      <c r="I1509" s="68"/>
      <c r="J1509" s="68"/>
      <c r="K1509" s="68"/>
    </row>
    <row r="1510" spans="2:11" ht="15">
      <c r="B1510" s="66"/>
      <c r="C1510" s="66"/>
      <c r="G1510" s="68"/>
      <c r="H1510" s="66"/>
      <c r="I1510" s="68"/>
      <c r="J1510" s="68"/>
      <c r="K1510" s="68"/>
    </row>
    <row r="1511" spans="2:11" ht="15">
      <c r="B1511" s="66"/>
      <c r="C1511" s="66"/>
      <c r="G1511" s="68"/>
      <c r="H1511" s="66"/>
      <c r="I1511" s="68"/>
      <c r="J1511" s="68"/>
      <c r="K1511" s="68"/>
    </row>
    <row r="1512" spans="2:11" ht="15">
      <c r="B1512" s="66"/>
      <c r="C1512" s="66"/>
      <c r="G1512" s="68"/>
      <c r="H1512" s="66"/>
      <c r="I1512" s="68"/>
      <c r="J1512" s="68"/>
      <c r="K1512" s="68"/>
    </row>
    <row r="1513" spans="2:11" ht="15">
      <c r="B1513" s="66"/>
      <c r="C1513" s="66"/>
      <c r="G1513" s="68"/>
      <c r="H1513" s="66"/>
      <c r="I1513" s="68"/>
      <c r="J1513" s="68"/>
      <c r="K1513" s="68"/>
    </row>
    <row r="1514" spans="2:11" ht="15">
      <c r="B1514" s="66"/>
      <c r="C1514" s="66"/>
      <c r="G1514" s="68"/>
      <c r="H1514" s="66"/>
      <c r="I1514" s="68"/>
      <c r="J1514" s="68"/>
      <c r="K1514" s="68"/>
    </row>
    <row r="1515" spans="2:11" ht="15">
      <c r="B1515" s="66"/>
      <c r="C1515" s="66"/>
      <c r="G1515" s="68"/>
      <c r="H1515" s="66"/>
      <c r="I1515" s="68"/>
      <c r="J1515" s="68"/>
      <c r="K1515" s="68"/>
    </row>
    <row r="1516" spans="2:11" ht="15">
      <c r="B1516" s="66"/>
      <c r="C1516" s="66"/>
      <c r="G1516" s="68"/>
      <c r="H1516" s="66"/>
      <c r="I1516" s="68"/>
      <c r="J1516" s="68"/>
      <c r="K1516" s="68"/>
    </row>
    <row r="1517" spans="2:11" ht="15">
      <c r="B1517" s="66"/>
      <c r="C1517" s="66"/>
      <c r="G1517" s="68"/>
      <c r="H1517" s="66"/>
      <c r="I1517" s="68"/>
      <c r="J1517" s="68"/>
      <c r="K1517" s="68"/>
    </row>
    <row r="1518" spans="2:11" ht="15">
      <c r="B1518" s="66"/>
      <c r="C1518" s="66"/>
      <c r="G1518" s="68"/>
      <c r="H1518" s="66"/>
      <c r="I1518" s="68"/>
      <c r="J1518" s="68"/>
      <c r="K1518" s="68"/>
    </row>
    <row r="1519" spans="2:11" ht="15">
      <c r="B1519" s="66"/>
      <c r="C1519" s="66"/>
      <c r="G1519" s="68"/>
      <c r="H1519" s="66"/>
      <c r="I1519" s="68"/>
      <c r="J1519" s="68"/>
      <c r="K1519" s="68"/>
    </row>
    <row r="1520" spans="2:11" ht="15">
      <c r="B1520" s="66"/>
      <c r="C1520" s="66"/>
      <c r="G1520" s="68"/>
      <c r="H1520" s="66"/>
      <c r="I1520" s="68"/>
      <c r="J1520" s="68"/>
      <c r="K1520" s="68"/>
    </row>
    <row r="1521" spans="2:11" ht="15">
      <c r="B1521" s="66"/>
      <c r="C1521" s="66"/>
      <c r="G1521" s="68"/>
      <c r="H1521" s="66"/>
      <c r="I1521" s="68"/>
      <c r="J1521" s="68"/>
      <c r="K1521" s="68"/>
    </row>
    <row r="1522" spans="2:11" ht="15">
      <c r="B1522" s="66"/>
      <c r="C1522" s="66"/>
      <c r="G1522" s="68"/>
      <c r="H1522" s="66"/>
      <c r="I1522" s="68"/>
      <c r="J1522" s="68"/>
      <c r="K1522" s="68"/>
    </row>
    <row r="1523" spans="2:11" ht="15">
      <c r="B1523" s="66"/>
      <c r="C1523" s="66"/>
      <c r="G1523" s="68"/>
      <c r="H1523" s="66"/>
      <c r="I1523" s="68"/>
      <c r="J1523" s="68"/>
      <c r="K1523" s="68"/>
    </row>
    <row r="1524" spans="2:11" ht="15">
      <c r="B1524" s="66"/>
      <c r="C1524" s="66"/>
      <c r="G1524" s="68"/>
      <c r="H1524" s="66"/>
      <c r="I1524" s="68"/>
      <c r="J1524" s="68"/>
      <c r="K1524" s="68"/>
    </row>
    <row r="1525" spans="2:11" ht="15">
      <c r="B1525" s="66"/>
      <c r="C1525" s="66"/>
      <c r="G1525" s="68"/>
      <c r="H1525" s="66"/>
      <c r="I1525" s="68"/>
      <c r="J1525" s="68"/>
      <c r="K1525" s="68"/>
    </row>
    <row r="1526" spans="2:11" ht="15">
      <c r="B1526" s="66"/>
      <c r="C1526" s="66"/>
      <c r="G1526" s="68"/>
      <c r="H1526" s="66"/>
      <c r="I1526" s="68"/>
      <c r="J1526" s="68"/>
      <c r="K1526" s="68"/>
    </row>
    <row r="1527" spans="2:11" ht="15">
      <c r="B1527" s="66"/>
      <c r="C1527" s="66"/>
      <c r="G1527" s="68"/>
      <c r="H1527" s="66"/>
      <c r="I1527" s="68"/>
      <c r="J1527" s="68"/>
      <c r="K1527" s="68"/>
    </row>
    <row r="1528" spans="2:11" ht="15">
      <c r="B1528" s="66"/>
      <c r="C1528" s="66"/>
      <c r="G1528" s="68"/>
      <c r="H1528" s="66"/>
      <c r="I1528" s="68"/>
      <c r="J1528" s="68"/>
      <c r="K1528" s="68"/>
    </row>
    <row r="1529" spans="2:11" ht="15">
      <c r="B1529" s="66"/>
      <c r="C1529" s="66"/>
      <c r="G1529" s="68"/>
      <c r="H1529" s="66"/>
      <c r="I1529" s="68"/>
      <c r="J1529" s="68"/>
      <c r="K1529" s="68"/>
    </row>
    <row r="1530" spans="2:11" ht="15">
      <c r="B1530" s="66"/>
      <c r="C1530" s="66"/>
      <c r="G1530" s="68"/>
      <c r="H1530" s="66"/>
      <c r="I1530" s="68"/>
      <c r="J1530" s="68"/>
      <c r="K1530" s="68"/>
    </row>
    <row r="1531" spans="2:11" ht="15">
      <c r="B1531" s="66"/>
      <c r="C1531" s="66"/>
      <c r="G1531" s="68"/>
      <c r="H1531" s="66"/>
      <c r="I1531" s="68"/>
      <c r="J1531" s="68"/>
      <c r="K1531" s="68"/>
    </row>
    <row r="1532" spans="2:11" ht="15">
      <c r="B1532" s="66"/>
      <c r="C1532" s="66"/>
      <c r="G1532" s="68"/>
      <c r="H1532" s="66"/>
      <c r="I1532" s="68"/>
      <c r="J1532" s="68"/>
      <c r="K1532" s="68"/>
    </row>
    <row r="1533" spans="2:11" ht="15">
      <c r="B1533" s="66"/>
      <c r="C1533" s="66"/>
      <c r="G1533" s="68"/>
      <c r="H1533" s="66"/>
      <c r="I1533" s="68"/>
      <c r="J1533" s="68"/>
      <c r="K1533" s="68"/>
    </row>
    <row r="1534" spans="2:11" ht="15">
      <c r="B1534" s="66"/>
      <c r="C1534" s="66"/>
      <c r="G1534" s="68"/>
      <c r="H1534" s="66"/>
      <c r="I1534" s="68"/>
      <c r="J1534" s="68"/>
      <c r="K1534" s="68"/>
    </row>
    <row r="1535" spans="2:11" ht="15">
      <c r="B1535" s="66"/>
      <c r="C1535" s="66"/>
      <c r="G1535" s="68"/>
      <c r="H1535" s="66"/>
      <c r="I1535" s="68"/>
      <c r="J1535" s="68"/>
      <c r="K1535" s="68"/>
    </row>
    <row r="1536" spans="2:11" ht="15">
      <c r="B1536" s="66"/>
      <c r="C1536" s="66"/>
      <c r="G1536" s="68"/>
      <c r="H1536" s="66"/>
      <c r="I1536" s="68"/>
      <c r="J1536" s="68"/>
      <c r="K1536" s="68"/>
    </row>
    <row r="1537" spans="2:11" ht="15">
      <c r="B1537" s="66"/>
      <c r="C1537" s="66"/>
      <c r="G1537" s="68"/>
      <c r="H1537" s="66"/>
      <c r="I1537" s="68"/>
      <c r="J1537" s="68"/>
      <c r="K1537" s="68"/>
    </row>
    <row r="1538" spans="2:11" ht="15">
      <c r="B1538" s="66"/>
      <c r="C1538" s="66"/>
      <c r="G1538" s="68"/>
      <c r="H1538" s="66"/>
      <c r="I1538" s="68"/>
      <c r="J1538" s="68"/>
      <c r="K1538" s="68"/>
    </row>
    <row r="1539" spans="2:11" ht="15">
      <c r="B1539" s="66"/>
      <c r="C1539" s="66"/>
      <c r="G1539" s="68"/>
      <c r="H1539" s="66"/>
      <c r="I1539" s="68"/>
      <c r="J1539" s="68"/>
      <c r="K1539" s="68"/>
    </row>
    <row r="1540" spans="2:11" ht="15">
      <c r="B1540" s="66"/>
      <c r="C1540" s="66"/>
      <c r="G1540" s="68"/>
      <c r="H1540" s="66"/>
      <c r="I1540" s="68"/>
      <c r="J1540" s="68"/>
      <c r="K1540" s="68"/>
    </row>
    <row r="1541" spans="2:11" ht="15">
      <c r="B1541" s="66"/>
      <c r="C1541" s="66"/>
      <c r="G1541" s="68"/>
      <c r="H1541" s="66"/>
      <c r="I1541" s="68"/>
      <c r="J1541" s="68"/>
      <c r="K1541" s="68"/>
    </row>
    <row r="1542" spans="2:11" ht="15">
      <c r="B1542" s="66"/>
      <c r="C1542" s="66"/>
      <c r="G1542" s="68"/>
      <c r="H1542" s="66"/>
      <c r="I1542" s="68"/>
      <c r="J1542" s="68"/>
      <c r="K1542" s="68"/>
    </row>
    <row r="1543" spans="2:11" ht="15">
      <c r="B1543" s="66"/>
      <c r="C1543" s="66"/>
      <c r="G1543" s="68"/>
      <c r="H1543" s="66"/>
      <c r="I1543" s="68"/>
      <c r="J1543" s="68"/>
      <c r="K1543" s="68"/>
    </row>
    <row r="1544" spans="2:11" ht="15">
      <c r="B1544" s="66"/>
      <c r="C1544" s="66"/>
      <c r="G1544" s="68"/>
      <c r="H1544" s="66"/>
      <c r="I1544" s="68"/>
      <c r="J1544" s="68"/>
      <c r="K1544" s="68"/>
    </row>
    <row r="1545" spans="2:11" ht="15">
      <c r="B1545" s="66"/>
      <c r="C1545" s="66"/>
      <c r="G1545" s="68"/>
      <c r="H1545" s="66"/>
      <c r="I1545" s="68"/>
      <c r="J1545" s="68"/>
      <c r="K1545" s="68"/>
    </row>
    <row r="1546" spans="2:11" ht="15">
      <c r="B1546" s="66"/>
      <c r="C1546" s="66"/>
      <c r="G1546" s="68"/>
      <c r="H1546" s="66"/>
      <c r="I1546" s="68"/>
      <c r="J1546" s="68"/>
      <c r="K1546" s="68"/>
    </row>
    <row r="1547" spans="2:11" ht="15">
      <c r="B1547" s="66"/>
      <c r="C1547" s="66"/>
      <c r="G1547" s="68"/>
      <c r="H1547" s="66"/>
      <c r="I1547" s="68"/>
      <c r="J1547" s="68"/>
      <c r="K1547" s="68"/>
    </row>
    <row r="1548" spans="2:11" ht="15">
      <c r="B1548" s="66"/>
      <c r="C1548" s="66"/>
      <c r="G1548" s="68"/>
      <c r="H1548" s="66"/>
      <c r="I1548" s="68"/>
      <c r="J1548" s="68"/>
      <c r="K1548" s="68"/>
    </row>
    <row r="1549" spans="2:11" ht="15">
      <c r="B1549" s="66"/>
      <c r="C1549" s="66"/>
      <c r="G1549" s="68"/>
      <c r="H1549" s="66"/>
      <c r="I1549" s="68"/>
      <c r="J1549" s="68"/>
      <c r="K1549" s="68"/>
    </row>
    <row r="1550" spans="2:11" ht="15">
      <c r="B1550" s="66"/>
      <c r="C1550" s="66"/>
      <c r="G1550" s="68"/>
      <c r="H1550" s="66"/>
      <c r="I1550" s="68"/>
      <c r="J1550" s="68"/>
      <c r="K1550" s="68"/>
    </row>
    <row r="1551" spans="2:11" ht="15">
      <c r="B1551" s="66"/>
      <c r="C1551" s="66"/>
      <c r="G1551" s="68"/>
      <c r="H1551" s="66"/>
      <c r="I1551" s="68"/>
      <c r="J1551" s="68"/>
      <c r="K1551" s="68"/>
    </row>
    <row r="1552" spans="2:11" ht="15">
      <c r="B1552" s="66"/>
      <c r="C1552" s="66"/>
      <c r="G1552" s="68"/>
      <c r="H1552" s="66"/>
      <c r="I1552" s="68"/>
      <c r="J1552" s="68"/>
      <c r="K1552" s="68"/>
    </row>
    <row r="1553" spans="2:11" ht="15">
      <c r="B1553" s="66"/>
      <c r="C1553" s="66"/>
      <c r="G1553" s="68"/>
      <c r="H1553" s="66"/>
      <c r="I1553" s="68"/>
      <c r="J1553" s="68"/>
      <c r="K1553" s="68"/>
    </row>
    <row r="1554" spans="2:11" ht="15">
      <c r="B1554" s="66"/>
      <c r="C1554" s="66"/>
      <c r="G1554" s="68"/>
      <c r="H1554" s="66"/>
      <c r="I1554" s="68"/>
      <c r="J1554" s="68"/>
      <c r="K1554" s="68"/>
    </row>
    <row r="1555" spans="2:11" ht="15">
      <c r="B1555" s="66"/>
      <c r="C1555" s="66"/>
      <c r="G1555" s="68"/>
      <c r="H1555" s="66"/>
      <c r="I1555" s="68"/>
      <c r="J1555" s="68"/>
      <c r="K1555" s="68"/>
    </row>
    <row r="1556" spans="2:11" ht="15">
      <c r="B1556" s="66"/>
      <c r="C1556" s="66"/>
      <c r="G1556" s="68"/>
      <c r="H1556" s="66"/>
      <c r="I1556" s="68"/>
      <c r="J1556" s="68"/>
      <c r="K1556" s="68"/>
    </row>
    <row r="1557" spans="2:11" ht="15">
      <c r="B1557" s="66"/>
      <c r="C1557" s="66"/>
      <c r="G1557" s="68"/>
      <c r="H1557" s="66"/>
      <c r="I1557" s="68"/>
      <c r="J1557" s="68"/>
      <c r="K1557" s="68"/>
    </row>
    <row r="1558" spans="2:11" ht="15">
      <c r="B1558" s="66"/>
      <c r="C1558" s="66"/>
      <c r="G1558" s="68"/>
      <c r="H1558" s="66"/>
      <c r="I1558" s="68"/>
      <c r="J1558" s="68"/>
      <c r="K1558" s="68"/>
    </row>
    <row r="1559" spans="2:11" ht="15">
      <c r="B1559" s="66"/>
      <c r="C1559" s="66"/>
      <c r="G1559" s="68"/>
      <c r="H1559" s="66"/>
      <c r="I1559" s="68"/>
      <c r="J1559" s="68"/>
      <c r="K1559" s="68"/>
    </row>
    <row r="1560" spans="2:11" ht="15">
      <c r="B1560" s="66"/>
      <c r="C1560" s="66"/>
      <c r="G1560" s="68"/>
      <c r="H1560" s="66"/>
      <c r="I1560" s="68"/>
      <c r="J1560" s="68"/>
      <c r="K1560" s="68"/>
    </row>
    <row r="1561" spans="2:11" ht="15">
      <c r="B1561" s="66"/>
      <c r="C1561" s="66"/>
      <c r="G1561" s="68"/>
      <c r="H1561" s="66"/>
      <c r="I1561" s="68"/>
      <c r="J1561" s="68"/>
      <c r="K1561" s="68"/>
    </row>
    <row r="1562" spans="2:11" ht="15">
      <c r="B1562" s="66"/>
      <c r="C1562" s="66"/>
      <c r="G1562" s="68"/>
      <c r="H1562" s="66"/>
      <c r="I1562" s="68"/>
      <c r="J1562" s="68"/>
      <c r="K1562" s="68"/>
    </row>
    <row r="1563" spans="2:11" ht="15">
      <c r="B1563" s="66"/>
      <c r="C1563" s="66"/>
      <c r="G1563" s="68"/>
      <c r="H1563" s="66"/>
      <c r="I1563" s="68"/>
      <c r="J1563" s="68"/>
      <c r="K1563" s="68"/>
    </row>
    <row r="1564" spans="2:11" ht="15">
      <c r="B1564" s="66"/>
      <c r="C1564" s="66"/>
      <c r="G1564" s="68"/>
      <c r="H1564" s="66"/>
      <c r="I1564" s="68"/>
      <c r="J1564" s="68"/>
      <c r="K1564" s="68"/>
    </row>
    <row r="1565" spans="2:11" ht="15">
      <c r="B1565" s="66"/>
      <c r="C1565" s="66"/>
      <c r="G1565" s="68"/>
      <c r="H1565" s="66"/>
      <c r="I1565" s="68"/>
      <c r="J1565" s="68"/>
      <c r="K1565" s="68"/>
    </row>
    <row r="1566" spans="2:11" ht="15">
      <c r="B1566" s="66"/>
      <c r="C1566" s="66"/>
      <c r="G1566" s="68"/>
      <c r="H1566" s="66"/>
      <c r="I1566" s="68"/>
      <c r="J1566" s="68"/>
      <c r="K1566" s="68"/>
    </row>
    <row r="1567" spans="2:11" ht="15">
      <c r="B1567" s="66"/>
      <c r="C1567" s="66"/>
      <c r="G1567" s="68"/>
      <c r="H1567" s="66"/>
      <c r="I1567" s="68"/>
      <c r="J1567" s="68"/>
      <c r="K1567" s="68"/>
    </row>
    <row r="1568" spans="2:11" ht="15">
      <c r="B1568" s="66"/>
      <c r="C1568" s="66"/>
      <c r="G1568" s="68"/>
      <c r="H1568" s="66"/>
      <c r="I1568" s="68"/>
      <c r="J1568" s="68"/>
      <c r="K1568" s="68"/>
    </row>
    <row r="1569" spans="2:11" ht="15">
      <c r="B1569" s="66"/>
      <c r="C1569" s="66"/>
      <c r="G1569" s="68"/>
      <c r="H1569" s="66"/>
      <c r="I1569" s="68"/>
      <c r="J1569" s="68"/>
      <c r="K1569" s="68"/>
    </row>
    <row r="1570" spans="2:11" ht="15">
      <c r="B1570" s="66"/>
      <c r="C1570" s="66"/>
      <c r="G1570" s="68"/>
      <c r="H1570" s="66"/>
      <c r="I1570" s="68"/>
      <c r="J1570" s="68"/>
      <c r="K1570" s="68"/>
    </row>
    <row r="1571" spans="2:11" ht="15">
      <c r="B1571" s="66"/>
      <c r="C1571" s="66"/>
      <c r="G1571" s="68"/>
      <c r="H1571" s="66"/>
      <c r="I1571" s="68"/>
      <c r="J1571" s="68"/>
      <c r="K1571" s="68"/>
    </row>
    <row r="1572" spans="2:11" ht="15">
      <c r="B1572" s="66"/>
      <c r="C1572" s="66"/>
      <c r="G1572" s="68"/>
      <c r="H1572" s="66"/>
      <c r="I1572" s="68"/>
      <c r="J1572" s="68"/>
      <c r="K1572" s="68"/>
    </row>
    <row r="1573" spans="2:11" ht="15">
      <c r="B1573" s="66"/>
      <c r="C1573" s="66"/>
      <c r="G1573" s="68"/>
      <c r="H1573" s="66"/>
      <c r="I1573" s="68"/>
      <c r="J1573" s="68"/>
      <c r="K1573" s="68"/>
    </row>
    <row r="1574" spans="2:11" ht="15">
      <c r="B1574" s="66"/>
      <c r="C1574" s="66"/>
      <c r="G1574" s="68"/>
      <c r="H1574" s="66"/>
      <c r="I1574" s="68"/>
      <c r="J1574" s="68"/>
      <c r="K1574" s="68"/>
    </row>
    <row r="1575" spans="2:11" ht="15">
      <c r="B1575" s="66"/>
      <c r="C1575" s="66"/>
      <c r="G1575" s="68"/>
      <c r="H1575" s="66"/>
      <c r="I1575" s="68"/>
      <c r="J1575" s="68"/>
      <c r="K1575" s="68"/>
    </row>
    <row r="1576" spans="2:11" ht="15">
      <c r="B1576" s="66"/>
      <c r="C1576" s="66"/>
      <c r="G1576" s="68"/>
      <c r="H1576" s="66"/>
      <c r="I1576" s="68"/>
      <c r="J1576" s="68"/>
      <c r="K1576" s="68"/>
    </row>
    <row r="1577" spans="2:11" ht="15">
      <c r="B1577" s="66"/>
      <c r="C1577" s="66"/>
      <c r="G1577" s="68"/>
      <c r="H1577" s="66"/>
      <c r="I1577" s="68"/>
      <c r="J1577" s="68"/>
      <c r="K1577" s="68"/>
    </row>
    <row r="1578" spans="2:11" ht="15">
      <c r="B1578" s="66"/>
      <c r="C1578" s="66"/>
      <c r="G1578" s="68"/>
      <c r="H1578" s="66"/>
      <c r="I1578" s="68"/>
      <c r="J1578" s="68"/>
      <c r="K1578" s="68"/>
    </row>
    <row r="1579" spans="2:11" ht="15">
      <c r="B1579" s="66"/>
      <c r="C1579" s="66"/>
      <c r="G1579" s="68"/>
      <c r="H1579" s="66"/>
      <c r="I1579" s="68"/>
      <c r="J1579" s="68"/>
      <c r="K1579" s="68"/>
    </row>
    <row r="1580" spans="2:11" ht="15">
      <c r="B1580" s="66"/>
      <c r="C1580" s="66"/>
      <c r="G1580" s="68"/>
      <c r="H1580" s="66"/>
      <c r="I1580" s="68"/>
      <c r="J1580" s="68"/>
      <c r="K1580" s="68"/>
    </row>
    <row r="1581" spans="2:11" ht="15">
      <c r="B1581" s="66"/>
      <c r="C1581" s="66"/>
      <c r="G1581" s="68"/>
      <c r="H1581" s="66"/>
      <c r="I1581" s="68"/>
      <c r="J1581" s="68"/>
      <c r="K1581" s="68"/>
    </row>
    <row r="1582" spans="2:11" ht="15">
      <c r="B1582" s="66"/>
      <c r="C1582" s="66"/>
      <c r="G1582" s="68"/>
      <c r="H1582" s="66"/>
      <c r="I1582" s="68"/>
      <c r="J1582" s="68"/>
      <c r="K1582" s="68"/>
    </row>
    <row r="1583" spans="2:11" ht="15">
      <c r="B1583" s="66"/>
      <c r="C1583" s="66"/>
      <c r="G1583" s="68"/>
      <c r="H1583" s="66"/>
      <c r="I1583" s="68"/>
      <c r="J1583" s="68"/>
      <c r="K1583" s="68"/>
    </row>
    <row r="1584" spans="2:11" ht="15">
      <c r="B1584" s="66"/>
      <c r="C1584" s="66"/>
      <c r="G1584" s="68"/>
      <c r="H1584" s="66"/>
      <c r="I1584" s="68"/>
      <c r="J1584" s="68"/>
      <c r="K1584" s="68"/>
    </row>
    <row r="1585" spans="2:11" ht="15">
      <c r="B1585" s="66"/>
      <c r="C1585" s="66"/>
      <c r="G1585" s="68"/>
      <c r="H1585" s="66"/>
      <c r="I1585" s="68"/>
      <c r="J1585" s="68"/>
      <c r="K1585" s="68"/>
    </row>
    <row r="1586" spans="2:11" ht="15">
      <c r="B1586" s="66"/>
      <c r="C1586" s="66"/>
      <c r="G1586" s="68"/>
      <c r="H1586" s="66"/>
      <c r="I1586" s="68"/>
      <c r="J1586" s="68"/>
      <c r="K1586" s="68"/>
    </row>
    <row r="1587" spans="2:11" ht="15">
      <c r="B1587" s="66"/>
      <c r="C1587" s="66"/>
      <c r="G1587" s="68"/>
      <c r="H1587" s="66"/>
      <c r="I1587" s="68"/>
      <c r="J1587" s="68"/>
      <c r="K1587" s="68"/>
    </row>
    <row r="1588" spans="2:11" ht="15">
      <c r="B1588" s="66"/>
      <c r="C1588" s="66"/>
      <c r="G1588" s="68"/>
      <c r="H1588" s="66"/>
      <c r="I1588" s="68"/>
      <c r="J1588" s="68"/>
      <c r="K1588" s="68"/>
    </row>
    <row r="1589" spans="2:11" ht="15">
      <c r="B1589" s="66"/>
      <c r="C1589" s="66"/>
      <c r="G1589" s="68"/>
      <c r="H1589" s="66"/>
      <c r="I1589" s="68"/>
      <c r="J1589" s="68"/>
      <c r="K1589" s="68"/>
    </row>
    <row r="1590" spans="2:11" ht="15">
      <c r="B1590" s="66"/>
      <c r="C1590" s="66"/>
      <c r="G1590" s="68"/>
      <c r="H1590" s="66"/>
      <c r="I1590" s="68"/>
      <c r="J1590" s="68"/>
      <c r="K1590" s="68"/>
    </row>
    <row r="1591" spans="2:11" ht="15">
      <c r="B1591" s="66"/>
      <c r="C1591" s="66"/>
      <c r="G1591" s="68"/>
      <c r="H1591" s="66"/>
      <c r="I1591" s="68"/>
      <c r="J1591" s="68"/>
      <c r="K1591" s="68"/>
    </row>
    <row r="1592" spans="2:11" ht="15">
      <c r="B1592" s="66"/>
      <c r="C1592" s="66"/>
      <c r="G1592" s="68"/>
      <c r="H1592" s="66"/>
      <c r="I1592" s="68"/>
      <c r="J1592" s="68"/>
      <c r="K1592" s="68"/>
    </row>
    <row r="1593" spans="2:11" ht="15">
      <c r="B1593" s="66"/>
      <c r="C1593" s="66"/>
      <c r="G1593" s="68"/>
      <c r="H1593" s="66"/>
      <c r="I1593" s="68"/>
      <c r="J1593" s="68"/>
      <c r="K1593" s="68"/>
    </row>
    <row r="1594" spans="2:11" ht="15">
      <c r="B1594" s="66"/>
      <c r="C1594" s="66"/>
      <c r="G1594" s="68"/>
      <c r="H1594" s="66"/>
      <c r="I1594" s="68"/>
      <c r="J1594" s="68"/>
      <c r="K1594" s="68"/>
    </row>
    <row r="1595" spans="2:11" ht="15">
      <c r="B1595" s="66"/>
      <c r="C1595" s="66"/>
      <c r="G1595" s="68"/>
      <c r="H1595" s="66"/>
      <c r="I1595" s="68"/>
      <c r="J1595" s="68"/>
      <c r="K1595" s="68"/>
    </row>
    <row r="1596" spans="2:11" ht="15">
      <c r="B1596" s="66"/>
      <c r="C1596" s="66"/>
      <c r="G1596" s="68"/>
      <c r="H1596" s="66"/>
      <c r="I1596" s="68"/>
      <c r="J1596" s="68"/>
      <c r="K1596" s="68"/>
    </row>
    <row r="1597" spans="2:11" ht="15">
      <c r="B1597" s="66"/>
      <c r="C1597" s="66"/>
      <c r="G1597" s="68"/>
      <c r="H1597" s="66"/>
      <c r="I1597" s="68"/>
      <c r="J1597" s="68"/>
      <c r="K1597" s="68"/>
    </row>
    <row r="1598" spans="2:11" ht="15">
      <c r="B1598" s="66"/>
      <c r="C1598" s="66"/>
      <c r="G1598" s="68"/>
      <c r="H1598" s="66"/>
      <c r="I1598" s="68"/>
      <c r="J1598" s="68"/>
      <c r="K1598" s="68"/>
    </row>
    <row r="1599" spans="2:11" ht="15">
      <c r="B1599" s="66"/>
      <c r="C1599" s="66"/>
      <c r="G1599" s="68"/>
      <c r="H1599" s="66"/>
      <c r="I1599" s="68"/>
      <c r="J1599" s="68"/>
      <c r="K1599" s="68"/>
    </row>
    <row r="1600" spans="2:11" ht="15">
      <c r="B1600" s="66"/>
      <c r="C1600" s="66"/>
      <c r="G1600" s="68"/>
      <c r="H1600" s="66"/>
      <c r="I1600" s="68"/>
      <c r="J1600" s="68"/>
      <c r="K1600" s="68"/>
    </row>
    <row r="1601" spans="2:11" ht="15">
      <c r="B1601" s="66"/>
      <c r="C1601" s="66"/>
      <c r="G1601" s="68"/>
      <c r="H1601" s="66"/>
      <c r="I1601" s="68"/>
      <c r="J1601" s="68"/>
      <c r="K1601" s="68"/>
    </row>
    <row r="1602" spans="2:11" ht="15">
      <c r="B1602" s="66"/>
      <c r="C1602" s="66"/>
      <c r="G1602" s="68"/>
      <c r="H1602" s="66"/>
      <c r="I1602" s="68"/>
      <c r="J1602" s="68"/>
      <c r="K1602" s="68"/>
    </row>
    <row r="1603" spans="2:11" ht="15">
      <c r="B1603" s="66"/>
      <c r="C1603" s="66"/>
      <c r="G1603" s="68"/>
      <c r="H1603" s="66"/>
      <c r="I1603" s="68"/>
      <c r="J1603" s="68"/>
      <c r="K1603" s="68"/>
    </row>
    <row r="1604" spans="2:11" ht="15">
      <c r="B1604" s="66"/>
      <c r="C1604" s="66"/>
      <c r="G1604" s="68"/>
      <c r="H1604" s="66"/>
      <c r="I1604" s="68"/>
      <c r="J1604" s="68"/>
      <c r="K1604" s="68"/>
    </row>
    <row r="1605" spans="2:11" ht="15">
      <c r="B1605" s="66"/>
      <c r="C1605" s="66"/>
      <c r="G1605" s="68"/>
      <c r="H1605" s="66"/>
      <c r="I1605" s="68"/>
      <c r="J1605" s="68"/>
      <c r="K1605" s="68"/>
    </row>
    <row r="1606" spans="2:11" ht="15">
      <c r="B1606" s="66"/>
      <c r="C1606" s="66"/>
      <c r="G1606" s="68"/>
      <c r="H1606" s="66"/>
      <c r="I1606" s="68"/>
      <c r="J1606" s="68"/>
      <c r="K1606" s="68"/>
    </row>
    <row r="1607" spans="2:11" ht="15">
      <c r="B1607" s="66"/>
      <c r="C1607" s="66"/>
      <c r="G1607" s="68"/>
      <c r="H1607" s="66"/>
      <c r="I1607" s="68"/>
      <c r="J1607" s="68"/>
      <c r="K1607" s="68"/>
    </row>
    <row r="1608" spans="2:11" ht="15">
      <c r="B1608" s="66"/>
      <c r="C1608" s="66"/>
      <c r="G1608" s="68"/>
      <c r="H1608" s="66"/>
      <c r="I1608" s="68"/>
      <c r="J1608" s="68"/>
      <c r="K1608" s="68"/>
    </row>
    <row r="1609" spans="2:11" ht="15">
      <c r="B1609" s="66"/>
      <c r="C1609" s="66"/>
      <c r="G1609" s="68"/>
      <c r="H1609" s="66"/>
      <c r="I1609" s="68"/>
      <c r="J1609" s="68"/>
      <c r="K1609" s="68"/>
    </row>
    <row r="1610" spans="2:11" ht="15">
      <c r="B1610" s="66"/>
      <c r="C1610" s="66"/>
      <c r="G1610" s="68"/>
      <c r="H1610" s="66"/>
      <c r="I1610" s="68"/>
      <c r="J1610" s="68"/>
      <c r="K1610" s="68"/>
    </row>
    <row r="1611" spans="2:11" ht="15">
      <c r="B1611" s="66"/>
      <c r="C1611" s="66"/>
      <c r="G1611" s="68"/>
      <c r="H1611" s="66"/>
      <c r="I1611" s="68"/>
      <c r="J1611" s="68"/>
      <c r="K1611" s="68"/>
    </row>
    <row r="1612" spans="2:11" ht="15">
      <c r="B1612" s="66"/>
      <c r="C1612" s="66"/>
      <c r="G1612" s="68"/>
      <c r="H1612" s="66"/>
      <c r="I1612" s="68"/>
      <c r="J1612" s="68"/>
      <c r="K1612" s="68"/>
    </row>
    <row r="1613" spans="2:11" ht="15">
      <c r="B1613" s="66"/>
      <c r="C1613" s="66"/>
      <c r="G1613" s="68"/>
      <c r="H1613" s="66"/>
      <c r="I1613" s="68"/>
      <c r="J1613" s="68"/>
      <c r="K1613" s="68"/>
    </row>
    <row r="1614" spans="2:11" ht="15">
      <c r="B1614" s="66"/>
      <c r="C1614" s="66"/>
      <c r="G1614" s="68"/>
      <c r="H1614" s="66"/>
      <c r="I1614" s="68"/>
      <c r="J1614" s="68"/>
      <c r="K1614" s="68"/>
    </row>
    <row r="1615" spans="2:11" ht="15">
      <c r="B1615" s="66"/>
      <c r="C1615" s="66"/>
      <c r="G1615" s="68"/>
      <c r="H1615" s="66"/>
      <c r="I1615" s="68"/>
      <c r="J1615" s="68"/>
      <c r="K1615" s="68"/>
    </row>
    <row r="1616" spans="2:11" ht="15">
      <c r="B1616" s="66"/>
      <c r="C1616" s="66"/>
      <c r="G1616" s="68"/>
      <c r="H1616" s="66"/>
      <c r="I1616" s="68"/>
      <c r="J1616" s="68"/>
      <c r="K1616" s="68"/>
    </row>
    <row r="1617" spans="2:11" ht="15">
      <c r="B1617" s="66"/>
      <c r="C1617" s="66"/>
      <c r="G1617" s="68"/>
      <c r="H1617" s="66"/>
      <c r="I1617" s="68"/>
      <c r="J1617" s="68"/>
      <c r="K1617" s="68"/>
    </row>
    <row r="1618" spans="2:11" ht="15">
      <c r="B1618" s="66"/>
      <c r="C1618" s="66"/>
      <c r="G1618" s="68"/>
      <c r="H1618" s="66"/>
      <c r="I1618" s="68"/>
      <c r="J1618" s="68"/>
      <c r="K1618" s="68"/>
    </row>
    <row r="1619" spans="2:11" ht="15">
      <c r="B1619" s="66"/>
      <c r="C1619" s="66"/>
      <c r="G1619" s="68"/>
      <c r="H1619" s="66"/>
      <c r="I1619" s="68"/>
      <c r="J1619" s="68"/>
      <c r="K1619" s="68"/>
    </row>
    <row r="1620" spans="2:11" ht="15">
      <c r="B1620" s="66"/>
      <c r="C1620" s="66"/>
      <c r="G1620" s="68"/>
      <c r="H1620" s="66"/>
      <c r="I1620" s="68"/>
      <c r="J1620" s="68"/>
      <c r="K1620" s="68"/>
    </row>
    <row r="1621" spans="2:11" ht="15">
      <c r="B1621" s="66"/>
      <c r="C1621" s="66"/>
      <c r="G1621" s="68"/>
      <c r="H1621" s="66"/>
      <c r="I1621" s="68"/>
      <c r="J1621" s="68"/>
      <c r="K1621" s="68"/>
    </row>
    <row r="1622" spans="2:11" ht="15">
      <c r="B1622" s="66"/>
      <c r="C1622" s="66"/>
      <c r="G1622" s="68"/>
      <c r="H1622" s="66"/>
      <c r="I1622" s="68"/>
      <c r="J1622" s="68"/>
      <c r="K1622" s="68"/>
    </row>
    <row r="1623" spans="2:11" ht="15">
      <c r="B1623" s="66"/>
      <c r="C1623" s="66"/>
      <c r="G1623" s="68"/>
      <c r="H1623" s="66"/>
      <c r="I1623" s="68"/>
      <c r="J1623" s="68"/>
      <c r="K1623" s="68"/>
    </row>
    <row r="1624" spans="2:11" ht="15">
      <c r="B1624" s="66"/>
      <c r="C1624" s="66"/>
      <c r="G1624" s="68"/>
      <c r="H1624" s="66"/>
      <c r="I1624" s="68"/>
      <c r="J1624" s="68"/>
      <c r="K1624" s="68"/>
    </row>
    <row r="1625" spans="2:11" ht="15">
      <c r="B1625" s="66"/>
      <c r="C1625" s="66"/>
      <c r="G1625" s="68"/>
      <c r="H1625" s="66"/>
      <c r="I1625" s="68"/>
      <c r="J1625" s="68"/>
      <c r="K1625" s="68"/>
    </row>
    <row r="1626" spans="2:11" ht="15">
      <c r="B1626" s="66"/>
      <c r="C1626" s="66"/>
      <c r="G1626" s="68"/>
      <c r="H1626" s="66"/>
      <c r="I1626" s="68"/>
      <c r="J1626" s="68"/>
      <c r="K1626" s="68"/>
    </row>
    <row r="1627" spans="2:11" ht="15">
      <c r="B1627" s="66"/>
      <c r="C1627" s="66"/>
      <c r="G1627" s="68"/>
      <c r="H1627" s="66"/>
      <c r="I1627" s="68"/>
      <c r="J1627" s="68"/>
      <c r="K1627" s="68"/>
    </row>
    <row r="1628" spans="2:11" ht="15">
      <c r="B1628" s="66"/>
      <c r="C1628" s="66"/>
      <c r="G1628" s="68"/>
      <c r="H1628" s="66"/>
      <c r="I1628" s="68"/>
      <c r="J1628" s="68"/>
      <c r="K1628" s="68"/>
    </row>
    <row r="1629" spans="2:11" ht="15">
      <c r="B1629" s="66"/>
      <c r="C1629" s="66"/>
      <c r="G1629" s="68"/>
      <c r="H1629" s="66"/>
      <c r="I1629" s="68"/>
      <c r="J1629" s="68"/>
      <c r="K1629" s="68"/>
    </row>
    <row r="1630" spans="2:11" ht="15">
      <c r="B1630" s="66"/>
      <c r="C1630" s="66"/>
      <c r="G1630" s="68"/>
      <c r="H1630" s="66"/>
      <c r="I1630" s="68"/>
      <c r="J1630" s="68"/>
      <c r="K1630" s="68"/>
    </row>
    <row r="1631" spans="2:11" ht="15">
      <c r="B1631" s="66"/>
      <c r="C1631" s="66"/>
      <c r="G1631" s="68"/>
      <c r="H1631" s="66"/>
      <c r="I1631" s="68"/>
      <c r="J1631" s="68"/>
      <c r="K1631" s="68"/>
    </row>
    <row r="1632" spans="2:11" ht="15">
      <c r="B1632" s="66"/>
      <c r="C1632" s="66"/>
      <c r="G1632" s="68"/>
      <c r="H1632" s="66"/>
      <c r="I1632" s="68"/>
      <c r="J1632" s="68"/>
      <c r="K1632" s="68"/>
    </row>
    <row r="1633" spans="2:11" ht="15">
      <c r="B1633" s="66"/>
      <c r="C1633" s="66"/>
      <c r="G1633" s="68"/>
      <c r="H1633" s="66"/>
      <c r="I1633" s="68"/>
      <c r="J1633" s="68"/>
      <c r="K1633" s="68"/>
    </row>
    <row r="1634" spans="2:11" ht="15">
      <c r="B1634" s="66"/>
      <c r="C1634" s="66"/>
      <c r="G1634" s="68"/>
      <c r="H1634" s="66"/>
      <c r="I1634" s="68"/>
      <c r="J1634" s="68"/>
      <c r="K1634" s="68"/>
    </row>
    <row r="1635" spans="2:11" ht="15">
      <c r="B1635" s="66"/>
      <c r="C1635" s="66"/>
      <c r="G1635" s="68"/>
      <c r="H1635" s="66"/>
      <c r="I1635" s="68"/>
      <c r="J1635" s="68"/>
      <c r="K1635" s="68"/>
    </row>
    <row r="1636" spans="2:11" ht="15">
      <c r="B1636" s="66"/>
      <c r="C1636" s="66"/>
      <c r="G1636" s="68"/>
      <c r="H1636" s="66"/>
      <c r="I1636" s="68"/>
      <c r="J1636" s="68"/>
      <c r="K1636" s="68"/>
    </row>
    <row r="1637" spans="2:11" ht="15">
      <c r="B1637" s="66"/>
      <c r="C1637" s="66"/>
      <c r="G1637" s="68"/>
      <c r="H1637" s="66"/>
      <c r="I1637" s="68"/>
      <c r="J1637" s="68"/>
      <c r="K1637" s="68"/>
    </row>
    <row r="1638" spans="2:11" ht="15">
      <c r="B1638" s="66"/>
      <c r="C1638" s="66"/>
      <c r="G1638" s="68"/>
      <c r="H1638" s="66"/>
      <c r="I1638" s="68"/>
      <c r="J1638" s="68"/>
      <c r="K1638" s="68"/>
    </row>
    <row r="1639" spans="2:11" ht="15">
      <c r="B1639" s="66"/>
      <c r="C1639" s="66"/>
      <c r="G1639" s="68"/>
      <c r="H1639" s="66"/>
      <c r="I1639" s="68"/>
      <c r="J1639" s="68"/>
      <c r="K1639" s="68"/>
    </row>
    <row r="1640" spans="2:11" ht="15">
      <c r="B1640" s="66"/>
      <c r="C1640" s="66"/>
      <c r="G1640" s="68"/>
      <c r="H1640" s="66"/>
      <c r="I1640" s="68"/>
      <c r="J1640" s="68"/>
      <c r="K1640" s="68"/>
    </row>
    <row r="1641" spans="2:11" ht="15">
      <c r="B1641" s="66"/>
      <c r="C1641" s="66"/>
      <c r="G1641" s="68"/>
      <c r="H1641" s="66"/>
      <c r="I1641" s="68"/>
      <c r="J1641" s="68"/>
      <c r="K1641" s="68"/>
    </row>
    <row r="1642" spans="2:11" ht="15">
      <c r="B1642" s="66"/>
      <c r="C1642" s="66"/>
      <c r="G1642" s="68"/>
      <c r="H1642" s="66"/>
      <c r="I1642" s="68"/>
      <c r="J1642" s="68"/>
      <c r="K1642" s="68"/>
    </row>
  </sheetData>
  <sheetProtection/>
  <mergeCells count="18">
    <mergeCell ref="A5:K5"/>
    <mergeCell ref="E12:E13"/>
    <mergeCell ref="F12:F13"/>
    <mergeCell ref="A8:K8"/>
    <mergeCell ref="B9:K9"/>
    <mergeCell ref="A10:I10"/>
    <mergeCell ref="G12:G13"/>
    <mergeCell ref="H12:H13"/>
    <mergeCell ref="A1:K4"/>
    <mergeCell ref="B6:K6"/>
    <mergeCell ref="A11:K11"/>
    <mergeCell ref="A12:A13"/>
    <mergeCell ref="I12:I13"/>
    <mergeCell ref="J12:J13"/>
    <mergeCell ref="K12:K13"/>
    <mergeCell ref="B12:B13"/>
    <mergeCell ref="C12:C13"/>
    <mergeCell ref="D12:D13"/>
  </mergeCells>
  <printOptions/>
  <pageMargins left="0.5905511811023623" right="0.1968503937007874" top="0.3937007874015748" bottom="0.3937007874015748" header="0" footer="0"/>
  <pageSetup horizontalDpi="600" verticalDpi="600" orientation="portrait" paperSize="9" scale="60" r:id="rId1"/>
  <rowBreaks count="2" manualBreakCount="2">
    <brk id="266" max="10" man="1"/>
    <brk id="445" max="10" man="1"/>
  </rowBreaks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tabSelected="1" view="pageLayout" zoomScaleSheetLayoutView="100" workbookViewId="0" topLeftCell="A1">
      <selection activeCell="A69" sqref="A69"/>
    </sheetView>
  </sheetViews>
  <sheetFormatPr defaultColWidth="16.140625" defaultRowHeight="15"/>
  <cols>
    <col min="1" max="1" width="61.8515625" style="50" customWidth="1"/>
    <col min="2" max="2" width="7.00390625" style="67" customWidth="1"/>
    <col min="3" max="3" width="7.57421875" style="67" bestFit="1" customWidth="1"/>
    <col min="4" max="4" width="8.7109375" style="67" customWidth="1"/>
    <col min="5" max="5" width="13.28125" style="66" customWidth="1"/>
    <col min="6" max="6" width="6.28125" style="66" customWidth="1"/>
    <col min="7" max="7" width="5.421875" style="66" customWidth="1"/>
    <col min="8" max="8" width="15.421875" style="68" hidden="1" customWidth="1"/>
    <col min="9" max="9" width="14.7109375" style="69" hidden="1" customWidth="1"/>
    <col min="10" max="11" width="15.8515625" style="69" customWidth="1"/>
    <col min="12" max="12" width="15.140625" style="69" customWidth="1"/>
    <col min="13" max="14" width="13.140625" style="49" customWidth="1"/>
    <col min="15" max="15" width="14.8515625" style="50" customWidth="1"/>
    <col min="16" max="18" width="9.140625" style="50" customWidth="1"/>
    <col min="19" max="19" width="12.57421875" style="50" customWidth="1"/>
    <col min="20" max="241" width="9.140625" style="50" customWidth="1"/>
    <col min="242" max="242" width="61.8515625" style="50" customWidth="1"/>
    <col min="243" max="244" width="7.00390625" style="50" customWidth="1"/>
    <col min="245" max="245" width="8.7109375" style="50" customWidth="1"/>
    <col min="246" max="246" width="10.28125" style="50" customWidth="1"/>
    <col min="247" max="247" width="6.28125" style="50" customWidth="1"/>
    <col min="248" max="248" width="5.421875" style="50" customWidth="1"/>
    <col min="249" max="249" width="15.421875" style="50" customWidth="1"/>
    <col min="250" max="250" width="14.7109375" style="50" customWidth="1"/>
    <col min="251" max="251" width="10.8515625" style="50" customWidth="1"/>
    <col min="252" max="252" width="13.28125" style="50" customWidth="1"/>
    <col min="253" max="253" width="13.7109375" style="50" customWidth="1"/>
    <col min="254" max="16384" width="16.140625" style="50" customWidth="1"/>
  </cols>
  <sheetData>
    <row r="1" spans="1:12" s="125" customFormat="1" ht="15">
      <c r="A1" s="312" t="s">
        <v>513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55.5" customHeight="1" hidden="1">
      <c r="A2" s="114"/>
      <c r="B2" s="315" t="s">
        <v>585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</row>
    <row r="3" spans="1:12" s="125" customFormat="1" ht="15.75" customHeight="1" hidden="1">
      <c r="A3" s="312" t="s">
        <v>237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</row>
    <row r="4" spans="1:12" s="125" customFormat="1" ht="42.75" customHeight="1" hidden="1">
      <c r="A4" s="307" t="s">
        <v>571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</row>
    <row r="5" spans="1:12" s="125" customFormat="1" ht="23.25" customHeight="1">
      <c r="A5" s="312" t="s">
        <v>663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</row>
    <row r="6" spans="1:14" ht="14.25" customHeight="1">
      <c r="A6" s="307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50"/>
      <c r="N6" s="50"/>
    </row>
    <row r="7" spans="1:12" ht="15">
      <c r="A7" s="329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</row>
    <row r="8" spans="1:14" s="52" customFormat="1" ht="14.25" customHeight="1">
      <c r="A8" s="336" t="s">
        <v>658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51"/>
      <c r="N8" s="51"/>
    </row>
    <row r="9" spans="1:13" s="52" customFormat="1" ht="18.75" customHeight="1">
      <c r="A9" s="320" t="s">
        <v>0</v>
      </c>
      <c r="B9" s="337" t="s">
        <v>1</v>
      </c>
      <c r="C9" s="337" t="s">
        <v>2</v>
      </c>
      <c r="D9" s="337" t="s">
        <v>3</v>
      </c>
      <c r="E9" s="320" t="s">
        <v>4</v>
      </c>
      <c r="F9" s="320" t="s">
        <v>5</v>
      </c>
      <c r="G9" s="320" t="s">
        <v>6</v>
      </c>
      <c r="H9" s="332" t="s">
        <v>175</v>
      </c>
      <c r="I9" s="332" t="s">
        <v>176</v>
      </c>
      <c r="J9" s="334"/>
      <c r="K9" s="335"/>
      <c r="L9" s="335"/>
      <c r="M9" s="51"/>
    </row>
    <row r="10" spans="1:12" ht="28.5">
      <c r="A10" s="321"/>
      <c r="B10" s="338"/>
      <c r="C10" s="338"/>
      <c r="D10" s="338"/>
      <c r="E10" s="321"/>
      <c r="F10" s="321"/>
      <c r="G10" s="321"/>
      <c r="H10" s="333"/>
      <c r="I10" s="333"/>
      <c r="J10" s="295" t="s">
        <v>659</v>
      </c>
      <c r="K10" s="295" t="s">
        <v>591</v>
      </c>
      <c r="L10" s="295" t="s">
        <v>660</v>
      </c>
    </row>
    <row r="11" spans="1:15" ht="15">
      <c r="A11" s="5" t="s">
        <v>7</v>
      </c>
      <c r="B11" s="41"/>
      <c r="C11" s="41"/>
      <c r="D11" s="41"/>
      <c r="E11" s="36"/>
      <c r="F11" s="36"/>
      <c r="G11" s="36"/>
      <c r="H11" s="293" t="e">
        <f>H14+H83+H289+H731+#REF!</f>
        <v>#REF!</v>
      </c>
      <c r="I11" s="293">
        <f>J11-K11</f>
        <v>281761.47677000007</v>
      </c>
      <c r="J11" s="293">
        <f>J14+J83+J289+J731</f>
        <v>376629.70516000007</v>
      </c>
      <c r="K11" s="293">
        <f>K14+K83+K289+K731+K762</f>
        <v>94868.22839</v>
      </c>
      <c r="L11" s="248">
        <f aca="true" t="shared" si="0" ref="L11:L18">K11/J11*100</f>
        <v>25.188727041510976</v>
      </c>
      <c r="O11" s="49"/>
    </row>
    <row r="12" spans="1:15" ht="15">
      <c r="A12" s="5" t="s">
        <v>8</v>
      </c>
      <c r="B12" s="112">
        <v>1</v>
      </c>
      <c r="C12" s="41"/>
      <c r="D12" s="41"/>
      <c r="E12" s="36"/>
      <c r="F12" s="36"/>
      <c r="G12" s="36"/>
      <c r="H12" s="293" t="e">
        <f>H15+H84+H290+H732+#REF!</f>
        <v>#REF!</v>
      </c>
      <c r="I12" s="293">
        <f aca="true" t="shared" si="1" ref="I12:I83">J12-K12</f>
        <v>126959.03002999998</v>
      </c>
      <c r="J12" s="293">
        <f>J15+J84+J290+J732</f>
        <v>170802.09999999998</v>
      </c>
      <c r="K12" s="293">
        <f>K15+K84+K290+K732+K762</f>
        <v>43843.06997</v>
      </c>
      <c r="L12" s="248">
        <f t="shared" si="0"/>
        <v>25.668929111527316</v>
      </c>
      <c r="O12" s="49"/>
    </row>
    <row r="13" spans="1:12" ht="15">
      <c r="A13" s="5" t="s">
        <v>9</v>
      </c>
      <c r="B13" s="112">
        <v>2</v>
      </c>
      <c r="C13" s="41"/>
      <c r="D13" s="41"/>
      <c r="E13" s="36"/>
      <c r="F13" s="36"/>
      <c r="G13" s="36"/>
      <c r="H13" s="293" t="e">
        <f>H16+H85+H291+H733+#REF!</f>
        <v>#REF!</v>
      </c>
      <c r="I13" s="293">
        <f t="shared" si="1"/>
        <v>154802.44674000004</v>
      </c>
      <c r="J13" s="293">
        <f>J16+J85+J291+J733</f>
        <v>205827.60516000004</v>
      </c>
      <c r="K13" s="293">
        <f>K16+K85+K291+K733</f>
        <v>51025.15842</v>
      </c>
      <c r="L13" s="248">
        <f t="shared" si="0"/>
        <v>24.790240541513178</v>
      </c>
    </row>
    <row r="14" spans="1:12" ht="15">
      <c r="A14" s="5" t="s">
        <v>10</v>
      </c>
      <c r="B14" s="112" t="s">
        <v>11</v>
      </c>
      <c r="C14" s="41"/>
      <c r="D14" s="41"/>
      <c r="E14" s="36"/>
      <c r="F14" s="36"/>
      <c r="G14" s="36"/>
      <c r="H14" s="293" t="e">
        <f>H17+H43+#REF!</f>
        <v>#REF!</v>
      </c>
      <c r="I14" s="293">
        <f t="shared" si="1"/>
        <v>20862.04057</v>
      </c>
      <c r="J14" s="293">
        <f>J17+J43+J50+J56</f>
        <v>26529.38645</v>
      </c>
      <c r="K14" s="293">
        <f>K17+K43+K50+K56</f>
        <v>5667.34588</v>
      </c>
      <c r="L14" s="248">
        <f t="shared" si="0"/>
        <v>21.362521484170998</v>
      </c>
    </row>
    <row r="15" spans="1:15" ht="15">
      <c r="A15" s="5" t="s">
        <v>8</v>
      </c>
      <c r="B15" s="112">
        <v>1</v>
      </c>
      <c r="C15" s="41"/>
      <c r="D15" s="41"/>
      <c r="E15" s="36"/>
      <c r="F15" s="36"/>
      <c r="G15" s="36"/>
      <c r="H15" s="293" t="e">
        <f>H23+H26+H29+#REF!</f>
        <v>#REF!</v>
      </c>
      <c r="I15" s="293">
        <f t="shared" si="1"/>
        <v>16732.71557</v>
      </c>
      <c r="J15" s="293">
        <f>J23+J26+J29+J68+J55+J74+J38</f>
        <v>18967.4</v>
      </c>
      <c r="K15" s="293">
        <f>K23+K26+K29+K68+K55+K74+K38</f>
        <v>2234.6844300000002</v>
      </c>
      <c r="L15" s="248">
        <f t="shared" si="0"/>
        <v>11.78171193732404</v>
      </c>
      <c r="O15" s="49"/>
    </row>
    <row r="16" spans="1:12" ht="15">
      <c r="A16" s="5" t="s">
        <v>9</v>
      </c>
      <c r="B16" s="112">
        <v>2</v>
      </c>
      <c r="C16" s="41"/>
      <c r="D16" s="41"/>
      <c r="E16" s="36"/>
      <c r="F16" s="36"/>
      <c r="G16" s="36"/>
      <c r="H16" s="293" t="e">
        <f>H49+H62+#REF!+#REF!</f>
        <v>#REF!</v>
      </c>
      <c r="I16" s="293">
        <f t="shared" si="1"/>
        <v>4129.325</v>
      </c>
      <c r="J16" s="293">
        <f>J49+J62+J78+J82+J33+J42</f>
        <v>7561.986449999999</v>
      </c>
      <c r="K16" s="293">
        <f>K49+K62+K78+K82+K33+K42</f>
        <v>3432.6614499999996</v>
      </c>
      <c r="L16" s="248">
        <f t="shared" si="0"/>
        <v>45.39364719438237</v>
      </c>
    </row>
    <row r="17" spans="1:12" ht="15">
      <c r="A17" s="5" t="s">
        <v>12</v>
      </c>
      <c r="B17" s="112" t="s">
        <v>11</v>
      </c>
      <c r="C17" s="112" t="s">
        <v>13</v>
      </c>
      <c r="D17" s="41"/>
      <c r="E17" s="36"/>
      <c r="F17" s="36"/>
      <c r="G17" s="36"/>
      <c r="H17" s="293">
        <f>H18</f>
        <v>2793.4</v>
      </c>
      <c r="I17" s="293">
        <f t="shared" si="1"/>
        <v>2812.48697</v>
      </c>
      <c r="J17" s="293">
        <f>J18+J34</f>
        <v>3928.58645</v>
      </c>
      <c r="K17" s="293">
        <f>K18+K34</f>
        <v>1116.09948</v>
      </c>
      <c r="L17" s="248">
        <f t="shared" si="0"/>
        <v>28.40969631710663</v>
      </c>
    </row>
    <row r="18" spans="1:12" ht="42.75">
      <c r="A18" s="5" t="s">
        <v>14</v>
      </c>
      <c r="B18" s="112" t="s">
        <v>11</v>
      </c>
      <c r="C18" s="112" t="s">
        <v>13</v>
      </c>
      <c r="D18" s="112" t="s">
        <v>15</v>
      </c>
      <c r="E18" s="294"/>
      <c r="F18" s="294"/>
      <c r="G18" s="294"/>
      <c r="H18" s="293">
        <f>H19</f>
        <v>2793.4</v>
      </c>
      <c r="I18" s="293">
        <f t="shared" si="1"/>
        <v>2812.48697</v>
      </c>
      <c r="J18" s="293">
        <f>J19+J30</f>
        <v>3900</v>
      </c>
      <c r="K18" s="293">
        <f>K19+K30</f>
        <v>1087.51303</v>
      </c>
      <c r="L18" s="248">
        <f t="shared" si="0"/>
        <v>27.88494948717949</v>
      </c>
    </row>
    <row r="19" spans="1:12" ht="18" customHeight="1">
      <c r="A19" s="6" t="s">
        <v>16</v>
      </c>
      <c r="B19" s="42" t="s">
        <v>11</v>
      </c>
      <c r="C19" s="42" t="s">
        <v>13</v>
      </c>
      <c r="D19" s="42" t="s">
        <v>15</v>
      </c>
      <c r="E19" s="38">
        <v>9000000000</v>
      </c>
      <c r="F19" s="36"/>
      <c r="G19" s="36"/>
      <c r="H19" s="46">
        <f>H20</f>
        <v>2793.4</v>
      </c>
      <c r="I19" s="293">
        <f t="shared" si="1"/>
        <v>2812.48697</v>
      </c>
      <c r="J19" s="46">
        <f>J20</f>
        <v>3900</v>
      </c>
      <c r="K19" s="46">
        <f>K20</f>
        <v>1087.51303</v>
      </c>
      <c r="L19" s="45">
        <f>L20</f>
        <v>69.104523</v>
      </c>
    </row>
    <row r="20" spans="1:12" ht="15">
      <c r="A20" s="6" t="s">
        <v>406</v>
      </c>
      <c r="B20" s="42" t="s">
        <v>11</v>
      </c>
      <c r="C20" s="42" t="s">
        <v>13</v>
      </c>
      <c r="D20" s="42" t="s">
        <v>15</v>
      </c>
      <c r="E20" s="38">
        <v>9000090020</v>
      </c>
      <c r="F20" s="36"/>
      <c r="G20" s="36"/>
      <c r="H20" s="46">
        <f>H21+H24+H27</f>
        <v>2793.4</v>
      </c>
      <c r="I20" s="293">
        <f t="shared" si="1"/>
        <v>2812.48697</v>
      </c>
      <c r="J20" s="46">
        <f>J21+J24+J27</f>
        <v>3900</v>
      </c>
      <c r="K20" s="46">
        <f>K21+K24+K27</f>
        <v>1087.51303</v>
      </c>
      <c r="L20" s="45">
        <f>L21+L24+L27</f>
        <v>69.104523</v>
      </c>
    </row>
    <row r="21" spans="1:12" ht="60">
      <c r="A21" s="6" t="s">
        <v>17</v>
      </c>
      <c r="B21" s="42" t="s">
        <v>11</v>
      </c>
      <c r="C21" s="42" t="s">
        <v>13</v>
      </c>
      <c r="D21" s="42" t="s">
        <v>15</v>
      </c>
      <c r="E21" s="38">
        <v>9000090020</v>
      </c>
      <c r="F21" s="38">
        <v>100</v>
      </c>
      <c r="G21" s="36"/>
      <c r="H21" s="46">
        <f aca="true" t="shared" si="2" ref="H21:L22">H22</f>
        <v>2379</v>
      </c>
      <c r="I21" s="293">
        <f t="shared" si="1"/>
        <v>2270.89521</v>
      </c>
      <c r="J21" s="46">
        <f t="shared" si="2"/>
        <v>3000</v>
      </c>
      <c r="K21" s="46">
        <f t="shared" si="2"/>
        <v>729.10479</v>
      </c>
      <c r="L21" s="45">
        <f t="shared" si="2"/>
        <v>24.303493</v>
      </c>
    </row>
    <row r="22" spans="1:12" ht="30">
      <c r="A22" s="6" t="s">
        <v>18</v>
      </c>
      <c r="B22" s="42" t="s">
        <v>11</v>
      </c>
      <c r="C22" s="42" t="s">
        <v>13</v>
      </c>
      <c r="D22" s="42" t="s">
        <v>15</v>
      </c>
      <c r="E22" s="38">
        <v>9000090020</v>
      </c>
      <c r="F22" s="38">
        <v>120</v>
      </c>
      <c r="G22" s="36"/>
      <c r="H22" s="46">
        <f t="shared" si="2"/>
        <v>2379</v>
      </c>
      <c r="I22" s="293">
        <f t="shared" si="1"/>
        <v>2270.89521</v>
      </c>
      <c r="J22" s="46">
        <f t="shared" si="2"/>
        <v>3000</v>
      </c>
      <c r="K22" s="46">
        <f t="shared" si="2"/>
        <v>729.10479</v>
      </c>
      <c r="L22" s="45">
        <f t="shared" si="2"/>
        <v>24.303493</v>
      </c>
    </row>
    <row r="23" spans="1:12" ht="15">
      <c r="A23" s="7" t="s">
        <v>8</v>
      </c>
      <c r="B23" s="42" t="s">
        <v>11</v>
      </c>
      <c r="C23" s="42" t="s">
        <v>13</v>
      </c>
      <c r="D23" s="42" t="s">
        <v>15</v>
      </c>
      <c r="E23" s="38">
        <v>9000090020</v>
      </c>
      <c r="F23" s="38">
        <v>120</v>
      </c>
      <c r="G23" s="38">
        <v>1</v>
      </c>
      <c r="H23" s="46">
        <v>2379</v>
      </c>
      <c r="I23" s="293">
        <f t="shared" si="1"/>
        <v>2270.89521</v>
      </c>
      <c r="J23" s="46">
        <v>3000</v>
      </c>
      <c r="K23" s="46">
        <v>729.10479</v>
      </c>
      <c r="L23" s="45">
        <f>K23/J23*100</f>
        <v>24.303493</v>
      </c>
    </row>
    <row r="24" spans="1:12" ht="30">
      <c r="A24" s="31" t="s">
        <v>210</v>
      </c>
      <c r="B24" s="42" t="s">
        <v>11</v>
      </c>
      <c r="C24" s="42" t="s">
        <v>13</v>
      </c>
      <c r="D24" s="42" t="s">
        <v>15</v>
      </c>
      <c r="E24" s="38">
        <v>9000090020</v>
      </c>
      <c r="F24" s="38">
        <v>200</v>
      </c>
      <c r="G24" s="36"/>
      <c r="H24" s="46">
        <f aca="true" t="shared" si="3" ref="H24:L25">H25</f>
        <v>399.4</v>
      </c>
      <c r="I24" s="293">
        <f t="shared" si="1"/>
        <v>441.59176</v>
      </c>
      <c r="J24" s="46">
        <f t="shared" si="3"/>
        <v>800</v>
      </c>
      <c r="K24" s="46">
        <f t="shared" si="3"/>
        <v>358.40824</v>
      </c>
      <c r="L24" s="45">
        <f t="shared" si="3"/>
        <v>44.80103</v>
      </c>
    </row>
    <row r="25" spans="1:12" ht="30">
      <c r="A25" s="6" t="s">
        <v>20</v>
      </c>
      <c r="B25" s="42" t="s">
        <v>11</v>
      </c>
      <c r="C25" s="42" t="s">
        <v>13</v>
      </c>
      <c r="D25" s="42" t="s">
        <v>15</v>
      </c>
      <c r="E25" s="38">
        <v>9000090020</v>
      </c>
      <c r="F25" s="38">
        <v>240</v>
      </c>
      <c r="G25" s="36"/>
      <c r="H25" s="46">
        <f t="shared" si="3"/>
        <v>399.4</v>
      </c>
      <c r="I25" s="293">
        <f t="shared" si="1"/>
        <v>441.59176</v>
      </c>
      <c r="J25" s="46">
        <f t="shared" si="3"/>
        <v>800</v>
      </c>
      <c r="K25" s="46">
        <f t="shared" si="3"/>
        <v>358.40824</v>
      </c>
      <c r="L25" s="45">
        <f t="shared" si="3"/>
        <v>44.80103</v>
      </c>
    </row>
    <row r="26" spans="1:12" ht="15">
      <c r="A26" s="7" t="s">
        <v>8</v>
      </c>
      <c r="B26" s="42" t="s">
        <v>11</v>
      </c>
      <c r="C26" s="42" t="s">
        <v>13</v>
      </c>
      <c r="D26" s="42" t="s">
        <v>15</v>
      </c>
      <c r="E26" s="38">
        <v>9000090020</v>
      </c>
      <c r="F26" s="38">
        <v>240</v>
      </c>
      <c r="G26" s="38">
        <v>1</v>
      </c>
      <c r="H26" s="46">
        <v>399.4</v>
      </c>
      <c r="I26" s="293">
        <f t="shared" si="1"/>
        <v>441.59176</v>
      </c>
      <c r="J26" s="46">
        <v>800</v>
      </c>
      <c r="K26" s="46">
        <v>358.40824</v>
      </c>
      <c r="L26" s="45">
        <f>K26/J26*100</f>
        <v>44.80103</v>
      </c>
    </row>
    <row r="27" spans="1:12" ht="15">
      <c r="A27" s="6" t="s">
        <v>21</v>
      </c>
      <c r="B27" s="42" t="s">
        <v>11</v>
      </c>
      <c r="C27" s="42" t="s">
        <v>13</v>
      </c>
      <c r="D27" s="42" t="s">
        <v>15</v>
      </c>
      <c r="E27" s="38">
        <v>9000090020</v>
      </c>
      <c r="F27" s="38">
        <v>800</v>
      </c>
      <c r="G27" s="36"/>
      <c r="H27" s="46">
        <f aca="true" t="shared" si="4" ref="H27:L28">H28</f>
        <v>15</v>
      </c>
      <c r="I27" s="293">
        <f t="shared" si="1"/>
        <v>100</v>
      </c>
      <c r="J27" s="46">
        <f t="shared" si="4"/>
        <v>100</v>
      </c>
      <c r="K27" s="46">
        <f t="shared" si="4"/>
        <v>0</v>
      </c>
      <c r="L27" s="45">
        <f t="shared" si="4"/>
        <v>0</v>
      </c>
    </row>
    <row r="28" spans="1:12" ht="15">
      <c r="A28" s="6" t="s">
        <v>22</v>
      </c>
      <c r="B28" s="42" t="s">
        <v>11</v>
      </c>
      <c r="C28" s="42" t="s">
        <v>13</v>
      </c>
      <c r="D28" s="42" t="s">
        <v>15</v>
      </c>
      <c r="E28" s="38">
        <v>9000090020</v>
      </c>
      <c r="F28" s="38">
        <v>850</v>
      </c>
      <c r="G28" s="36"/>
      <c r="H28" s="46">
        <f t="shared" si="4"/>
        <v>15</v>
      </c>
      <c r="I28" s="293">
        <f t="shared" si="1"/>
        <v>100</v>
      </c>
      <c r="J28" s="46">
        <f t="shared" si="4"/>
        <v>100</v>
      </c>
      <c r="K28" s="46">
        <f t="shared" si="4"/>
        <v>0</v>
      </c>
      <c r="L28" s="45">
        <f t="shared" si="4"/>
        <v>0</v>
      </c>
    </row>
    <row r="29" spans="1:12" ht="15">
      <c r="A29" s="7" t="s">
        <v>8</v>
      </c>
      <c r="B29" s="42" t="s">
        <v>11</v>
      </c>
      <c r="C29" s="42" t="s">
        <v>13</v>
      </c>
      <c r="D29" s="42" t="s">
        <v>15</v>
      </c>
      <c r="E29" s="38">
        <v>9000090020</v>
      </c>
      <c r="F29" s="38">
        <v>850</v>
      </c>
      <c r="G29" s="38">
        <v>1</v>
      </c>
      <c r="H29" s="46">
        <v>15</v>
      </c>
      <c r="I29" s="293">
        <f t="shared" si="1"/>
        <v>100</v>
      </c>
      <c r="J29" s="46">
        <v>100</v>
      </c>
      <c r="K29" s="46">
        <v>0</v>
      </c>
      <c r="L29" s="45">
        <f>K29/J29*100</f>
        <v>0</v>
      </c>
    </row>
    <row r="30" spans="1:12" ht="27.75" customHeight="1" hidden="1">
      <c r="A30" s="6" t="s">
        <v>614</v>
      </c>
      <c r="B30" s="42" t="s">
        <v>11</v>
      </c>
      <c r="C30" s="42" t="s">
        <v>13</v>
      </c>
      <c r="D30" s="42" t="s">
        <v>15</v>
      </c>
      <c r="E30" s="38">
        <v>9000055490</v>
      </c>
      <c r="F30" s="36"/>
      <c r="G30" s="36"/>
      <c r="H30" s="46" t="e">
        <f>H31+H34+H37</f>
        <v>#REF!</v>
      </c>
      <c r="I30" s="296">
        <f>J30-K30</f>
        <v>0</v>
      </c>
      <c r="J30" s="46">
        <f>J31</f>
        <v>0</v>
      </c>
      <c r="K30" s="46">
        <f>K31</f>
        <v>0</v>
      </c>
      <c r="L30" s="45" t="e">
        <f>L31</f>
        <v>#DIV/0!</v>
      </c>
    </row>
    <row r="31" spans="1:12" ht="60" customHeight="1" hidden="1">
      <c r="A31" s="6" t="s">
        <v>17</v>
      </c>
      <c r="B31" s="42" t="s">
        <v>11</v>
      </c>
      <c r="C31" s="42" t="s">
        <v>13</v>
      </c>
      <c r="D31" s="42" t="s">
        <v>15</v>
      </c>
      <c r="E31" s="38">
        <v>9000055490</v>
      </c>
      <c r="F31" s="38">
        <v>100</v>
      </c>
      <c r="G31" s="36"/>
      <c r="H31" s="46">
        <f aca="true" t="shared" si="5" ref="H31:L32">H32</f>
        <v>2379</v>
      </c>
      <c r="I31" s="296">
        <f>J31-K31</f>
        <v>0</v>
      </c>
      <c r="J31" s="46">
        <f t="shared" si="5"/>
        <v>0</v>
      </c>
      <c r="K31" s="46">
        <f t="shared" si="5"/>
        <v>0</v>
      </c>
      <c r="L31" s="45" t="e">
        <f t="shared" si="5"/>
        <v>#DIV/0!</v>
      </c>
    </row>
    <row r="32" spans="1:12" ht="30" hidden="1">
      <c r="A32" s="6" t="s">
        <v>18</v>
      </c>
      <c r="B32" s="42" t="s">
        <v>11</v>
      </c>
      <c r="C32" s="42" t="s">
        <v>13</v>
      </c>
      <c r="D32" s="42" t="s">
        <v>15</v>
      </c>
      <c r="E32" s="38">
        <v>9000055490</v>
      </c>
      <c r="F32" s="38">
        <v>120</v>
      </c>
      <c r="G32" s="36"/>
      <c r="H32" s="46">
        <f t="shared" si="5"/>
        <v>2379</v>
      </c>
      <c r="I32" s="296">
        <f>J32-K32</f>
        <v>0</v>
      </c>
      <c r="J32" s="46">
        <f t="shared" si="5"/>
        <v>0</v>
      </c>
      <c r="K32" s="46">
        <f t="shared" si="5"/>
        <v>0</v>
      </c>
      <c r="L32" s="45" t="e">
        <f t="shared" si="5"/>
        <v>#DIV/0!</v>
      </c>
    </row>
    <row r="33" spans="1:12" ht="18.75" customHeight="1" hidden="1">
      <c r="A33" s="7" t="s">
        <v>9</v>
      </c>
      <c r="B33" s="42" t="s">
        <v>11</v>
      </c>
      <c r="C33" s="42" t="s">
        <v>13</v>
      </c>
      <c r="D33" s="42" t="s">
        <v>15</v>
      </c>
      <c r="E33" s="38">
        <v>9000055490</v>
      </c>
      <c r="F33" s="38">
        <v>120</v>
      </c>
      <c r="G33" s="38">
        <v>2</v>
      </c>
      <c r="H33" s="46">
        <v>2379</v>
      </c>
      <c r="I33" s="296">
        <f>J33-K33</f>
        <v>0</v>
      </c>
      <c r="J33" s="46">
        <v>0</v>
      </c>
      <c r="K33" s="46">
        <v>0</v>
      </c>
      <c r="L33" s="45" t="e">
        <f>K33/J33*100</f>
        <v>#DIV/0!</v>
      </c>
    </row>
    <row r="34" spans="1:12" ht="15">
      <c r="A34" s="5" t="s">
        <v>40</v>
      </c>
      <c r="B34" s="112" t="s">
        <v>11</v>
      </c>
      <c r="C34" s="112" t="s">
        <v>13</v>
      </c>
      <c r="D34" s="112" t="s">
        <v>41</v>
      </c>
      <c r="E34" s="294"/>
      <c r="F34" s="294"/>
      <c r="G34" s="294"/>
      <c r="H34" s="293" t="e">
        <f>H35+H102+#REF!</f>
        <v>#REF!</v>
      </c>
      <c r="I34" s="293">
        <f t="shared" si="1"/>
        <v>0</v>
      </c>
      <c r="J34" s="293">
        <f>J35+J39</f>
        <v>28.58645</v>
      </c>
      <c r="K34" s="293">
        <f>K35+K39</f>
        <v>28.58645</v>
      </c>
      <c r="L34" s="248">
        <f>L35+L39</f>
        <v>100</v>
      </c>
    </row>
    <row r="35" spans="1:12" ht="45">
      <c r="A35" s="31" t="s">
        <v>615</v>
      </c>
      <c r="B35" s="42" t="s">
        <v>11</v>
      </c>
      <c r="C35" s="42" t="s">
        <v>13</v>
      </c>
      <c r="D35" s="42" t="s">
        <v>41</v>
      </c>
      <c r="E35" s="38">
        <v>9000090080</v>
      </c>
      <c r="F35" s="36"/>
      <c r="G35" s="36"/>
      <c r="H35" s="46">
        <f aca="true" t="shared" si="6" ref="H35:L41">H36</f>
        <v>587.1</v>
      </c>
      <c r="I35" s="293">
        <f t="shared" si="1"/>
        <v>0</v>
      </c>
      <c r="J35" s="46">
        <f t="shared" si="6"/>
        <v>0</v>
      </c>
      <c r="K35" s="46">
        <f t="shared" si="6"/>
        <v>0</v>
      </c>
      <c r="L35" s="45">
        <f t="shared" si="6"/>
        <v>0</v>
      </c>
    </row>
    <row r="36" spans="1:12" ht="15">
      <c r="A36" s="6" t="s">
        <v>27</v>
      </c>
      <c r="B36" s="42" t="s">
        <v>11</v>
      </c>
      <c r="C36" s="42" t="s">
        <v>13</v>
      </c>
      <c r="D36" s="42" t="s">
        <v>41</v>
      </c>
      <c r="E36" s="38">
        <v>9000090080</v>
      </c>
      <c r="F36" s="38">
        <v>500</v>
      </c>
      <c r="G36" s="36"/>
      <c r="H36" s="46">
        <f t="shared" si="6"/>
        <v>587.1</v>
      </c>
      <c r="I36" s="293">
        <f t="shared" si="1"/>
        <v>0</v>
      </c>
      <c r="J36" s="46">
        <f t="shared" si="6"/>
        <v>0</v>
      </c>
      <c r="K36" s="46">
        <f t="shared" si="6"/>
        <v>0</v>
      </c>
      <c r="L36" s="45">
        <f t="shared" si="6"/>
        <v>0</v>
      </c>
    </row>
    <row r="37" spans="1:12" ht="15">
      <c r="A37" s="6" t="s">
        <v>35</v>
      </c>
      <c r="B37" s="42" t="s">
        <v>11</v>
      </c>
      <c r="C37" s="42" t="s">
        <v>13</v>
      </c>
      <c r="D37" s="42" t="s">
        <v>41</v>
      </c>
      <c r="E37" s="38">
        <v>9000090080</v>
      </c>
      <c r="F37" s="38">
        <v>540</v>
      </c>
      <c r="G37" s="36"/>
      <c r="H37" s="46">
        <f t="shared" si="6"/>
        <v>587.1</v>
      </c>
      <c r="I37" s="293">
        <f t="shared" si="1"/>
        <v>0</v>
      </c>
      <c r="J37" s="46">
        <f t="shared" si="6"/>
        <v>0</v>
      </c>
      <c r="K37" s="46">
        <f t="shared" si="6"/>
        <v>0</v>
      </c>
      <c r="L37" s="45">
        <f t="shared" si="6"/>
        <v>0</v>
      </c>
    </row>
    <row r="38" spans="1:12" ht="15">
      <c r="A38" s="217" t="s">
        <v>8</v>
      </c>
      <c r="B38" s="41" t="s">
        <v>11</v>
      </c>
      <c r="C38" s="42" t="s">
        <v>13</v>
      </c>
      <c r="D38" s="42" t="s">
        <v>41</v>
      </c>
      <c r="E38" s="38">
        <v>9000090080</v>
      </c>
      <c r="F38" s="36">
        <v>540</v>
      </c>
      <c r="G38" s="36">
        <v>1</v>
      </c>
      <c r="H38" s="129">
        <v>587.1</v>
      </c>
      <c r="I38" s="222">
        <f t="shared" si="1"/>
        <v>0</v>
      </c>
      <c r="J38" s="129">
        <v>0</v>
      </c>
      <c r="K38" s="129"/>
      <c r="L38" s="297"/>
    </row>
    <row r="39" spans="1:12" ht="150">
      <c r="A39" s="31" t="s">
        <v>616</v>
      </c>
      <c r="B39" s="42" t="s">
        <v>11</v>
      </c>
      <c r="C39" s="42" t="s">
        <v>13</v>
      </c>
      <c r="D39" s="42" t="s">
        <v>41</v>
      </c>
      <c r="E39" s="38">
        <v>9000056940</v>
      </c>
      <c r="F39" s="36"/>
      <c r="G39" s="36"/>
      <c r="H39" s="46">
        <f t="shared" si="6"/>
        <v>587.1</v>
      </c>
      <c r="I39" s="293">
        <f t="shared" si="1"/>
        <v>0</v>
      </c>
      <c r="J39" s="46">
        <f t="shared" si="6"/>
        <v>28.58645</v>
      </c>
      <c r="K39" s="46">
        <f t="shared" si="6"/>
        <v>28.58645</v>
      </c>
      <c r="L39" s="45">
        <f t="shared" si="6"/>
        <v>100</v>
      </c>
    </row>
    <row r="40" spans="1:12" ht="15">
      <c r="A40" s="6" t="s">
        <v>27</v>
      </c>
      <c r="B40" s="42" t="s">
        <v>11</v>
      </c>
      <c r="C40" s="42" t="s">
        <v>13</v>
      </c>
      <c r="D40" s="42" t="s">
        <v>41</v>
      </c>
      <c r="E40" s="38">
        <v>9000056940</v>
      </c>
      <c r="F40" s="38">
        <v>500</v>
      </c>
      <c r="G40" s="36"/>
      <c r="H40" s="46">
        <f t="shared" si="6"/>
        <v>587.1</v>
      </c>
      <c r="I40" s="293">
        <f t="shared" si="1"/>
        <v>0</v>
      </c>
      <c r="J40" s="46">
        <f t="shared" si="6"/>
        <v>28.58645</v>
      </c>
      <c r="K40" s="46">
        <f t="shared" si="6"/>
        <v>28.58645</v>
      </c>
      <c r="L40" s="45">
        <f t="shared" si="6"/>
        <v>100</v>
      </c>
    </row>
    <row r="41" spans="1:12" ht="15">
      <c r="A41" s="6" t="s">
        <v>35</v>
      </c>
      <c r="B41" s="42" t="s">
        <v>11</v>
      </c>
      <c r="C41" s="42" t="s">
        <v>13</v>
      </c>
      <c r="D41" s="42" t="s">
        <v>41</v>
      </c>
      <c r="E41" s="38">
        <v>9000056940</v>
      </c>
      <c r="F41" s="38">
        <v>540</v>
      </c>
      <c r="G41" s="36"/>
      <c r="H41" s="46">
        <f t="shared" si="6"/>
        <v>587.1</v>
      </c>
      <c r="I41" s="293">
        <f t="shared" si="1"/>
        <v>0</v>
      </c>
      <c r="J41" s="46">
        <f t="shared" si="6"/>
        <v>28.58645</v>
      </c>
      <c r="K41" s="46">
        <f t="shared" si="6"/>
        <v>28.58645</v>
      </c>
      <c r="L41" s="45">
        <f t="shared" si="6"/>
        <v>100</v>
      </c>
    </row>
    <row r="42" spans="1:12" ht="15">
      <c r="A42" s="217" t="s">
        <v>9</v>
      </c>
      <c r="B42" s="41" t="s">
        <v>11</v>
      </c>
      <c r="C42" s="42" t="s">
        <v>13</v>
      </c>
      <c r="D42" s="42" t="s">
        <v>41</v>
      </c>
      <c r="E42" s="38">
        <v>9000056940</v>
      </c>
      <c r="F42" s="36">
        <v>540</v>
      </c>
      <c r="G42" s="36">
        <v>2</v>
      </c>
      <c r="H42" s="129">
        <v>587.1</v>
      </c>
      <c r="I42" s="222">
        <f t="shared" si="1"/>
        <v>0</v>
      </c>
      <c r="J42" s="129">
        <v>28.58645</v>
      </c>
      <c r="K42" s="129">
        <v>28.58645</v>
      </c>
      <c r="L42" s="297">
        <f>K42/J42*100</f>
        <v>100</v>
      </c>
    </row>
    <row r="43" spans="1:12" ht="15">
      <c r="A43" s="5" t="s">
        <v>23</v>
      </c>
      <c r="B43" s="112" t="s">
        <v>11</v>
      </c>
      <c r="C43" s="112" t="s">
        <v>24</v>
      </c>
      <c r="D43" s="41"/>
      <c r="E43" s="36"/>
      <c r="F43" s="36"/>
      <c r="G43" s="36"/>
      <c r="H43" s="293">
        <f aca="true" t="shared" si="7" ref="H43:L48">H44</f>
        <v>587.1</v>
      </c>
      <c r="I43" s="293">
        <f t="shared" si="1"/>
        <v>962.9250000000001</v>
      </c>
      <c r="J43" s="293">
        <f t="shared" si="7"/>
        <v>1283.9</v>
      </c>
      <c r="K43" s="293">
        <f t="shared" si="7"/>
        <v>320.975</v>
      </c>
      <c r="L43" s="248">
        <f t="shared" si="7"/>
        <v>25</v>
      </c>
    </row>
    <row r="44" spans="1:12" ht="15">
      <c r="A44" s="5" t="s">
        <v>25</v>
      </c>
      <c r="B44" s="112" t="s">
        <v>11</v>
      </c>
      <c r="C44" s="112" t="s">
        <v>24</v>
      </c>
      <c r="D44" s="112" t="s">
        <v>26</v>
      </c>
      <c r="E44" s="294"/>
      <c r="F44" s="294"/>
      <c r="G44" s="294"/>
      <c r="H44" s="293">
        <f t="shared" si="7"/>
        <v>587.1</v>
      </c>
      <c r="I44" s="293">
        <f t="shared" si="1"/>
        <v>962.9250000000001</v>
      </c>
      <c r="J44" s="293">
        <f t="shared" si="7"/>
        <v>1283.9</v>
      </c>
      <c r="K44" s="293">
        <f t="shared" si="7"/>
        <v>320.975</v>
      </c>
      <c r="L44" s="248">
        <f t="shared" si="7"/>
        <v>25</v>
      </c>
    </row>
    <row r="45" spans="1:12" ht="15">
      <c r="A45" s="6" t="s">
        <v>16</v>
      </c>
      <c r="B45" s="42" t="s">
        <v>11</v>
      </c>
      <c r="C45" s="42" t="s">
        <v>24</v>
      </c>
      <c r="D45" s="42" t="s">
        <v>26</v>
      </c>
      <c r="E45" s="38">
        <v>9000000000</v>
      </c>
      <c r="F45" s="36"/>
      <c r="G45" s="36"/>
      <c r="H45" s="46">
        <f t="shared" si="7"/>
        <v>587.1</v>
      </c>
      <c r="I45" s="293">
        <f t="shared" si="1"/>
        <v>962.9250000000001</v>
      </c>
      <c r="J45" s="46">
        <f t="shared" si="7"/>
        <v>1283.9</v>
      </c>
      <c r="K45" s="46">
        <f t="shared" si="7"/>
        <v>320.975</v>
      </c>
      <c r="L45" s="45">
        <f t="shared" si="7"/>
        <v>25</v>
      </c>
    </row>
    <row r="46" spans="1:12" ht="30">
      <c r="A46" s="31" t="s">
        <v>418</v>
      </c>
      <c r="B46" s="42" t="s">
        <v>11</v>
      </c>
      <c r="C46" s="42" t="s">
        <v>24</v>
      </c>
      <c r="D46" s="42" t="s">
        <v>26</v>
      </c>
      <c r="E46" s="38">
        <v>9000051180</v>
      </c>
      <c r="F46" s="36"/>
      <c r="G46" s="36"/>
      <c r="H46" s="46">
        <f t="shared" si="7"/>
        <v>587.1</v>
      </c>
      <c r="I46" s="293">
        <f t="shared" si="1"/>
        <v>962.9250000000001</v>
      </c>
      <c r="J46" s="46">
        <f t="shared" si="7"/>
        <v>1283.9</v>
      </c>
      <c r="K46" s="46">
        <f t="shared" si="7"/>
        <v>320.975</v>
      </c>
      <c r="L46" s="45">
        <f t="shared" si="7"/>
        <v>25</v>
      </c>
    </row>
    <row r="47" spans="1:12" ht="15">
      <c r="A47" s="6" t="s">
        <v>27</v>
      </c>
      <c r="B47" s="42" t="s">
        <v>11</v>
      </c>
      <c r="C47" s="42" t="s">
        <v>24</v>
      </c>
      <c r="D47" s="42" t="s">
        <v>26</v>
      </c>
      <c r="E47" s="38">
        <v>9000051180</v>
      </c>
      <c r="F47" s="38">
        <v>500</v>
      </c>
      <c r="G47" s="36"/>
      <c r="H47" s="46">
        <f t="shared" si="7"/>
        <v>587.1</v>
      </c>
      <c r="I47" s="293">
        <f t="shared" si="1"/>
        <v>962.9250000000001</v>
      </c>
      <c r="J47" s="46">
        <f t="shared" si="7"/>
        <v>1283.9</v>
      </c>
      <c r="K47" s="46">
        <f t="shared" si="7"/>
        <v>320.975</v>
      </c>
      <c r="L47" s="45">
        <f t="shared" si="7"/>
        <v>25</v>
      </c>
    </row>
    <row r="48" spans="1:12" ht="15.75" customHeight="1">
      <c r="A48" s="6" t="s">
        <v>28</v>
      </c>
      <c r="B48" s="42" t="s">
        <v>11</v>
      </c>
      <c r="C48" s="42" t="s">
        <v>24</v>
      </c>
      <c r="D48" s="42" t="s">
        <v>26</v>
      </c>
      <c r="E48" s="38">
        <v>9000051180</v>
      </c>
      <c r="F48" s="38">
        <v>530</v>
      </c>
      <c r="G48" s="36"/>
      <c r="H48" s="46">
        <f t="shared" si="7"/>
        <v>587.1</v>
      </c>
      <c r="I48" s="293">
        <f t="shared" si="1"/>
        <v>962.9250000000001</v>
      </c>
      <c r="J48" s="46">
        <f t="shared" si="7"/>
        <v>1283.9</v>
      </c>
      <c r="K48" s="46">
        <f t="shared" si="7"/>
        <v>320.975</v>
      </c>
      <c r="L48" s="45">
        <f t="shared" si="7"/>
        <v>25</v>
      </c>
    </row>
    <row r="49" spans="1:12" ht="15" customHeight="1">
      <c r="A49" s="7" t="s">
        <v>9</v>
      </c>
      <c r="B49" s="42" t="s">
        <v>11</v>
      </c>
      <c r="C49" s="42" t="s">
        <v>24</v>
      </c>
      <c r="D49" s="42" t="s">
        <v>26</v>
      </c>
      <c r="E49" s="38">
        <v>9000051180</v>
      </c>
      <c r="F49" s="38">
        <v>530</v>
      </c>
      <c r="G49" s="38">
        <v>2</v>
      </c>
      <c r="H49" s="46">
        <v>587.1</v>
      </c>
      <c r="I49" s="293">
        <f t="shared" si="1"/>
        <v>962.9250000000001</v>
      </c>
      <c r="J49" s="46">
        <v>1283.9</v>
      </c>
      <c r="K49" s="46">
        <v>320.975</v>
      </c>
      <c r="L49" s="45">
        <f>K49/J49*100</f>
        <v>25</v>
      </c>
    </row>
    <row r="50" spans="1:12" ht="25.5" customHeight="1">
      <c r="A50" s="70" t="s">
        <v>29</v>
      </c>
      <c r="B50" s="112" t="s">
        <v>11</v>
      </c>
      <c r="C50" s="112" t="s">
        <v>289</v>
      </c>
      <c r="D50" s="42"/>
      <c r="E50" s="38"/>
      <c r="F50" s="38"/>
      <c r="G50" s="38"/>
      <c r="H50" s="46"/>
      <c r="I50" s="293">
        <f t="shared" si="1"/>
        <v>670.4286</v>
      </c>
      <c r="J50" s="293">
        <f aca="true" t="shared" si="8" ref="J50:L52">J51</f>
        <v>800</v>
      </c>
      <c r="K50" s="293">
        <f t="shared" si="8"/>
        <v>129.5714</v>
      </c>
      <c r="L50" s="248">
        <f t="shared" si="8"/>
        <v>16.196425</v>
      </c>
    </row>
    <row r="51" spans="1:12" ht="15">
      <c r="A51" s="150" t="s">
        <v>292</v>
      </c>
      <c r="B51" s="112" t="s">
        <v>11</v>
      </c>
      <c r="C51" s="112" t="s">
        <v>289</v>
      </c>
      <c r="D51" s="112" t="s">
        <v>290</v>
      </c>
      <c r="E51" s="294"/>
      <c r="F51" s="294"/>
      <c r="G51" s="294"/>
      <c r="H51" s="293" t="e">
        <f>H52+#REF!+#REF!+#REF!</f>
        <v>#REF!</v>
      </c>
      <c r="I51" s="293">
        <f t="shared" si="1"/>
        <v>670.4286</v>
      </c>
      <c r="J51" s="293">
        <f t="shared" si="8"/>
        <v>800</v>
      </c>
      <c r="K51" s="293">
        <f t="shared" si="8"/>
        <v>129.5714</v>
      </c>
      <c r="L51" s="248">
        <f t="shared" si="8"/>
        <v>16.196425</v>
      </c>
    </row>
    <row r="52" spans="1:12" ht="15" customHeight="1">
      <c r="A52" s="6" t="s">
        <v>16</v>
      </c>
      <c r="B52" s="42" t="s">
        <v>11</v>
      </c>
      <c r="C52" s="42" t="s">
        <v>289</v>
      </c>
      <c r="D52" s="42" t="s">
        <v>290</v>
      </c>
      <c r="E52" s="38">
        <v>9000000000</v>
      </c>
      <c r="F52" s="36"/>
      <c r="G52" s="36"/>
      <c r="H52" s="46" t="e">
        <f>#REF!</f>
        <v>#REF!</v>
      </c>
      <c r="I52" s="293">
        <f t="shared" si="1"/>
        <v>670.4286</v>
      </c>
      <c r="J52" s="46">
        <f t="shared" si="8"/>
        <v>800</v>
      </c>
      <c r="K52" s="46">
        <f t="shared" si="8"/>
        <v>129.5714</v>
      </c>
      <c r="L52" s="45">
        <f t="shared" si="8"/>
        <v>16.196425</v>
      </c>
    </row>
    <row r="53" spans="1:12" ht="15" customHeight="1">
      <c r="A53" s="144" t="s">
        <v>293</v>
      </c>
      <c r="B53" s="42" t="s">
        <v>11</v>
      </c>
      <c r="C53" s="42" t="s">
        <v>289</v>
      </c>
      <c r="D53" s="42" t="s">
        <v>290</v>
      </c>
      <c r="E53" s="38">
        <v>9000091300</v>
      </c>
      <c r="F53" s="36">
        <v>700</v>
      </c>
      <c r="G53" s="36"/>
      <c r="H53" s="46" t="e">
        <f aca="true" t="shared" si="9" ref="H53:L54">H54</f>
        <v>#REF!</v>
      </c>
      <c r="I53" s="293">
        <f t="shared" si="1"/>
        <v>670.4286</v>
      </c>
      <c r="J53" s="46">
        <f t="shared" si="9"/>
        <v>800</v>
      </c>
      <c r="K53" s="46">
        <f t="shared" si="9"/>
        <v>129.5714</v>
      </c>
      <c r="L53" s="45">
        <f t="shared" si="9"/>
        <v>16.196425</v>
      </c>
    </row>
    <row r="54" spans="1:12" ht="15" customHeight="1">
      <c r="A54" s="144" t="s">
        <v>291</v>
      </c>
      <c r="B54" s="42" t="s">
        <v>11</v>
      </c>
      <c r="C54" s="42" t="s">
        <v>289</v>
      </c>
      <c r="D54" s="42" t="s">
        <v>290</v>
      </c>
      <c r="E54" s="38">
        <v>9000091300</v>
      </c>
      <c r="F54" s="38">
        <v>730</v>
      </c>
      <c r="G54" s="36"/>
      <c r="H54" s="46" t="e">
        <f t="shared" si="9"/>
        <v>#REF!</v>
      </c>
      <c r="I54" s="293">
        <f t="shared" si="1"/>
        <v>670.4286</v>
      </c>
      <c r="J54" s="46">
        <f t="shared" si="9"/>
        <v>800</v>
      </c>
      <c r="K54" s="46">
        <f t="shared" si="9"/>
        <v>129.5714</v>
      </c>
      <c r="L54" s="45">
        <f t="shared" si="9"/>
        <v>16.196425</v>
      </c>
    </row>
    <row r="55" spans="1:12" ht="15">
      <c r="A55" s="7" t="s">
        <v>8</v>
      </c>
      <c r="B55" s="42" t="s">
        <v>11</v>
      </c>
      <c r="C55" s="42" t="s">
        <v>289</v>
      </c>
      <c r="D55" s="42" t="s">
        <v>290</v>
      </c>
      <c r="E55" s="38">
        <v>9000091300</v>
      </c>
      <c r="F55" s="38">
        <v>730</v>
      </c>
      <c r="G55" s="36">
        <v>1</v>
      </c>
      <c r="H55" s="46" t="e">
        <f>#REF!</f>
        <v>#REF!</v>
      </c>
      <c r="I55" s="293">
        <f t="shared" si="1"/>
        <v>670.4286</v>
      </c>
      <c r="J55" s="46">
        <v>800</v>
      </c>
      <c r="K55" s="46">
        <v>129.5714</v>
      </c>
      <c r="L55" s="45">
        <f>K55/J55*100</f>
        <v>16.196425</v>
      </c>
    </row>
    <row r="56" spans="1:12" ht="42.75">
      <c r="A56" s="70" t="s">
        <v>30</v>
      </c>
      <c r="B56" s="112" t="s">
        <v>11</v>
      </c>
      <c r="C56" s="112">
        <v>1400</v>
      </c>
      <c r="D56" s="42"/>
      <c r="E56" s="38"/>
      <c r="F56" s="38"/>
      <c r="G56" s="38"/>
      <c r="H56" s="46"/>
      <c r="I56" s="293">
        <f t="shared" si="1"/>
        <v>16416.2</v>
      </c>
      <c r="J56" s="293">
        <f>J57+J63+J69</f>
        <v>20516.9</v>
      </c>
      <c r="K56" s="293">
        <f>K57+K63+K69</f>
        <v>4100.7</v>
      </c>
      <c r="L56" s="248">
        <f>L57+L63+L69</f>
        <v>75.75739232339754</v>
      </c>
    </row>
    <row r="57" spans="1:12" ht="42.75">
      <c r="A57" s="5" t="s">
        <v>31</v>
      </c>
      <c r="B57" s="112" t="s">
        <v>11</v>
      </c>
      <c r="C57" s="112">
        <v>1400</v>
      </c>
      <c r="D57" s="112" t="s">
        <v>159</v>
      </c>
      <c r="E57" s="294"/>
      <c r="F57" s="294"/>
      <c r="G57" s="294"/>
      <c r="H57" s="293" t="e">
        <f>H58+#REF!+#REF!+#REF!</f>
        <v>#REF!</v>
      </c>
      <c r="I57" s="293">
        <f t="shared" si="1"/>
        <v>3166.4</v>
      </c>
      <c r="J57" s="293">
        <f aca="true" t="shared" si="10" ref="J57:L58">J58</f>
        <v>6249.5</v>
      </c>
      <c r="K57" s="293">
        <f t="shared" si="10"/>
        <v>3083.1</v>
      </c>
      <c r="L57" s="248">
        <f t="shared" si="10"/>
        <v>49.333546683734696</v>
      </c>
    </row>
    <row r="58" spans="1:12" ht="15">
      <c r="A58" s="6" t="s">
        <v>16</v>
      </c>
      <c r="B58" s="42" t="s">
        <v>11</v>
      </c>
      <c r="C58" s="42">
        <v>1400</v>
      </c>
      <c r="D58" s="42" t="s">
        <v>159</v>
      </c>
      <c r="E58" s="38">
        <v>9000000000</v>
      </c>
      <c r="F58" s="36"/>
      <c r="G58" s="36"/>
      <c r="H58" s="46" t="e">
        <f>#REF!</f>
        <v>#REF!</v>
      </c>
      <c r="I58" s="293">
        <f t="shared" si="1"/>
        <v>3166.4</v>
      </c>
      <c r="J58" s="46">
        <f t="shared" si="10"/>
        <v>6249.5</v>
      </c>
      <c r="K58" s="46">
        <f t="shared" si="10"/>
        <v>3083.1</v>
      </c>
      <c r="L58" s="45">
        <f t="shared" si="10"/>
        <v>49.333546683734696</v>
      </c>
    </row>
    <row r="59" spans="1:12" ht="15">
      <c r="A59" s="31" t="s">
        <v>419</v>
      </c>
      <c r="B59" s="42" t="s">
        <v>11</v>
      </c>
      <c r="C59" s="42">
        <v>1400</v>
      </c>
      <c r="D59" s="42" t="s">
        <v>159</v>
      </c>
      <c r="E59" s="38">
        <v>9000071560</v>
      </c>
      <c r="F59" s="36"/>
      <c r="G59" s="36"/>
      <c r="H59" s="46">
        <f aca="true" t="shared" si="11" ref="H59:L61">H60</f>
        <v>10249.5</v>
      </c>
      <c r="I59" s="293">
        <f t="shared" si="1"/>
        <v>3166.4</v>
      </c>
      <c r="J59" s="46">
        <f t="shared" si="11"/>
        <v>6249.5</v>
      </c>
      <c r="K59" s="46">
        <f t="shared" si="11"/>
        <v>3083.1</v>
      </c>
      <c r="L59" s="45">
        <f t="shared" si="11"/>
        <v>49.333546683734696</v>
      </c>
    </row>
    <row r="60" spans="1:14" s="131" customFormat="1" ht="15">
      <c r="A60" s="6" t="s">
        <v>27</v>
      </c>
      <c r="B60" s="42" t="s">
        <v>11</v>
      </c>
      <c r="C60" s="42">
        <v>1400</v>
      </c>
      <c r="D60" s="42" t="s">
        <v>159</v>
      </c>
      <c r="E60" s="38">
        <v>9000071560</v>
      </c>
      <c r="F60" s="38">
        <v>500</v>
      </c>
      <c r="G60" s="36"/>
      <c r="H60" s="46">
        <f t="shared" si="11"/>
        <v>10249.5</v>
      </c>
      <c r="I60" s="293">
        <f t="shared" si="1"/>
        <v>3166.4</v>
      </c>
      <c r="J60" s="46">
        <f t="shared" si="11"/>
        <v>6249.5</v>
      </c>
      <c r="K60" s="46">
        <f t="shared" si="11"/>
        <v>3083.1</v>
      </c>
      <c r="L60" s="45">
        <f t="shared" si="11"/>
        <v>49.333546683734696</v>
      </c>
      <c r="M60" s="130"/>
      <c r="N60" s="130"/>
    </row>
    <row r="61" spans="1:14" ht="15">
      <c r="A61" s="6" t="s">
        <v>32</v>
      </c>
      <c r="B61" s="42" t="s">
        <v>11</v>
      </c>
      <c r="C61" s="42">
        <v>1400</v>
      </c>
      <c r="D61" s="42" t="s">
        <v>159</v>
      </c>
      <c r="E61" s="38">
        <v>9000071560</v>
      </c>
      <c r="F61" s="38">
        <v>510</v>
      </c>
      <c r="G61" s="36"/>
      <c r="H61" s="46">
        <f t="shared" si="11"/>
        <v>10249.5</v>
      </c>
      <c r="I61" s="293">
        <f t="shared" si="1"/>
        <v>3166.4</v>
      </c>
      <c r="J61" s="46">
        <f t="shared" si="11"/>
        <v>6249.5</v>
      </c>
      <c r="K61" s="46">
        <f t="shared" si="11"/>
        <v>3083.1</v>
      </c>
      <c r="L61" s="45">
        <f t="shared" si="11"/>
        <v>49.333546683734696</v>
      </c>
      <c r="M61" s="24"/>
      <c r="N61" s="24"/>
    </row>
    <row r="62" spans="1:14" ht="15">
      <c r="A62" s="7" t="s">
        <v>9</v>
      </c>
      <c r="B62" s="42" t="s">
        <v>11</v>
      </c>
      <c r="C62" s="42">
        <v>1400</v>
      </c>
      <c r="D62" s="42" t="s">
        <v>159</v>
      </c>
      <c r="E62" s="38">
        <v>9000071560</v>
      </c>
      <c r="F62" s="38">
        <v>510</v>
      </c>
      <c r="G62" s="38">
        <v>2</v>
      </c>
      <c r="H62" s="46">
        <v>10249.5</v>
      </c>
      <c r="I62" s="293">
        <f t="shared" si="1"/>
        <v>3166.4</v>
      </c>
      <c r="J62" s="46">
        <v>6249.5</v>
      </c>
      <c r="K62" s="46">
        <v>3083.1</v>
      </c>
      <c r="L62" s="45">
        <f>K62/J62*100</f>
        <v>49.333546683734696</v>
      </c>
      <c r="M62" s="24"/>
      <c r="N62" s="24"/>
    </row>
    <row r="63" spans="1:14" ht="15">
      <c r="A63" s="5" t="s">
        <v>33</v>
      </c>
      <c r="B63" s="112" t="s">
        <v>11</v>
      </c>
      <c r="C63" s="112">
        <v>1400</v>
      </c>
      <c r="D63" s="112" t="s">
        <v>172</v>
      </c>
      <c r="E63" s="294"/>
      <c r="F63" s="294"/>
      <c r="G63" s="294"/>
      <c r="H63" s="293" t="e">
        <f>H64+#REF!+#REF!+#REF!</f>
        <v>#REF!</v>
      </c>
      <c r="I63" s="293">
        <f t="shared" si="1"/>
        <v>1566.8</v>
      </c>
      <c r="J63" s="293">
        <f aca="true" t="shared" si="12" ref="J63:L67">J64</f>
        <v>2000</v>
      </c>
      <c r="K63" s="293">
        <f t="shared" si="12"/>
        <v>433.2</v>
      </c>
      <c r="L63" s="248">
        <f t="shared" si="12"/>
        <v>21.66</v>
      </c>
      <c r="M63" s="24"/>
      <c r="N63" s="24"/>
    </row>
    <row r="64" spans="1:14" ht="15">
      <c r="A64" s="6" t="s">
        <v>16</v>
      </c>
      <c r="B64" s="42" t="s">
        <v>11</v>
      </c>
      <c r="C64" s="42">
        <v>1400</v>
      </c>
      <c r="D64" s="42" t="s">
        <v>172</v>
      </c>
      <c r="E64" s="38">
        <v>9000000000</v>
      </c>
      <c r="F64" s="36"/>
      <c r="G64" s="36"/>
      <c r="H64" s="46">
        <f>H65</f>
        <v>587.1</v>
      </c>
      <c r="I64" s="293">
        <f t="shared" si="1"/>
        <v>1566.8</v>
      </c>
      <c r="J64" s="46">
        <f t="shared" si="12"/>
        <v>2000</v>
      </c>
      <c r="K64" s="46">
        <f t="shared" si="12"/>
        <v>433.2</v>
      </c>
      <c r="L64" s="45">
        <f t="shared" si="12"/>
        <v>21.66</v>
      </c>
      <c r="M64" s="20"/>
      <c r="N64" s="20"/>
    </row>
    <row r="65" spans="1:12" ht="30">
      <c r="A65" s="6" t="s">
        <v>439</v>
      </c>
      <c r="B65" s="42" t="s">
        <v>11</v>
      </c>
      <c r="C65" s="42">
        <v>1400</v>
      </c>
      <c r="D65" s="42" t="s">
        <v>172</v>
      </c>
      <c r="E65" s="38">
        <v>9000090920</v>
      </c>
      <c r="F65" s="36"/>
      <c r="G65" s="36"/>
      <c r="H65" s="46">
        <f>H66</f>
        <v>587.1</v>
      </c>
      <c r="I65" s="293">
        <f t="shared" si="1"/>
        <v>1566.8</v>
      </c>
      <c r="J65" s="46">
        <f t="shared" si="12"/>
        <v>2000</v>
      </c>
      <c r="K65" s="46">
        <f t="shared" si="12"/>
        <v>433.2</v>
      </c>
      <c r="L65" s="45">
        <f t="shared" si="12"/>
        <v>21.66</v>
      </c>
    </row>
    <row r="66" spans="1:12" ht="15">
      <c r="A66" s="6" t="s">
        <v>27</v>
      </c>
      <c r="B66" s="42" t="s">
        <v>11</v>
      </c>
      <c r="C66" s="42">
        <v>1400</v>
      </c>
      <c r="D66" s="42" t="s">
        <v>172</v>
      </c>
      <c r="E66" s="38">
        <v>9000090920</v>
      </c>
      <c r="F66" s="38">
        <v>500</v>
      </c>
      <c r="G66" s="36"/>
      <c r="H66" s="46">
        <f>H67</f>
        <v>587.1</v>
      </c>
      <c r="I66" s="293">
        <f t="shared" si="1"/>
        <v>1566.8</v>
      </c>
      <c r="J66" s="46">
        <f t="shared" si="12"/>
        <v>2000</v>
      </c>
      <c r="K66" s="46">
        <f t="shared" si="12"/>
        <v>433.2</v>
      </c>
      <c r="L66" s="45">
        <f t="shared" si="12"/>
        <v>21.66</v>
      </c>
    </row>
    <row r="67" spans="1:12" ht="15">
      <c r="A67" s="6" t="s">
        <v>32</v>
      </c>
      <c r="B67" s="42" t="s">
        <v>11</v>
      </c>
      <c r="C67" s="42">
        <v>1400</v>
      </c>
      <c r="D67" s="42" t="s">
        <v>172</v>
      </c>
      <c r="E67" s="38">
        <v>9000090920</v>
      </c>
      <c r="F67" s="38">
        <v>510</v>
      </c>
      <c r="G67" s="36"/>
      <c r="H67" s="46">
        <f>H68</f>
        <v>587.1</v>
      </c>
      <c r="I67" s="293">
        <f t="shared" si="1"/>
        <v>1566.8</v>
      </c>
      <c r="J67" s="46">
        <f t="shared" si="12"/>
        <v>2000</v>
      </c>
      <c r="K67" s="46">
        <f t="shared" si="12"/>
        <v>433.2</v>
      </c>
      <c r="L67" s="45">
        <f t="shared" si="12"/>
        <v>21.66</v>
      </c>
    </row>
    <row r="68" spans="1:12" ht="15">
      <c r="A68" s="7" t="s">
        <v>8</v>
      </c>
      <c r="B68" s="42" t="s">
        <v>11</v>
      </c>
      <c r="C68" s="42">
        <v>1400</v>
      </c>
      <c r="D68" s="42" t="s">
        <v>172</v>
      </c>
      <c r="E68" s="38">
        <v>9000090920</v>
      </c>
      <c r="F68" s="38">
        <v>510</v>
      </c>
      <c r="G68" s="38">
        <v>1</v>
      </c>
      <c r="H68" s="46">
        <v>587.1</v>
      </c>
      <c r="I68" s="293">
        <f t="shared" si="1"/>
        <v>1566.8</v>
      </c>
      <c r="J68" s="46">
        <v>2000</v>
      </c>
      <c r="K68" s="46">
        <v>433.2</v>
      </c>
      <c r="L68" s="45">
        <f>K68/J68*100</f>
        <v>21.66</v>
      </c>
    </row>
    <row r="69" spans="1:12" ht="15">
      <c r="A69" s="5" t="s">
        <v>34</v>
      </c>
      <c r="B69" s="112" t="s">
        <v>11</v>
      </c>
      <c r="C69" s="112">
        <v>1400</v>
      </c>
      <c r="D69" s="112">
        <v>1403</v>
      </c>
      <c r="E69" s="294"/>
      <c r="F69" s="294"/>
      <c r="G69" s="294"/>
      <c r="H69" s="293" t="e">
        <f>H70+#REF!+#REF!+H86</f>
        <v>#REF!</v>
      </c>
      <c r="I69" s="293">
        <f t="shared" si="1"/>
        <v>11683</v>
      </c>
      <c r="J69" s="293">
        <f>J70</f>
        <v>12267.4</v>
      </c>
      <c r="K69" s="293">
        <f>K70</f>
        <v>584.4</v>
      </c>
      <c r="L69" s="248">
        <f>L70</f>
        <v>4.763845639662846</v>
      </c>
    </row>
    <row r="70" spans="1:12" ht="15">
      <c r="A70" s="6" t="s">
        <v>16</v>
      </c>
      <c r="B70" s="42" t="s">
        <v>11</v>
      </c>
      <c r="C70" s="42">
        <v>1400</v>
      </c>
      <c r="D70" s="42">
        <v>1403</v>
      </c>
      <c r="E70" s="38">
        <v>9000000000</v>
      </c>
      <c r="F70" s="36"/>
      <c r="G70" s="36"/>
      <c r="H70" s="46">
        <f aca="true" t="shared" si="13" ref="H70:L73">H71</f>
        <v>587.1</v>
      </c>
      <c r="I70" s="293">
        <f t="shared" si="1"/>
        <v>11683</v>
      </c>
      <c r="J70" s="46">
        <f>J74+J78+J82</f>
        <v>12267.4</v>
      </c>
      <c r="K70" s="46">
        <f>K74+K78+K82</f>
        <v>584.4</v>
      </c>
      <c r="L70" s="45">
        <f>L74+L78+L82</f>
        <v>4.763845639662846</v>
      </c>
    </row>
    <row r="71" spans="1:15" ht="15">
      <c r="A71" s="364" t="s">
        <v>420</v>
      </c>
      <c r="B71" s="42" t="s">
        <v>11</v>
      </c>
      <c r="C71" s="42">
        <v>1400</v>
      </c>
      <c r="D71" s="42">
        <v>1403</v>
      </c>
      <c r="E71" s="38">
        <v>9000090930</v>
      </c>
      <c r="F71" s="36"/>
      <c r="G71" s="36"/>
      <c r="H71" s="46">
        <f t="shared" si="13"/>
        <v>587.1</v>
      </c>
      <c r="I71" s="293">
        <f t="shared" si="1"/>
        <v>11683</v>
      </c>
      <c r="J71" s="46">
        <f t="shared" si="13"/>
        <v>12267.4</v>
      </c>
      <c r="K71" s="46">
        <f t="shared" si="13"/>
        <v>584.4</v>
      </c>
      <c r="L71" s="45">
        <f t="shared" si="13"/>
        <v>4.763845639662846</v>
      </c>
      <c r="O71" s="49"/>
    </row>
    <row r="72" spans="1:12" ht="15">
      <c r="A72" s="6" t="s">
        <v>27</v>
      </c>
      <c r="B72" s="42" t="s">
        <v>11</v>
      </c>
      <c r="C72" s="42">
        <v>1400</v>
      </c>
      <c r="D72" s="42">
        <v>1403</v>
      </c>
      <c r="E72" s="38">
        <v>9000090930</v>
      </c>
      <c r="F72" s="38">
        <v>500</v>
      </c>
      <c r="G72" s="36"/>
      <c r="H72" s="46">
        <f t="shared" si="13"/>
        <v>587.1</v>
      </c>
      <c r="I72" s="293">
        <f t="shared" si="1"/>
        <v>11683</v>
      </c>
      <c r="J72" s="46">
        <f t="shared" si="13"/>
        <v>12267.4</v>
      </c>
      <c r="K72" s="46">
        <f t="shared" si="13"/>
        <v>584.4</v>
      </c>
      <c r="L72" s="45">
        <f t="shared" si="13"/>
        <v>4.763845639662846</v>
      </c>
    </row>
    <row r="73" spans="1:12" ht="15">
      <c r="A73" s="6" t="s">
        <v>35</v>
      </c>
      <c r="B73" s="42" t="s">
        <v>11</v>
      </c>
      <c r="C73" s="42">
        <v>1400</v>
      </c>
      <c r="D73" s="42">
        <v>1403</v>
      </c>
      <c r="E73" s="38">
        <v>9000090930</v>
      </c>
      <c r="F73" s="38">
        <v>540</v>
      </c>
      <c r="G73" s="36"/>
      <c r="H73" s="46">
        <f t="shared" si="13"/>
        <v>587.1</v>
      </c>
      <c r="I73" s="293">
        <f t="shared" si="1"/>
        <v>11683</v>
      </c>
      <c r="J73" s="46">
        <f t="shared" si="13"/>
        <v>12267.4</v>
      </c>
      <c r="K73" s="46">
        <f t="shared" si="13"/>
        <v>584.4</v>
      </c>
      <c r="L73" s="45">
        <f t="shared" si="13"/>
        <v>4.763845639662846</v>
      </c>
    </row>
    <row r="74" spans="1:19" ht="15">
      <c r="A74" s="217" t="s">
        <v>8</v>
      </c>
      <c r="B74" s="41" t="s">
        <v>11</v>
      </c>
      <c r="C74" s="41">
        <v>1400</v>
      </c>
      <c r="D74" s="41">
        <v>1403</v>
      </c>
      <c r="E74" s="36">
        <v>9000090930</v>
      </c>
      <c r="F74" s="36">
        <v>540</v>
      </c>
      <c r="G74" s="36">
        <v>1</v>
      </c>
      <c r="H74" s="129">
        <v>587.1</v>
      </c>
      <c r="I74" s="222">
        <f t="shared" si="1"/>
        <v>11683</v>
      </c>
      <c r="J74" s="129">
        <v>12267.4</v>
      </c>
      <c r="K74" s="129">
        <v>584.4</v>
      </c>
      <c r="L74" s="297">
        <f>K74/J74*100</f>
        <v>4.763845639662846</v>
      </c>
      <c r="R74" s="53"/>
      <c r="S74" s="53"/>
    </row>
    <row r="75" spans="1:12" ht="45">
      <c r="A75" s="25" t="s">
        <v>661</v>
      </c>
      <c r="B75" s="42" t="s">
        <v>11</v>
      </c>
      <c r="C75" s="42">
        <v>1400</v>
      </c>
      <c r="D75" s="42">
        <v>1403</v>
      </c>
      <c r="E75" s="38">
        <v>9000070310</v>
      </c>
      <c r="F75" s="38"/>
      <c r="G75" s="38"/>
      <c r="H75" s="46"/>
      <c r="I75" s="293">
        <f t="shared" si="1"/>
        <v>0</v>
      </c>
      <c r="J75" s="46">
        <f aca="true" t="shared" si="14" ref="J75:L77">J76</f>
        <v>0</v>
      </c>
      <c r="K75" s="46">
        <f t="shared" si="14"/>
        <v>0</v>
      </c>
      <c r="L75" s="45">
        <f t="shared" si="14"/>
        <v>0</v>
      </c>
    </row>
    <row r="76" spans="1:12" ht="15">
      <c r="A76" s="31" t="s">
        <v>34</v>
      </c>
      <c r="B76" s="42" t="s">
        <v>11</v>
      </c>
      <c r="C76" s="42">
        <v>1400</v>
      </c>
      <c r="D76" s="42">
        <v>1403</v>
      </c>
      <c r="E76" s="38">
        <v>9000070310</v>
      </c>
      <c r="F76" s="38">
        <v>500</v>
      </c>
      <c r="G76" s="36"/>
      <c r="H76" s="46">
        <f>H77</f>
        <v>32867.3</v>
      </c>
      <c r="I76" s="293">
        <f t="shared" si="1"/>
        <v>0</v>
      </c>
      <c r="J76" s="46">
        <f t="shared" si="14"/>
        <v>0</v>
      </c>
      <c r="K76" s="46">
        <f t="shared" si="14"/>
        <v>0</v>
      </c>
      <c r="L76" s="45">
        <f t="shared" si="14"/>
        <v>0</v>
      </c>
    </row>
    <row r="77" spans="1:12" ht="15">
      <c r="A77" s="6" t="s">
        <v>27</v>
      </c>
      <c r="B77" s="42" t="s">
        <v>11</v>
      </c>
      <c r="C77" s="42">
        <v>1400</v>
      </c>
      <c r="D77" s="42">
        <v>1403</v>
      </c>
      <c r="E77" s="38">
        <v>9000070310</v>
      </c>
      <c r="F77" s="38">
        <v>540</v>
      </c>
      <c r="G77" s="36"/>
      <c r="H77" s="46">
        <f>H78</f>
        <v>32867.3</v>
      </c>
      <c r="I77" s="293">
        <f t="shared" si="1"/>
        <v>0</v>
      </c>
      <c r="J77" s="46">
        <f t="shared" si="14"/>
        <v>0</v>
      </c>
      <c r="K77" s="46">
        <f t="shared" si="14"/>
        <v>0</v>
      </c>
      <c r="L77" s="45">
        <f t="shared" si="14"/>
        <v>0</v>
      </c>
    </row>
    <row r="78" spans="1:12" ht="15">
      <c r="A78" s="7" t="s">
        <v>9</v>
      </c>
      <c r="B78" s="42" t="s">
        <v>11</v>
      </c>
      <c r="C78" s="42">
        <v>1400</v>
      </c>
      <c r="D78" s="42">
        <v>1403</v>
      </c>
      <c r="E78" s="38">
        <v>9000070310</v>
      </c>
      <c r="F78" s="38">
        <v>540</v>
      </c>
      <c r="G78" s="38">
        <v>2</v>
      </c>
      <c r="H78" s="46">
        <v>32867.3</v>
      </c>
      <c r="I78" s="293">
        <f t="shared" si="1"/>
        <v>0</v>
      </c>
      <c r="J78" s="46">
        <v>0</v>
      </c>
      <c r="K78" s="46">
        <v>0</v>
      </c>
      <c r="L78" s="45"/>
    </row>
    <row r="79" spans="1:12" ht="15" hidden="1">
      <c r="A79" s="224" t="s">
        <v>543</v>
      </c>
      <c r="B79" s="42" t="s">
        <v>11</v>
      </c>
      <c r="C79" s="42">
        <v>1400</v>
      </c>
      <c r="D79" s="42">
        <v>1403</v>
      </c>
      <c r="E79" s="38" t="s">
        <v>544</v>
      </c>
      <c r="F79" s="36"/>
      <c r="G79" s="36"/>
      <c r="H79" s="46">
        <f aca="true" t="shared" si="15" ref="H79:L81">H80</f>
        <v>587.1</v>
      </c>
      <c r="I79" s="293">
        <f>J79-K79</f>
        <v>0</v>
      </c>
      <c r="J79" s="46">
        <f t="shared" si="15"/>
        <v>0</v>
      </c>
      <c r="K79" s="46">
        <f t="shared" si="15"/>
        <v>0</v>
      </c>
      <c r="L79" s="45">
        <f t="shared" si="15"/>
        <v>0</v>
      </c>
    </row>
    <row r="80" spans="1:12" ht="15" hidden="1">
      <c r="A80" s="6" t="s">
        <v>27</v>
      </c>
      <c r="B80" s="42" t="s">
        <v>11</v>
      </c>
      <c r="C80" s="42">
        <v>1400</v>
      </c>
      <c r="D80" s="42">
        <v>1403</v>
      </c>
      <c r="E80" s="38" t="s">
        <v>544</v>
      </c>
      <c r="F80" s="38">
        <v>500</v>
      </c>
      <c r="G80" s="36"/>
      <c r="H80" s="46">
        <f t="shared" si="15"/>
        <v>587.1</v>
      </c>
      <c r="I80" s="293">
        <f>J80-K80</f>
        <v>0</v>
      </c>
      <c r="J80" s="46">
        <f t="shared" si="15"/>
        <v>0</v>
      </c>
      <c r="K80" s="46">
        <f t="shared" si="15"/>
        <v>0</v>
      </c>
      <c r="L80" s="45">
        <f t="shared" si="15"/>
        <v>0</v>
      </c>
    </row>
    <row r="81" spans="1:12" ht="15" hidden="1">
      <c r="A81" s="6" t="s">
        <v>548</v>
      </c>
      <c r="B81" s="42" t="s">
        <v>11</v>
      </c>
      <c r="C81" s="42">
        <v>1400</v>
      </c>
      <c r="D81" s="42">
        <v>1403</v>
      </c>
      <c r="E81" s="38" t="s">
        <v>544</v>
      </c>
      <c r="F81" s="38">
        <v>520</v>
      </c>
      <c r="G81" s="36"/>
      <c r="H81" s="46">
        <f t="shared" si="15"/>
        <v>587.1</v>
      </c>
      <c r="I81" s="293">
        <f>J81-K81</f>
        <v>0</v>
      </c>
      <c r="J81" s="46">
        <f t="shared" si="15"/>
        <v>0</v>
      </c>
      <c r="K81" s="46">
        <f t="shared" si="15"/>
        <v>0</v>
      </c>
      <c r="L81" s="45">
        <f t="shared" si="15"/>
        <v>0</v>
      </c>
    </row>
    <row r="82" spans="1:12" ht="15" hidden="1">
      <c r="A82" s="7" t="s">
        <v>9</v>
      </c>
      <c r="B82" s="42" t="s">
        <v>11</v>
      </c>
      <c r="C82" s="42">
        <v>1400</v>
      </c>
      <c r="D82" s="42">
        <v>1403</v>
      </c>
      <c r="E82" s="38" t="s">
        <v>544</v>
      </c>
      <c r="F82" s="38">
        <v>520</v>
      </c>
      <c r="G82" s="38">
        <v>2</v>
      </c>
      <c r="H82" s="46">
        <v>587.1</v>
      </c>
      <c r="I82" s="293">
        <f>J82-K82</f>
        <v>0</v>
      </c>
      <c r="J82" s="46"/>
      <c r="K82" s="46"/>
      <c r="L82" s="45"/>
    </row>
    <row r="83" spans="1:12" ht="42.75">
      <c r="A83" s="5" t="s">
        <v>38</v>
      </c>
      <c r="B83" s="112" t="s">
        <v>39</v>
      </c>
      <c r="C83" s="41"/>
      <c r="D83" s="41"/>
      <c r="E83" s="36"/>
      <c r="F83" s="36"/>
      <c r="G83" s="36"/>
      <c r="H83" s="293" t="e">
        <f>#REF!+H86+H249</f>
        <v>#REF!</v>
      </c>
      <c r="I83" s="293">
        <f t="shared" si="1"/>
        <v>194380.81612000003</v>
      </c>
      <c r="J83" s="293">
        <f>J86+J249</f>
        <v>271546.13542000006</v>
      </c>
      <c r="K83" s="293">
        <f>K86+K249</f>
        <v>77165.31930000002</v>
      </c>
      <c r="L83" s="248">
        <f>K83/J83*100</f>
        <v>28.41701988527604</v>
      </c>
    </row>
    <row r="84" spans="1:12" ht="15">
      <c r="A84" s="5" t="s">
        <v>8</v>
      </c>
      <c r="B84" s="112">
        <v>1</v>
      </c>
      <c r="C84" s="41"/>
      <c r="D84" s="41"/>
      <c r="E84" s="36"/>
      <c r="F84" s="36"/>
      <c r="G84" s="36"/>
      <c r="H84" s="293" t="e">
        <f>H91+#REF!+#REF!+#REF!+H219+H222+H233+H236+H245+H248+#REF!+#REF!+H187+H225+H241+#REF!</f>
        <v>#REF!</v>
      </c>
      <c r="I84" s="293">
        <f aca="true" t="shared" si="16" ref="I84:I128">J84-K84</f>
        <v>67537.69175</v>
      </c>
      <c r="J84" s="293">
        <f>J91+J97+J107+J140+J160+J191+J178+J187+J219+J222+J225+J233+J236+J239+J241+J245+J151+J119+J128+J155+J167+J174+J195+J198+J201+J204+J207+J210+J213</f>
        <v>97649.9</v>
      </c>
      <c r="K84" s="293">
        <f>K91+K97+K107+K140+K160+K191+K178+K187+K219+K222+K225+K233+K236+K239+K241+K245+K151+K119+K128+K155+K167+K174+K195+K198+K201+K204+K207+K210+K213</f>
        <v>30112.20825</v>
      </c>
      <c r="L84" s="248">
        <f>K84/J84*100</f>
        <v>30.836906387000912</v>
      </c>
    </row>
    <row r="85" spans="1:14" ht="15">
      <c r="A85" s="5" t="s">
        <v>9</v>
      </c>
      <c r="B85" s="112">
        <v>2</v>
      </c>
      <c r="C85" s="41"/>
      <c r="D85" s="41"/>
      <c r="E85" s="36"/>
      <c r="F85" s="36"/>
      <c r="G85" s="36"/>
      <c r="H85" s="293" t="e">
        <f>#REF!+#REF!+#REF!+#REF!+#REF!+H255+H263+H267+#REF!+H279+#REF!+#REF!+#REF!+H281+#REF!+H259</f>
        <v>#REF!</v>
      </c>
      <c r="I85" s="293">
        <f t="shared" si="16"/>
        <v>126843.12437000003</v>
      </c>
      <c r="J85" s="293">
        <f>J94+J110+J113+J255+J263+J267+J271+J275+J279+J285+J288+J181+J122+J145+J102+J171+J149+J116+J125+J165+J229+J135</f>
        <v>173896.23542000004</v>
      </c>
      <c r="K85" s="293">
        <f>K94+K110+K113+K255+K263+K267+K271+K275+K279+K285+K288+K181+K122+K145+K102+K171+K149+K116+K125+K165+K229+K132</f>
        <v>47053.11105</v>
      </c>
      <c r="L85" s="248">
        <f>K85/J85*100</f>
        <v>27.058153925158724</v>
      </c>
      <c r="M85" s="24"/>
      <c r="N85" s="24"/>
    </row>
    <row r="86" spans="1:14" ht="15">
      <c r="A86" s="5" t="s">
        <v>42</v>
      </c>
      <c r="B86" s="112" t="s">
        <v>39</v>
      </c>
      <c r="C86" s="112" t="s">
        <v>43</v>
      </c>
      <c r="D86" s="41"/>
      <c r="E86" s="36"/>
      <c r="F86" s="36"/>
      <c r="G86" s="36"/>
      <c r="H86" s="293" t="e">
        <f>H87+H103+H175+H214</f>
        <v>#REF!</v>
      </c>
      <c r="I86" s="293">
        <f t="shared" si="16"/>
        <v>187178.73212000003</v>
      </c>
      <c r="J86" s="293">
        <f>J87+J103+J175+J214+J156</f>
        <v>262681.73542000004</v>
      </c>
      <c r="K86" s="293">
        <f>K87+K103+K175+K214+K156</f>
        <v>75503.00330000001</v>
      </c>
      <c r="L86" s="248">
        <f>K86/J86*100</f>
        <v>28.743149263605545</v>
      </c>
      <c r="M86" s="24"/>
      <c r="N86" s="24"/>
    </row>
    <row r="87" spans="1:14" ht="15">
      <c r="A87" s="5" t="s">
        <v>44</v>
      </c>
      <c r="B87" s="112" t="s">
        <v>39</v>
      </c>
      <c r="C87" s="112" t="s">
        <v>43</v>
      </c>
      <c r="D87" s="43" t="s">
        <v>45</v>
      </c>
      <c r="E87" s="36"/>
      <c r="F87" s="36"/>
      <c r="G87" s="36"/>
      <c r="H87" s="293" t="e">
        <f>#REF!+H88+#REF!</f>
        <v>#REF!</v>
      </c>
      <c r="I87" s="293">
        <f t="shared" si="16"/>
        <v>40091.1379</v>
      </c>
      <c r="J87" s="293">
        <f>J88+J98</f>
        <v>54700</v>
      </c>
      <c r="K87" s="293">
        <f>K88+K98</f>
        <v>14608.8621</v>
      </c>
      <c r="L87" s="248">
        <f>K87/J87*100</f>
        <v>26.70724332723949</v>
      </c>
      <c r="M87" s="24"/>
      <c r="N87" s="24"/>
    </row>
    <row r="88" spans="1:14" ht="30">
      <c r="A88" s="132" t="s">
        <v>617</v>
      </c>
      <c r="B88" s="42" t="s">
        <v>39</v>
      </c>
      <c r="C88" s="42" t="s">
        <v>43</v>
      </c>
      <c r="D88" s="41" t="s">
        <v>45</v>
      </c>
      <c r="E88" s="36">
        <v>5800000000</v>
      </c>
      <c r="F88" s="36"/>
      <c r="G88" s="36"/>
      <c r="H88" s="46" t="e">
        <f>#REF!+#REF!</f>
        <v>#REF!</v>
      </c>
      <c r="I88" s="293">
        <f t="shared" si="16"/>
        <v>39891.1379</v>
      </c>
      <c r="J88" s="46">
        <f>J89+J92+J95</f>
        <v>54500</v>
      </c>
      <c r="K88" s="46">
        <f>K89+K92+K95</f>
        <v>14608.8621</v>
      </c>
      <c r="L88" s="45">
        <f>L89+L92+L95</f>
        <v>65.78468805238096</v>
      </c>
      <c r="M88" s="20"/>
      <c r="N88" s="20"/>
    </row>
    <row r="89" spans="1:12" ht="30">
      <c r="A89" s="31" t="s">
        <v>457</v>
      </c>
      <c r="B89" s="42" t="s">
        <v>39</v>
      </c>
      <c r="C89" s="42" t="s">
        <v>43</v>
      </c>
      <c r="D89" s="42" t="s">
        <v>45</v>
      </c>
      <c r="E89" s="35">
        <v>5800190710</v>
      </c>
      <c r="F89" s="38">
        <v>600</v>
      </c>
      <c r="G89" s="36"/>
      <c r="H89" s="46">
        <f>H90</f>
        <v>14279.9</v>
      </c>
      <c r="I89" s="293">
        <f t="shared" si="16"/>
        <v>14472.32993</v>
      </c>
      <c r="J89" s="46">
        <f aca="true" t="shared" si="17" ref="J89:L90">J90</f>
        <v>21000</v>
      </c>
      <c r="K89" s="46">
        <f t="shared" si="17"/>
        <v>6527.67007</v>
      </c>
      <c r="L89" s="45">
        <f t="shared" si="17"/>
        <v>31.084143190476194</v>
      </c>
    </row>
    <row r="90" spans="1:19" ht="15">
      <c r="A90" s="6" t="s">
        <v>47</v>
      </c>
      <c r="B90" s="42" t="s">
        <v>39</v>
      </c>
      <c r="C90" s="42" t="s">
        <v>43</v>
      </c>
      <c r="D90" s="42" t="s">
        <v>45</v>
      </c>
      <c r="E90" s="35">
        <v>5800190710</v>
      </c>
      <c r="F90" s="38">
        <v>610</v>
      </c>
      <c r="G90" s="36"/>
      <c r="H90" s="46">
        <f>H91</f>
        <v>14279.9</v>
      </c>
      <c r="I90" s="293">
        <f t="shared" si="16"/>
        <v>14472.32993</v>
      </c>
      <c r="J90" s="46">
        <f t="shared" si="17"/>
        <v>21000</v>
      </c>
      <c r="K90" s="46">
        <f t="shared" si="17"/>
        <v>6527.67007</v>
      </c>
      <c r="L90" s="45">
        <f t="shared" si="17"/>
        <v>31.084143190476194</v>
      </c>
      <c r="R90" s="53"/>
      <c r="S90" s="53"/>
    </row>
    <row r="91" spans="1:12" ht="15">
      <c r="A91" s="7" t="s">
        <v>8</v>
      </c>
      <c r="B91" s="42" t="s">
        <v>39</v>
      </c>
      <c r="C91" s="42" t="s">
        <v>43</v>
      </c>
      <c r="D91" s="42" t="s">
        <v>45</v>
      </c>
      <c r="E91" s="35">
        <v>5800190710</v>
      </c>
      <c r="F91" s="38">
        <v>610</v>
      </c>
      <c r="G91" s="38">
        <v>1</v>
      </c>
      <c r="H91" s="46">
        <v>14279.9</v>
      </c>
      <c r="I91" s="293">
        <f t="shared" si="16"/>
        <v>14472.32993</v>
      </c>
      <c r="J91" s="46">
        <v>21000</v>
      </c>
      <c r="K91" s="46">
        <v>6527.67007</v>
      </c>
      <c r="L91" s="45">
        <f>K91/J91*100</f>
        <v>31.084143190476194</v>
      </c>
    </row>
    <row r="92" spans="1:12" ht="135">
      <c r="A92" s="33" t="s">
        <v>618</v>
      </c>
      <c r="B92" s="42" t="s">
        <v>39</v>
      </c>
      <c r="C92" s="42" t="s">
        <v>43</v>
      </c>
      <c r="D92" s="42" t="s">
        <v>45</v>
      </c>
      <c r="E92" s="35">
        <v>5800171570</v>
      </c>
      <c r="F92" s="38">
        <v>600</v>
      </c>
      <c r="G92" s="36"/>
      <c r="H92" s="46">
        <f aca="true" t="shared" si="18" ref="H92:L93">H93</f>
        <v>14279.9</v>
      </c>
      <c r="I92" s="293">
        <f t="shared" si="16"/>
        <v>22226.40797</v>
      </c>
      <c r="J92" s="46">
        <f t="shared" si="18"/>
        <v>30000</v>
      </c>
      <c r="K92" s="46">
        <f t="shared" si="18"/>
        <v>7773.59203</v>
      </c>
      <c r="L92" s="45">
        <f t="shared" si="18"/>
        <v>25.911973433333337</v>
      </c>
    </row>
    <row r="93" spans="1:12" ht="15">
      <c r="A93" s="6" t="s">
        <v>47</v>
      </c>
      <c r="B93" s="42" t="s">
        <v>39</v>
      </c>
      <c r="C93" s="42" t="s">
        <v>43</v>
      </c>
      <c r="D93" s="42" t="s">
        <v>45</v>
      </c>
      <c r="E93" s="35">
        <v>5800171570</v>
      </c>
      <c r="F93" s="38">
        <v>610</v>
      </c>
      <c r="G93" s="36"/>
      <c r="H93" s="46">
        <f t="shared" si="18"/>
        <v>14279.9</v>
      </c>
      <c r="I93" s="293">
        <f t="shared" si="16"/>
        <v>22226.40797</v>
      </c>
      <c r="J93" s="46">
        <f t="shared" si="18"/>
        <v>30000</v>
      </c>
      <c r="K93" s="46">
        <f t="shared" si="18"/>
        <v>7773.59203</v>
      </c>
      <c r="L93" s="45">
        <f t="shared" si="18"/>
        <v>25.911973433333337</v>
      </c>
    </row>
    <row r="94" spans="1:12" ht="15">
      <c r="A94" s="7" t="s">
        <v>9</v>
      </c>
      <c r="B94" s="42" t="s">
        <v>39</v>
      </c>
      <c r="C94" s="42" t="s">
        <v>43</v>
      </c>
      <c r="D94" s="42" t="s">
        <v>45</v>
      </c>
      <c r="E94" s="35">
        <v>5800171570</v>
      </c>
      <c r="F94" s="38">
        <v>610</v>
      </c>
      <c r="G94" s="38">
        <v>2</v>
      </c>
      <c r="H94" s="46">
        <v>14279.9</v>
      </c>
      <c r="I94" s="293">
        <f t="shared" si="16"/>
        <v>22226.40797</v>
      </c>
      <c r="J94" s="46">
        <v>30000</v>
      </c>
      <c r="K94" s="46">
        <v>7773.59203</v>
      </c>
      <c r="L94" s="45">
        <f>K94/J94*100</f>
        <v>25.911973433333337</v>
      </c>
    </row>
    <row r="95" spans="1:12" ht="30">
      <c r="A95" s="31" t="s">
        <v>458</v>
      </c>
      <c r="B95" s="42" t="s">
        <v>39</v>
      </c>
      <c r="C95" s="42" t="s">
        <v>43</v>
      </c>
      <c r="D95" s="42" t="s">
        <v>45</v>
      </c>
      <c r="E95" s="35">
        <v>5800290710</v>
      </c>
      <c r="F95" s="38"/>
      <c r="G95" s="38"/>
      <c r="H95" s="46"/>
      <c r="I95" s="293">
        <f t="shared" si="16"/>
        <v>3192.4</v>
      </c>
      <c r="J95" s="46">
        <f>J96</f>
        <v>3500</v>
      </c>
      <c r="K95" s="46">
        <f>K96</f>
        <v>307.6</v>
      </c>
      <c r="L95" s="45">
        <f aca="true" t="shared" si="19" ref="L95:L158">K95/J95*100</f>
        <v>8.788571428571428</v>
      </c>
    </row>
    <row r="96" spans="1:12" ht="15">
      <c r="A96" s="6" t="s">
        <v>47</v>
      </c>
      <c r="B96" s="42" t="s">
        <v>39</v>
      </c>
      <c r="C96" s="42" t="s">
        <v>43</v>
      </c>
      <c r="D96" s="42" t="s">
        <v>45</v>
      </c>
      <c r="E96" s="35">
        <v>5800290710</v>
      </c>
      <c r="F96" s="38">
        <v>610</v>
      </c>
      <c r="G96" s="36"/>
      <c r="H96" s="46">
        <f>H97</f>
        <v>14279.9</v>
      </c>
      <c r="I96" s="293">
        <f t="shared" si="16"/>
        <v>3192.4</v>
      </c>
      <c r="J96" s="46">
        <f>J97</f>
        <v>3500</v>
      </c>
      <c r="K96" s="46">
        <f>K97</f>
        <v>307.6</v>
      </c>
      <c r="L96" s="45">
        <f t="shared" si="19"/>
        <v>8.788571428571428</v>
      </c>
    </row>
    <row r="97" spans="1:12" ht="15">
      <c r="A97" s="7" t="s">
        <v>8</v>
      </c>
      <c r="B97" s="42" t="s">
        <v>39</v>
      </c>
      <c r="C97" s="42" t="s">
        <v>43</v>
      </c>
      <c r="D97" s="42" t="s">
        <v>45</v>
      </c>
      <c r="E97" s="35">
        <v>5800290710</v>
      </c>
      <c r="F97" s="38">
        <v>610</v>
      </c>
      <c r="G97" s="38">
        <v>1</v>
      </c>
      <c r="H97" s="46">
        <v>14279.9</v>
      </c>
      <c r="I97" s="293">
        <f t="shared" si="16"/>
        <v>3192.4</v>
      </c>
      <c r="J97" s="46">
        <v>3500</v>
      </c>
      <c r="K97" s="46">
        <v>307.6</v>
      </c>
      <c r="L97" s="45">
        <f t="shared" si="19"/>
        <v>8.788571428571428</v>
      </c>
    </row>
    <row r="98" spans="1:12" ht="15">
      <c r="A98" s="6" t="s">
        <v>16</v>
      </c>
      <c r="B98" s="42" t="s">
        <v>39</v>
      </c>
      <c r="C98" s="42" t="s">
        <v>43</v>
      </c>
      <c r="D98" s="42" t="s">
        <v>45</v>
      </c>
      <c r="E98" s="38">
        <v>9000000000</v>
      </c>
      <c r="F98" s="36"/>
      <c r="G98" s="36"/>
      <c r="H98" s="46">
        <f>H99</f>
        <v>0</v>
      </c>
      <c r="I98" s="293">
        <f t="shared" si="16"/>
        <v>200</v>
      </c>
      <c r="J98" s="46">
        <f aca="true" t="shared" si="20" ref="J98:K101">J99</f>
        <v>200</v>
      </c>
      <c r="K98" s="46">
        <f t="shared" si="20"/>
        <v>0</v>
      </c>
      <c r="L98" s="45">
        <f t="shared" si="19"/>
        <v>0</v>
      </c>
    </row>
    <row r="99" spans="1:12" ht="30">
      <c r="A99" s="25" t="s">
        <v>421</v>
      </c>
      <c r="B99" s="42" t="s">
        <v>39</v>
      </c>
      <c r="C99" s="42" t="s">
        <v>43</v>
      </c>
      <c r="D99" s="42" t="s">
        <v>45</v>
      </c>
      <c r="E99" s="38">
        <v>9000072650</v>
      </c>
      <c r="F99" s="38"/>
      <c r="G99" s="38"/>
      <c r="H99" s="46"/>
      <c r="I99" s="293">
        <f t="shared" si="16"/>
        <v>200</v>
      </c>
      <c r="J99" s="46">
        <f t="shared" si="20"/>
        <v>200</v>
      </c>
      <c r="K99" s="46">
        <f t="shared" si="20"/>
        <v>0</v>
      </c>
      <c r="L99" s="45">
        <f t="shared" si="19"/>
        <v>0</v>
      </c>
    </row>
    <row r="100" spans="1:12" ht="30">
      <c r="A100" s="6" t="s">
        <v>46</v>
      </c>
      <c r="B100" s="42" t="s">
        <v>39</v>
      </c>
      <c r="C100" s="42" t="s">
        <v>43</v>
      </c>
      <c r="D100" s="42" t="s">
        <v>45</v>
      </c>
      <c r="E100" s="38">
        <v>9000072650</v>
      </c>
      <c r="F100" s="38">
        <v>600</v>
      </c>
      <c r="G100" s="36"/>
      <c r="H100" s="46">
        <f>H101</f>
        <v>32867.3</v>
      </c>
      <c r="I100" s="293">
        <f t="shared" si="16"/>
        <v>200</v>
      </c>
      <c r="J100" s="46">
        <f t="shared" si="20"/>
        <v>200</v>
      </c>
      <c r="K100" s="46">
        <f t="shared" si="20"/>
        <v>0</v>
      </c>
      <c r="L100" s="45">
        <f t="shared" si="19"/>
        <v>0</v>
      </c>
    </row>
    <row r="101" spans="1:12" ht="15">
      <c r="A101" s="6" t="s">
        <v>47</v>
      </c>
      <c r="B101" s="42" t="s">
        <v>39</v>
      </c>
      <c r="C101" s="42" t="s">
        <v>43</v>
      </c>
      <c r="D101" s="42" t="s">
        <v>45</v>
      </c>
      <c r="E101" s="38">
        <v>9000072650</v>
      </c>
      <c r="F101" s="38">
        <v>610</v>
      </c>
      <c r="G101" s="36"/>
      <c r="H101" s="46">
        <f>H102</f>
        <v>32867.3</v>
      </c>
      <c r="I101" s="293">
        <f t="shared" si="16"/>
        <v>200</v>
      </c>
      <c r="J101" s="46">
        <f t="shared" si="20"/>
        <v>200</v>
      </c>
      <c r="K101" s="46">
        <f t="shared" si="20"/>
        <v>0</v>
      </c>
      <c r="L101" s="45">
        <f t="shared" si="19"/>
        <v>0</v>
      </c>
    </row>
    <row r="102" spans="1:12" ht="15">
      <c r="A102" s="7" t="s">
        <v>9</v>
      </c>
      <c r="B102" s="42" t="s">
        <v>39</v>
      </c>
      <c r="C102" s="42" t="s">
        <v>43</v>
      </c>
      <c r="D102" s="42" t="s">
        <v>45</v>
      </c>
      <c r="E102" s="38">
        <v>9000072650</v>
      </c>
      <c r="F102" s="38">
        <v>610</v>
      </c>
      <c r="G102" s="38">
        <v>2</v>
      </c>
      <c r="H102" s="46">
        <v>32867.3</v>
      </c>
      <c r="I102" s="293">
        <f t="shared" si="16"/>
        <v>200</v>
      </c>
      <c r="J102" s="46">
        <v>200</v>
      </c>
      <c r="K102" s="46">
        <v>0</v>
      </c>
      <c r="L102" s="45">
        <f>K102/J102*100</f>
        <v>0</v>
      </c>
    </row>
    <row r="103" spans="1:12" ht="15">
      <c r="A103" s="5" t="s">
        <v>57</v>
      </c>
      <c r="B103" s="112" t="s">
        <v>39</v>
      </c>
      <c r="C103" s="112" t="s">
        <v>43</v>
      </c>
      <c r="D103" s="112" t="s">
        <v>48</v>
      </c>
      <c r="E103" s="294"/>
      <c r="F103" s="294"/>
      <c r="G103" s="294"/>
      <c r="H103" s="293" t="e">
        <f>#REF!+#REF!+#REF!</f>
        <v>#REF!</v>
      </c>
      <c r="I103" s="293">
        <f t="shared" si="16"/>
        <v>134036.46326</v>
      </c>
      <c r="J103" s="293">
        <f>J104+J141</f>
        <v>189106.73542</v>
      </c>
      <c r="K103" s="293">
        <f>K104+K141</f>
        <v>55070.272160000015</v>
      </c>
      <c r="L103" s="45">
        <f t="shared" si="19"/>
        <v>29.12126426258203</v>
      </c>
    </row>
    <row r="104" spans="1:12" ht="30">
      <c r="A104" s="132" t="s">
        <v>617</v>
      </c>
      <c r="B104" s="42" t="s">
        <v>39</v>
      </c>
      <c r="C104" s="42" t="s">
        <v>43</v>
      </c>
      <c r="D104" s="41" t="s">
        <v>48</v>
      </c>
      <c r="E104" s="36">
        <v>5800000000</v>
      </c>
      <c r="F104" s="36"/>
      <c r="G104" s="36"/>
      <c r="H104" s="46" t="e">
        <f>#REF!+#REF!</f>
        <v>#REF!</v>
      </c>
      <c r="I104" s="293" t="e">
        <f>#REF!-#REF!</f>
        <v>#REF!</v>
      </c>
      <c r="J104" s="46">
        <f>J107+J110+J113+J122+J132+J119+J116+J125+J128+J135</f>
        <v>188156.73542</v>
      </c>
      <c r="K104" s="46">
        <f>K107+K110+K113+K116+K119+K122+K125+K128+K135+K145</f>
        <v>55070.272160000015</v>
      </c>
      <c r="L104" s="45">
        <f t="shared" si="19"/>
        <v>29.26829700625554</v>
      </c>
    </row>
    <row r="105" spans="1:12" ht="30">
      <c r="A105" s="31" t="s">
        <v>457</v>
      </c>
      <c r="B105" s="42" t="s">
        <v>39</v>
      </c>
      <c r="C105" s="42" t="s">
        <v>43</v>
      </c>
      <c r="D105" s="41" t="s">
        <v>48</v>
      </c>
      <c r="E105" s="35">
        <v>5800190720</v>
      </c>
      <c r="F105" s="38">
        <v>600</v>
      </c>
      <c r="G105" s="36"/>
      <c r="H105" s="46">
        <f aca="true" t="shared" si="21" ref="H105:K106">H106</f>
        <v>14279.9</v>
      </c>
      <c r="I105" s="293">
        <f t="shared" si="16"/>
        <v>33428.65257</v>
      </c>
      <c r="J105" s="46">
        <f t="shared" si="21"/>
        <v>50000</v>
      </c>
      <c r="K105" s="46">
        <f t="shared" si="21"/>
        <v>16571.34743</v>
      </c>
      <c r="L105" s="45">
        <f t="shared" si="19"/>
        <v>33.142694860000006</v>
      </c>
    </row>
    <row r="106" spans="1:12" ht="15">
      <c r="A106" s="6" t="s">
        <v>47</v>
      </c>
      <c r="B106" s="42" t="s">
        <v>39</v>
      </c>
      <c r="C106" s="42" t="s">
        <v>43</v>
      </c>
      <c r="D106" s="42" t="s">
        <v>48</v>
      </c>
      <c r="E106" s="35">
        <v>5800190720</v>
      </c>
      <c r="F106" s="38">
        <v>610</v>
      </c>
      <c r="G106" s="36"/>
      <c r="H106" s="46">
        <f t="shared" si="21"/>
        <v>14279.9</v>
      </c>
      <c r="I106" s="293">
        <f t="shared" si="16"/>
        <v>33428.65257</v>
      </c>
      <c r="J106" s="46">
        <f t="shared" si="21"/>
        <v>50000</v>
      </c>
      <c r="K106" s="46">
        <f t="shared" si="21"/>
        <v>16571.34743</v>
      </c>
      <c r="L106" s="45">
        <f t="shared" si="19"/>
        <v>33.142694860000006</v>
      </c>
    </row>
    <row r="107" spans="1:12" ht="15">
      <c r="A107" s="7" t="s">
        <v>8</v>
      </c>
      <c r="B107" s="42" t="s">
        <v>39</v>
      </c>
      <c r="C107" s="42" t="s">
        <v>43</v>
      </c>
      <c r="D107" s="41" t="s">
        <v>48</v>
      </c>
      <c r="E107" s="35">
        <v>5800190720</v>
      </c>
      <c r="F107" s="38">
        <v>610</v>
      </c>
      <c r="G107" s="38">
        <v>1</v>
      </c>
      <c r="H107" s="46">
        <v>14279.9</v>
      </c>
      <c r="I107" s="293">
        <f t="shared" si="16"/>
        <v>33428.65257</v>
      </c>
      <c r="J107" s="46">
        <v>50000</v>
      </c>
      <c r="K107" s="46">
        <v>16571.34743</v>
      </c>
      <c r="L107" s="45">
        <f t="shared" si="19"/>
        <v>33.142694860000006</v>
      </c>
    </row>
    <row r="108" spans="1:12" ht="135">
      <c r="A108" s="33" t="s">
        <v>618</v>
      </c>
      <c r="B108" s="42" t="s">
        <v>39</v>
      </c>
      <c r="C108" s="42" t="s">
        <v>43</v>
      </c>
      <c r="D108" s="41" t="s">
        <v>48</v>
      </c>
      <c r="E108" s="35">
        <v>5800171570</v>
      </c>
      <c r="F108" s="38">
        <v>600</v>
      </c>
      <c r="G108" s="36"/>
      <c r="H108" s="46">
        <f aca="true" t="shared" si="22" ref="H108:K109">H109</f>
        <v>14279.9</v>
      </c>
      <c r="I108" s="293">
        <f t="shared" si="16"/>
        <v>78385.70491</v>
      </c>
      <c r="J108" s="46">
        <f t="shared" si="22"/>
        <v>110518.7</v>
      </c>
      <c r="K108" s="46">
        <f t="shared" si="22"/>
        <v>32132.99509</v>
      </c>
      <c r="L108" s="45">
        <f t="shared" si="19"/>
        <v>29.074713229525862</v>
      </c>
    </row>
    <row r="109" spans="1:12" ht="15">
      <c r="A109" s="6" t="s">
        <v>47</v>
      </c>
      <c r="B109" s="42" t="s">
        <v>39</v>
      </c>
      <c r="C109" s="42" t="s">
        <v>43</v>
      </c>
      <c r="D109" s="42" t="s">
        <v>48</v>
      </c>
      <c r="E109" s="35">
        <v>5800171570</v>
      </c>
      <c r="F109" s="38">
        <v>610</v>
      </c>
      <c r="G109" s="36"/>
      <c r="H109" s="46">
        <f t="shared" si="22"/>
        <v>14279.9</v>
      </c>
      <c r="I109" s="293">
        <f t="shared" si="16"/>
        <v>78385.70491</v>
      </c>
      <c r="J109" s="46">
        <f t="shared" si="22"/>
        <v>110518.7</v>
      </c>
      <c r="K109" s="46">
        <f t="shared" si="22"/>
        <v>32132.99509</v>
      </c>
      <c r="L109" s="45">
        <f t="shared" si="19"/>
        <v>29.074713229525862</v>
      </c>
    </row>
    <row r="110" spans="1:12" ht="15">
      <c r="A110" s="7" t="s">
        <v>9</v>
      </c>
      <c r="B110" s="42" t="s">
        <v>39</v>
      </c>
      <c r="C110" s="42" t="s">
        <v>43</v>
      </c>
      <c r="D110" s="41" t="s">
        <v>48</v>
      </c>
      <c r="E110" s="35">
        <v>5800171570</v>
      </c>
      <c r="F110" s="38">
        <v>610</v>
      </c>
      <c r="G110" s="38">
        <v>2</v>
      </c>
      <c r="H110" s="46">
        <v>14279.9</v>
      </c>
      <c r="I110" s="293">
        <f t="shared" si="16"/>
        <v>78385.70491</v>
      </c>
      <c r="J110" s="46">
        <v>110518.7</v>
      </c>
      <c r="K110" s="46">
        <v>32132.99509</v>
      </c>
      <c r="L110" s="45">
        <f t="shared" si="19"/>
        <v>29.074713229525862</v>
      </c>
    </row>
    <row r="111" spans="1:12" ht="30">
      <c r="A111" s="31" t="s">
        <v>619</v>
      </c>
      <c r="B111" s="42" t="s">
        <v>39</v>
      </c>
      <c r="C111" s="42" t="s">
        <v>43</v>
      </c>
      <c r="D111" s="42" t="s">
        <v>48</v>
      </c>
      <c r="E111" s="35">
        <v>5800171500</v>
      </c>
      <c r="F111" s="38">
        <v>600</v>
      </c>
      <c r="G111" s="36"/>
      <c r="H111" s="46">
        <f aca="true" t="shared" si="23" ref="H111:K115">H112</f>
        <v>14279.9</v>
      </c>
      <c r="I111" s="293">
        <f t="shared" si="16"/>
        <v>1660.9</v>
      </c>
      <c r="J111" s="46">
        <f t="shared" si="23"/>
        <v>2248.9</v>
      </c>
      <c r="K111" s="46">
        <f t="shared" si="23"/>
        <v>588</v>
      </c>
      <c r="L111" s="45">
        <f t="shared" si="19"/>
        <v>26.146115878874117</v>
      </c>
    </row>
    <row r="112" spans="1:12" ht="15">
      <c r="A112" s="6" t="s">
        <v>47</v>
      </c>
      <c r="B112" s="42" t="s">
        <v>39</v>
      </c>
      <c r="C112" s="42" t="s">
        <v>43</v>
      </c>
      <c r="D112" s="41" t="s">
        <v>48</v>
      </c>
      <c r="E112" s="35">
        <v>5800171500</v>
      </c>
      <c r="F112" s="38">
        <v>610</v>
      </c>
      <c r="G112" s="36"/>
      <c r="H112" s="46">
        <f t="shared" si="23"/>
        <v>14279.9</v>
      </c>
      <c r="I112" s="293">
        <f t="shared" si="16"/>
        <v>1660.9</v>
      </c>
      <c r="J112" s="46">
        <f t="shared" si="23"/>
        <v>2248.9</v>
      </c>
      <c r="K112" s="46">
        <f t="shared" si="23"/>
        <v>588</v>
      </c>
      <c r="L112" s="45">
        <f t="shared" si="19"/>
        <v>26.146115878874117</v>
      </c>
    </row>
    <row r="113" spans="1:12" ht="15">
      <c r="A113" s="7" t="s">
        <v>9</v>
      </c>
      <c r="B113" s="42" t="s">
        <v>39</v>
      </c>
      <c r="C113" s="42" t="s">
        <v>43</v>
      </c>
      <c r="D113" s="42" t="s">
        <v>48</v>
      </c>
      <c r="E113" s="35">
        <v>5800171500</v>
      </c>
      <c r="F113" s="38">
        <v>610</v>
      </c>
      <c r="G113" s="38">
        <v>2</v>
      </c>
      <c r="H113" s="46">
        <v>14279.9</v>
      </c>
      <c r="I113" s="293">
        <f t="shared" si="16"/>
        <v>1660.9</v>
      </c>
      <c r="J113" s="46">
        <v>2248.9</v>
      </c>
      <c r="K113" s="46">
        <v>588</v>
      </c>
      <c r="L113" s="45">
        <f t="shared" si="19"/>
        <v>26.146115878874117</v>
      </c>
    </row>
    <row r="114" spans="1:12" ht="30">
      <c r="A114" s="31" t="s">
        <v>619</v>
      </c>
      <c r="B114" s="42" t="s">
        <v>39</v>
      </c>
      <c r="C114" s="42" t="s">
        <v>43</v>
      </c>
      <c r="D114" s="42" t="s">
        <v>48</v>
      </c>
      <c r="E114" s="124">
        <v>5800153030</v>
      </c>
      <c r="F114" s="38">
        <v>600</v>
      </c>
      <c r="G114" s="36"/>
      <c r="H114" s="46">
        <f t="shared" si="23"/>
        <v>14279.9</v>
      </c>
      <c r="I114" s="293">
        <f>J114-K114</f>
        <v>7538.6</v>
      </c>
      <c r="J114" s="46">
        <f t="shared" si="23"/>
        <v>10077.5</v>
      </c>
      <c r="K114" s="46">
        <v>2538.9</v>
      </c>
      <c r="L114" s="45">
        <f t="shared" si="19"/>
        <v>25.19374844951625</v>
      </c>
    </row>
    <row r="115" spans="1:12" ht="13.5" customHeight="1">
      <c r="A115" s="6" t="s">
        <v>47</v>
      </c>
      <c r="B115" s="42" t="s">
        <v>39</v>
      </c>
      <c r="C115" s="42" t="s">
        <v>43</v>
      </c>
      <c r="D115" s="41" t="s">
        <v>48</v>
      </c>
      <c r="E115" s="124">
        <v>5800153030</v>
      </c>
      <c r="F115" s="38">
        <v>610</v>
      </c>
      <c r="G115" s="36"/>
      <c r="H115" s="46">
        <f t="shared" si="23"/>
        <v>14279.9</v>
      </c>
      <c r="I115" s="293">
        <f>J115-K115</f>
        <v>7538.6</v>
      </c>
      <c r="J115" s="46">
        <f t="shared" si="23"/>
        <v>10077.5</v>
      </c>
      <c r="K115" s="46">
        <f t="shared" si="23"/>
        <v>2538.9</v>
      </c>
      <c r="L115" s="45">
        <f t="shared" si="19"/>
        <v>25.19374844951625</v>
      </c>
    </row>
    <row r="116" spans="1:12" ht="15" customHeight="1">
      <c r="A116" s="7" t="s">
        <v>9</v>
      </c>
      <c r="B116" s="42" t="s">
        <v>39</v>
      </c>
      <c r="C116" s="42" t="s">
        <v>43</v>
      </c>
      <c r="D116" s="42" t="s">
        <v>48</v>
      </c>
      <c r="E116" s="124">
        <v>5800153030</v>
      </c>
      <c r="F116" s="38">
        <v>610</v>
      </c>
      <c r="G116" s="38">
        <v>2</v>
      </c>
      <c r="H116" s="46">
        <v>14279.9</v>
      </c>
      <c r="I116" s="293">
        <f>J116-K116</f>
        <v>7538.6</v>
      </c>
      <c r="J116" s="46">
        <v>10077.5</v>
      </c>
      <c r="K116" s="46">
        <v>2538.9</v>
      </c>
      <c r="L116" s="45">
        <f t="shared" si="19"/>
        <v>25.19374844951625</v>
      </c>
    </row>
    <row r="117" spans="1:12" ht="15" customHeight="1">
      <c r="A117" s="31" t="s">
        <v>510</v>
      </c>
      <c r="B117" s="42" t="s">
        <v>39</v>
      </c>
      <c r="C117" s="42" t="s">
        <v>43</v>
      </c>
      <c r="D117" s="42" t="s">
        <v>48</v>
      </c>
      <c r="E117" s="35" t="s">
        <v>482</v>
      </c>
      <c r="F117" s="38">
        <v>600</v>
      </c>
      <c r="G117" s="36"/>
      <c r="H117" s="46">
        <f aca="true" t="shared" si="24" ref="H117:K118">H118</f>
        <v>14279.9</v>
      </c>
      <c r="I117" s="293">
        <f t="shared" si="16"/>
        <v>3340.5999999999995</v>
      </c>
      <c r="J117" s="46">
        <f t="shared" si="24"/>
        <v>4210.9</v>
      </c>
      <c r="K117" s="46">
        <f t="shared" si="24"/>
        <v>870.3</v>
      </c>
      <c r="L117" s="45">
        <f t="shared" si="19"/>
        <v>20.667790733572396</v>
      </c>
    </row>
    <row r="118" spans="1:12" ht="18" customHeight="1">
      <c r="A118" s="6" t="s">
        <v>47</v>
      </c>
      <c r="B118" s="42" t="s">
        <v>39</v>
      </c>
      <c r="C118" s="42" t="s">
        <v>43</v>
      </c>
      <c r="D118" s="41" t="s">
        <v>48</v>
      </c>
      <c r="E118" s="35" t="s">
        <v>482</v>
      </c>
      <c r="F118" s="38">
        <v>610</v>
      </c>
      <c r="G118" s="36"/>
      <c r="H118" s="46">
        <f t="shared" si="24"/>
        <v>14279.9</v>
      </c>
      <c r="I118" s="293">
        <f t="shared" si="16"/>
        <v>3340.5999999999995</v>
      </c>
      <c r="J118" s="46">
        <f t="shared" si="24"/>
        <v>4210.9</v>
      </c>
      <c r="K118" s="46">
        <f t="shared" si="24"/>
        <v>870.3</v>
      </c>
      <c r="L118" s="45">
        <f t="shared" si="19"/>
        <v>20.667790733572396</v>
      </c>
    </row>
    <row r="119" spans="1:12" ht="15" customHeight="1">
      <c r="A119" s="7" t="s">
        <v>8</v>
      </c>
      <c r="B119" s="42" t="s">
        <v>39</v>
      </c>
      <c r="C119" s="42" t="s">
        <v>43</v>
      </c>
      <c r="D119" s="42" t="s">
        <v>48</v>
      </c>
      <c r="E119" s="35" t="s">
        <v>482</v>
      </c>
      <c r="F119" s="38">
        <v>610</v>
      </c>
      <c r="G119" s="38">
        <v>1</v>
      </c>
      <c r="H119" s="46">
        <v>14279.9</v>
      </c>
      <c r="I119" s="293">
        <f t="shared" si="16"/>
        <v>3340.5999999999995</v>
      </c>
      <c r="J119" s="46">
        <v>4210.9</v>
      </c>
      <c r="K119" s="46">
        <v>870.3</v>
      </c>
      <c r="L119" s="45">
        <f t="shared" si="19"/>
        <v>20.667790733572396</v>
      </c>
    </row>
    <row r="120" spans="1:12" ht="15" customHeight="1">
      <c r="A120" s="31" t="s">
        <v>458</v>
      </c>
      <c r="B120" s="42" t="s">
        <v>39</v>
      </c>
      <c r="C120" s="42" t="s">
        <v>43</v>
      </c>
      <c r="D120" s="42" t="s">
        <v>48</v>
      </c>
      <c r="E120" s="35" t="s">
        <v>482</v>
      </c>
      <c r="F120" s="38">
        <v>600</v>
      </c>
      <c r="G120" s="36"/>
      <c r="H120" s="46">
        <f aca="true" t="shared" si="25" ref="H120:K121">H121</f>
        <v>14279.9</v>
      </c>
      <c r="I120" s="293">
        <f t="shared" si="16"/>
        <v>2984.3420699999997</v>
      </c>
      <c r="J120" s="46">
        <f t="shared" si="25"/>
        <v>4210.9</v>
      </c>
      <c r="K120" s="46">
        <f t="shared" si="25"/>
        <v>1226.55793</v>
      </c>
      <c r="L120" s="45">
        <f t="shared" si="19"/>
        <v>29.128165712792992</v>
      </c>
    </row>
    <row r="121" spans="1:12" ht="14.25" customHeight="1">
      <c r="A121" s="6" t="s">
        <v>47</v>
      </c>
      <c r="B121" s="42" t="s">
        <v>39</v>
      </c>
      <c r="C121" s="42" t="s">
        <v>43</v>
      </c>
      <c r="D121" s="41" t="s">
        <v>48</v>
      </c>
      <c r="E121" s="35" t="s">
        <v>482</v>
      </c>
      <c r="F121" s="38">
        <v>610</v>
      </c>
      <c r="G121" s="36"/>
      <c r="H121" s="46">
        <f t="shared" si="25"/>
        <v>14279.9</v>
      </c>
      <c r="I121" s="293">
        <f t="shared" si="16"/>
        <v>2984.3420699999997</v>
      </c>
      <c r="J121" s="46">
        <f t="shared" si="25"/>
        <v>4210.9</v>
      </c>
      <c r="K121" s="46">
        <f t="shared" si="25"/>
        <v>1226.55793</v>
      </c>
      <c r="L121" s="45">
        <f t="shared" si="19"/>
        <v>29.128165712792992</v>
      </c>
    </row>
    <row r="122" spans="1:12" ht="15" customHeight="1">
      <c r="A122" s="7" t="s">
        <v>9</v>
      </c>
      <c r="B122" s="42" t="s">
        <v>39</v>
      </c>
      <c r="C122" s="42" t="s">
        <v>43</v>
      </c>
      <c r="D122" s="42" t="s">
        <v>48</v>
      </c>
      <c r="E122" s="35" t="s">
        <v>482</v>
      </c>
      <c r="F122" s="38">
        <v>610</v>
      </c>
      <c r="G122" s="38">
        <v>2</v>
      </c>
      <c r="H122" s="46">
        <v>14279.9</v>
      </c>
      <c r="I122" s="293">
        <f t="shared" si="16"/>
        <v>2984.3420699999997</v>
      </c>
      <c r="J122" s="46">
        <v>4210.9</v>
      </c>
      <c r="K122" s="46">
        <v>1226.55793</v>
      </c>
      <c r="L122" s="45">
        <f t="shared" si="19"/>
        <v>29.128165712792992</v>
      </c>
    </row>
    <row r="123" spans="1:12" ht="15" customHeight="1">
      <c r="A123" s="31" t="s">
        <v>502</v>
      </c>
      <c r="B123" s="42" t="s">
        <v>39</v>
      </c>
      <c r="C123" s="42" t="s">
        <v>43</v>
      </c>
      <c r="D123" s="42" t="s">
        <v>48</v>
      </c>
      <c r="E123" s="194" t="s">
        <v>507</v>
      </c>
      <c r="F123" s="38">
        <v>600</v>
      </c>
      <c r="G123" s="36"/>
      <c r="H123" s="46">
        <f aca="true" t="shared" si="26" ref="H123:K124">H124</f>
        <v>14279.9</v>
      </c>
      <c r="I123" s="293">
        <f t="shared" si="16"/>
        <v>5242.56371</v>
      </c>
      <c r="J123" s="46">
        <f>J124+J127</f>
        <v>6384.73542</v>
      </c>
      <c r="K123" s="46">
        <f>K124+K127</f>
        <v>1142.17171</v>
      </c>
      <c r="L123" s="45">
        <f t="shared" si="19"/>
        <v>17.889100093673107</v>
      </c>
    </row>
    <row r="124" spans="1:12" ht="15" customHeight="1">
      <c r="A124" s="6" t="s">
        <v>47</v>
      </c>
      <c r="B124" s="42" t="s">
        <v>39</v>
      </c>
      <c r="C124" s="42" t="s">
        <v>43</v>
      </c>
      <c r="D124" s="41" t="s">
        <v>48</v>
      </c>
      <c r="E124" s="194" t="s">
        <v>507</v>
      </c>
      <c r="F124" s="38">
        <v>610</v>
      </c>
      <c r="G124" s="36"/>
      <c r="H124" s="46">
        <f t="shared" si="26"/>
        <v>14279.9</v>
      </c>
      <c r="I124" s="293">
        <f t="shared" si="16"/>
        <v>5189.98542</v>
      </c>
      <c r="J124" s="46">
        <f t="shared" si="26"/>
        <v>6320.73542</v>
      </c>
      <c r="K124" s="46">
        <f t="shared" si="26"/>
        <v>1130.75</v>
      </c>
      <c r="L124" s="45">
        <f t="shared" si="19"/>
        <v>17.889532227881165</v>
      </c>
    </row>
    <row r="125" spans="1:12" ht="15" customHeight="1">
      <c r="A125" s="7" t="s">
        <v>9</v>
      </c>
      <c r="B125" s="42" t="s">
        <v>39</v>
      </c>
      <c r="C125" s="42" t="s">
        <v>43</v>
      </c>
      <c r="D125" s="42" t="s">
        <v>48</v>
      </c>
      <c r="E125" s="194" t="s">
        <v>507</v>
      </c>
      <c r="F125" s="38">
        <v>610</v>
      </c>
      <c r="G125" s="38">
        <v>2</v>
      </c>
      <c r="H125" s="46">
        <v>14279.9</v>
      </c>
      <c r="I125" s="293">
        <f t="shared" si="16"/>
        <v>5189.98542</v>
      </c>
      <c r="J125" s="46">
        <v>6320.73542</v>
      </c>
      <c r="K125" s="46">
        <v>1130.75</v>
      </c>
      <c r="L125" s="45">
        <f t="shared" si="19"/>
        <v>17.889532227881165</v>
      </c>
    </row>
    <row r="126" spans="1:12" ht="45">
      <c r="A126" s="31" t="s">
        <v>502</v>
      </c>
      <c r="B126" s="42" t="s">
        <v>39</v>
      </c>
      <c r="C126" s="42" t="s">
        <v>43</v>
      </c>
      <c r="D126" s="42" t="s">
        <v>48</v>
      </c>
      <c r="E126" s="194" t="s">
        <v>507</v>
      </c>
      <c r="F126" s="38">
        <v>600</v>
      </c>
      <c r="G126" s="36"/>
      <c r="H126" s="46">
        <f aca="true" t="shared" si="27" ref="H126:K127">H127</f>
        <v>14279.9</v>
      </c>
      <c r="I126" s="293">
        <f t="shared" si="16"/>
        <v>52.57829</v>
      </c>
      <c r="J126" s="46">
        <f t="shared" si="27"/>
        <v>64</v>
      </c>
      <c r="K126" s="46">
        <f t="shared" si="27"/>
        <v>11.42171</v>
      </c>
      <c r="L126" s="45">
        <f t="shared" si="19"/>
        <v>17.846421874999997</v>
      </c>
    </row>
    <row r="127" spans="1:14" ht="15">
      <c r="A127" s="6" t="s">
        <v>47</v>
      </c>
      <c r="B127" s="42" t="s">
        <v>39</v>
      </c>
      <c r="C127" s="42" t="s">
        <v>43</v>
      </c>
      <c r="D127" s="41" t="s">
        <v>48</v>
      </c>
      <c r="E127" s="194" t="s">
        <v>507</v>
      </c>
      <c r="F127" s="38">
        <v>610</v>
      </c>
      <c r="G127" s="36"/>
      <c r="H127" s="46">
        <f t="shared" si="27"/>
        <v>14279.9</v>
      </c>
      <c r="I127" s="293">
        <f t="shared" si="16"/>
        <v>52.57829</v>
      </c>
      <c r="J127" s="46">
        <f t="shared" si="27"/>
        <v>64</v>
      </c>
      <c r="K127" s="46">
        <f t="shared" si="27"/>
        <v>11.42171</v>
      </c>
      <c r="L127" s="45">
        <f t="shared" si="19"/>
        <v>17.846421874999997</v>
      </c>
      <c r="M127" s="24"/>
      <c r="N127" s="24"/>
    </row>
    <row r="128" spans="1:14" ht="14.25" customHeight="1">
      <c r="A128" s="7" t="s">
        <v>8</v>
      </c>
      <c r="B128" s="42" t="s">
        <v>39</v>
      </c>
      <c r="C128" s="42" t="s">
        <v>43</v>
      </c>
      <c r="D128" s="42" t="s">
        <v>48</v>
      </c>
      <c r="E128" s="194" t="s">
        <v>507</v>
      </c>
      <c r="F128" s="38">
        <v>610</v>
      </c>
      <c r="G128" s="38">
        <v>1</v>
      </c>
      <c r="H128" s="46">
        <v>14279.9</v>
      </c>
      <c r="I128" s="293">
        <f t="shared" si="16"/>
        <v>52.57829</v>
      </c>
      <c r="J128" s="46">
        <v>64</v>
      </c>
      <c r="K128" s="46">
        <v>11.42171</v>
      </c>
      <c r="L128" s="45">
        <f t="shared" si="19"/>
        <v>17.846421874999997</v>
      </c>
      <c r="M128" s="24"/>
      <c r="N128" s="24"/>
    </row>
    <row r="129" spans="1:14" ht="45" hidden="1">
      <c r="A129" s="6" t="s">
        <v>620</v>
      </c>
      <c r="B129" s="42" t="s">
        <v>39</v>
      </c>
      <c r="C129" s="42" t="s">
        <v>43</v>
      </c>
      <c r="D129" s="41" t="s">
        <v>48</v>
      </c>
      <c r="E129" s="35" t="s">
        <v>621</v>
      </c>
      <c r="F129" s="38"/>
      <c r="G129" s="38"/>
      <c r="H129" s="46"/>
      <c r="I129" s="293"/>
      <c r="J129" s="46">
        <f>J130</f>
        <v>0</v>
      </c>
      <c r="K129" s="46">
        <v>0</v>
      </c>
      <c r="L129" s="45" t="e">
        <f t="shared" si="19"/>
        <v>#DIV/0!</v>
      </c>
      <c r="M129" s="24"/>
      <c r="N129" s="24"/>
    </row>
    <row r="130" spans="1:14" ht="60" hidden="1">
      <c r="A130" s="76" t="s">
        <v>622</v>
      </c>
      <c r="B130" s="42" t="s">
        <v>39</v>
      </c>
      <c r="C130" s="42" t="s">
        <v>43</v>
      </c>
      <c r="D130" s="41" t="s">
        <v>48</v>
      </c>
      <c r="E130" s="35" t="s">
        <v>623</v>
      </c>
      <c r="F130" s="38"/>
      <c r="G130" s="36"/>
      <c r="H130" s="46">
        <f aca="true" t="shared" si="28" ref="H130:K131">H131</f>
        <v>14279.9</v>
      </c>
      <c r="I130" s="293">
        <f aca="true" t="shared" si="29" ref="I130:I159">J130-K130</f>
        <v>0</v>
      </c>
      <c r="J130" s="46">
        <f t="shared" si="28"/>
        <v>0</v>
      </c>
      <c r="K130" s="46">
        <f t="shared" si="28"/>
        <v>0</v>
      </c>
      <c r="L130" s="45" t="e">
        <f t="shared" si="19"/>
        <v>#DIV/0!</v>
      </c>
      <c r="M130" s="20"/>
      <c r="N130" s="20"/>
    </row>
    <row r="131" spans="1:14" ht="45" customHeight="1" hidden="1">
      <c r="A131" s="6" t="s">
        <v>47</v>
      </c>
      <c r="B131" s="42" t="s">
        <v>39</v>
      </c>
      <c r="C131" s="42" t="s">
        <v>43</v>
      </c>
      <c r="D131" s="42" t="s">
        <v>48</v>
      </c>
      <c r="E131" s="35" t="s">
        <v>623</v>
      </c>
      <c r="F131" s="38">
        <v>600</v>
      </c>
      <c r="G131" s="36"/>
      <c r="H131" s="46">
        <f t="shared" si="28"/>
        <v>14279.9</v>
      </c>
      <c r="I131" s="293">
        <f t="shared" si="29"/>
        <v>0</v>
      </c>
      <c r="J131" s="46">
        <f t="shared" si="28"/>
        <v>0</v>
      </c>
      <c r="K131" s="46">
        <f t="shared" si="28"/>
        <v>0</v>
      </c>
      <c r="L131" s="45" t="e">
        <f t="shared" si="19"/>
        <v>#DIV/0!</v>
      </c>
      <c r="M131" s="24"/>
      <c r="N131" s="24"/>
    </row>
    <row r="132" spans="1:14" ht="30" customHeight="1" hidden="1">
      <c r="A132" s="7" t="s">
        <v>9</v>
      </c>
      <c r="B132" s="42" t="s">
        <v>39</v>
      </c>
      <c r="C132" s="42" t="s">
        <v>43</v>
      </c>
      <c r="D132" s="41" t="s">
        <v>48</v>
      </c>
      <c r="E132" s="35" t="s">
        <v>623</v>
      </c>
      <c r="F132" s="38">
        <v>610</v>
      </c>
      <c r="G132" s="38">
        <v>2</v>
      </c>
      <c r="H132" s="46">
        <v>14279.9</v>
      </c>
      <c r="I132" s="293">
        <f t="shared" si="29"/>
        <v>0</v>
      </c>
      <c r="J132" s="46"/>
      <c r="K132" s="46">
        <v>0</v>
      </c>
      <c r="L132" s="45" t="e">
        <f t="shared" si="19"/>
        <v>#DIV/0!</v>
      </c>
      <c r="M132" s="24"/>
      <c r="N132" s="24"/>
    </row>
    <row r="133" spans="1:14" ht="75.75" customHeight="1">
      <c r="A133" s="76" t="s">
        <v>662</v>
      </c>
      <c r="B133" s="42" t="s">
        <v>39</v>
      </c>
      <c r="C133" s="42" t="s">
        <v>43</v>
      </c>
      <c r="D133" s="42" t="s">
        <v>48</v>
      </c>
      <c r="E133" s="35">
        <v>5800171970</v>
      </c>
      <c r="F133" s="38"/>
      <c r="G133" s="38"/>
      <c r="H133" s="46"/>
      <c r="I133" s="293">
        <f t="shared" si="29"/>
        <v>505.1</v>
      </c>
      <c r="J133" s="46">
        <f aca="true" t="shared" si="30" ref="J133:K137">J134</f>
        <v>505.1</v>
      </c>
      <c r="K133" s="46">
        <f t="shared" si="30"/>
        <v>0</v>
      </c>
      <c r="L133" s="45">
        <f t="shared" si="19"/>
        <v>0</v>
      </c>
      <c r="M133" s="24"/>
      <c r="N133" s="24"/>
    </row>
    <row r="134" spans="1:14" ht="15" customHeight="1">
      <c r="A134" s="6" t="s">
        <v>47</v>
      </c>
      <c r="B134" s="42" t="s">
        <v>39</v>
      </c>
      <c r="C134" s="42" t="s">
        <v>43</v>
      </c>
      <c r="D134" s="41" t="s">
        <v>48</v>
      </c>
      <c r="E134" s="35">
        <v>5800171970</v>
      </c>
      <c r="F134" s="38">
        <v>610</v>
      </c>
      <c r="G134" s="36"/>
      <c r="H134" s="46">
        <f>H135</f>
        <v>14279.9</v>
      </c>
      <c r="I134" s="293">
        <f t="shared" si="29"/>
        <v>505.1</v>
      </c>
      <c r="J134" s="46">
        <f t="shared" si="30"/>
        <v>505.1</v>
      </c>
      <c r="K134" s="46">
        <f t="shared" si="30"/>
        <v>0</v>
      </c>
      <c r="L134" s="45">
        <f t="shared" si="19"/>
        <v>0</v>
      </c>
      <c r="M134" s="20"/>
      <c r="N134" s="20"/>
    </row>
    <row r="135" spans="1:14" ht="15" customHeight="1">
      <c r="A135" s="7" t="s">
        <v>9</v>
      </c>
      <c r="B135" s="42" t="s">
        <v>39</v>
      </c>
      <c r="C135" s="42" t="s">
        <v>43</v>
      </c>
      <c r="D135" s="42" t="s">
        <v>48</v>
      </c>
      <c r="E135" s="35">
        <v>5800171970</v>
      </c>
      <c r="F135" s="38">
        <v>610</v>
      </c>
      <c r="G135" s="38">
        <v>2</v>
      </c>
      <c r="H135" s="46">
        <v>14279.9</v>
      </c>
      <c r="I135" s="293">
        <f t="shared" si="29"/>
        <v>505.1</v>
      </c>
      <c r="J135" s="46">
        <v>505.1</v>
      </c>
      <c r="K135" s="46">
        <v>0</v>
      </c>
      <c r="L135" s="45">
        <f t="shared" si="19"/>
        <v>0</v>
      </c>
      <c r="M135" s="24"/>
      <c r="N135" s="24"/>
    </row>
    <row r="136" spans="1:14" ht="29.25" customHeight="1" hidden="1">
      <c r="A136" s="76" t="s">
        <v>223</v>
      </c>
      <c r="B136" s="42" t="s">
        <v>39</v>
      </c>
      <c r="C136" s="42" t="s">
        <v>43</v>
      </c>
      <c r="D136" s="42" t="s">
        <v>48</v>
      </c>
      <c r="E136" s="35" t="s">
        <v>484</v>
      </c>
      <c r="F136" s="38"/>
      <c r="G136" s="38"/>
      <c r="H136" s="46"/>
      <c r="I136" s="293">
        <f t="shared" si="29"/>
        <v>0</v>
      </c>
      <c r="J136" s="46">
        <f t="shared" si="30"/>
        <v>0</v>
      </c>
      <c r="K136" s="46">
        <f t="shared" si="30"/>
        <v>0</v>
      </c>
      <c r="L136" s="45" t="e">
        <f t="shared" si="19"/>
        <v>#DIV/0!</v>
      </c>
      <c r="M136" s="20"/>
      <c r="N136" s="20"/>
    </row>
    <row r="137" spans="1:14" ht="15.75" customHeight="1" hidden="1">
      <c r="A137" s="6" t="s">
        <v>47</v>
      </c>
      <c r="B137" s="42" t="s">
        <v>39</v>
      </c>
      <c r="C137" s="42" t="s">
        <v>43</v>
      </c>
      <c r="D137" s="41" t="s">
        <v>48</v>
      </c>
      <c r="E137" s="35" t="s">
        <v>484</v>
      </c>
      <c r="F137" s="38">
        <v>610</v>
      </c>
      <c r="G137" s="36"/>
      <c r="H137" s="46">
        <f>H138</f>
        <v>14279.9</v>
      </c>
      <c r="I137" s="293">
        <f t="shared" si="29"/>
        <v>0</v>
      </c>
      <c r="J137" s="46">
        <f t="shared" si="30"/>
        <v>0</v>
      </c>
      <c r="K137" s="46">
        <f t="shared" si="30"/>
        <v>0</v>
      </c>
      <c r="L137" s="45" t="e">
        <f t="shared" si="19"/>
        <v>#DIV/0!</v>
      </c>
      <c r="M137" s="24"/>
      <c r="N137" s="24"/>
    </row>
    <row r="138" spans="1:14" ht="30" customHeight="1" hidden="1">
      <c r="A138" s="7" t="s">
        <v>9</v>
      </c>
      <c r="B138" s="42" t="s">
        <v>39</v>
      </c>
      <c r="C138" s="42" t="s">
        <v>43</v>
      </c>
      <c r="D138" s="42" t="s">
        <v>48</v>
      </c>
      <c r="E138" s="35" t="s">
        <v>484</v>
      </c>
      <c r="F138" s="38">
        <v>610</v>
      </c>
      <c r="G138" s="38">
        <v>2</v>
      </c>
      <c r="H138" s="46">
        <v>14279.9</v>
      </c>
      <c r="I138" s="293">
        <f t="shared" si="29"/>
        <v>0</v>
      </c>
      <c r="J138" s="46"/>
      <c r="K138" s="46"/>
      <c r="L138" s="45" t="e">
        <f t="shared" si="19"/>
        <v>#DIV/0!</v>
      </c>
      <c r="M138" s="24"/>
      <c r="N138" s="24"/>
    </row>
    <row r="139" spans="1:14" ht="15" customHeight="1" hidden="1">
      <c r="A139" s="6" t="s">
        <v>47</v>
      </c>
      <c r="B139" s="42" t="s">
        <v>39</v>
      </c>
      <c r="C139" s="42" t="s">
        <v>43</v>
      </c>
      <c r="D139" s="42" t="s">
        <v>48</v>
      </c>
      <c r="E139" s="35" t="s">
        <v>623</v>
      </c>
      <c r="F139" s="38">
        <v>610</v>
      </c>
      <c r="G139" s="36"/>
      <c r="H139" s="46">
        <f>H140</f>
        <v>14279.9</v>
      </c>
      <c r="I139" s="293">
        <f t="shared" si="29"/>
        <v>0</v>
      </c>
      <c r="J139" s="46">
        <f>J140</f>
        <v>0</v>
      </c>
      <c r="K139" s="46">
        <f>K140</f>
        <v>0</v>
      </c>
      <c r="L139" s="45" t="e">
        <f t="shared" si="19"/>
        <v>#DIV/0!</v>
      </c>
      <c r="M139" s="24"/>
      <c r="N139" s="24"/>
    </row>
    <row r="140" spans="1:14" ht="15" customHeight="1" hidden="1">
      <c r="A140" s="7" t="s">
        <v>8</v>
      </c>
      <c r="B140" s="42" t="s">
        <v>39</v>
      </c>
      <c r="C140" s="42" t="s">
        <v>43</v>
      </c>
      <c r="D140" s="41" t="s">
        <v>48</v>
      </c>
      <c r="E140" s="35" t="s">
        <v>623</v>
      </c>
      <c r="F140" s="38">
        <v>610</v>
      </c>
      <c r="G140" s="38">
        <v>1</v>
      </c>
      <c r="H140" s="46">
        <v>14279.9</v>
      </c>
      <c r="I140" s="293">
        <f t="shared" si="29"/>
        <v>0</v>
      </c>
      <c r="J140" s="46"/>
      <c r="K140" s="46">
        <v>0</v>
      </c>
      <c r="L140" s="45" t="e">
        <f t="shared" si="19"/>
        <v>#DIV/0!</v>
      </c>
      <c r="M140" s="20"/>
      <c r="N140" s="20"/>
    </row>
    <row r="141" spans="1:12" ht="15">
      <c r="A141" s="6" t="s">
        <v>16</v>
      </c>
      <c r="B141" s="42" t="s">
        <v>39</v>
      </c>
      <c r="C141" s="42" t="s">
        <v>43</v>
      </c>
      <c r="D141" s="42" t="s">
        <v>48</v>
      </c>
      <c r="E141" s="38">
        <v>9000000000</v>
      </c>
      <c r="F141" s="36"/>
      <c r="G141" s="36"/>
      <c r="H141" s="46">
        <f>H142</f>
        <v>0</v>
      </c>
      <c r="I141" s="293">
        <f t="shared" si="29"/>
        <v>950</v>
      </c>
      <c r="J141" s="46">
        <f>J142+J152</f>
        <v>950</v>
      </c>
      <c r="K141" s="46">
        <f>K142+K152</f>
        <v>0</v>
      </c>
      <c r="L141" s="45">
        <f t="shared" si="19"/>
        <v>0</v>
      </c>
    </row>
    <row r="142" spans="1:19" ht="30">
      <c r="A142" s="25" t="s">
        <v>421</v>
      </c>
      <c r="B142" s="42" t="s">
        <v>39</v>
      </c>
      <c r="C142" s="42" t="s">
        <v>43</v>
      </c>
      <c r="D142" s="41" t="s">
        <v>48</v>
      </c>
      <c r="E142" s="38">
        <v>9000072650</v>
      </c>
      <c r="F142" s="38"/>
      <c r="G142" s="38"/>
      <c r="H142" s="46"/>
      <c r="I142" s="293">
        <f t="shared" si="29"/>
        <v>950</v>
      </c>
      <c r="J142" s="46">
        <f aca="true" t="shared" si="31" ref="J142:K146">J143</f>
        <v>950</v>
      </c>
      <c r="K142" s="46">
        <f t="shared" si="31"/>
        <v>0</v>
      </c>
      <c r="L142" s="45">
        <f t="shared" si="19"/>
        <v>0</v>
      </c>
      <c r="R142" s="53"/>
      <c r="S142" s="53"/>
    </row>
    <row r="143" spans="1:12" ht="30">
      <c r="A143" s="6" t="s">
        <v>46</v>
      </c>
      <c r="B143" s="42" t="s">
        <v>39</v>
      </c>
      <c r="C143" s="42" t="s">
        <v>43</v>
      </c>
      <c r="D143" s="41" t="s">
        <v>48</v>
      </c>
      <c r="E143" s="38">
        <v>9000072650</v>
      </c>
      <c r="F143" s="38">
        <v>600</v>
      </c>
      <c r="G143" s="36"/>
      <c r="H143" s="46">
        <f>H144</f>
        <v>32867.3</v>
      </c>
      <c r="I143" s="293">
        <f t="shared" si="29"/>
        <v>950</v>
      </c>
      <c r="J143" s="46">
        <f t="shared" si="31"/>
        <v>950</v>
      </c>
      <c r="K143" s="46">
        <f t="shared" si="31"/>
        <v>0</v>
      </c>
      <c r="L143" s="45">
        <f t="shared" si="19"/>
        <v>0</v>
      </c>
    </row>
    <row r="144" spans="1:12" ht="15">
      <c r="A144" s="6" t="s">
        <v>47</v>
      </c>
      <c r="B144" s="42" t="s">
        <v>39</v>
      </c>
      <c r="C144" s="42" t="s">
        <v>43</v>
      </c>
      <c r="D144" s="41" t="s">
        <v>48</v>
      </c>
      <c r="E144" s="38">
        <v>9000072650</v>
      </c>
      <c r="F144" s="38">
        <v>610</v>
      </c>
      <c r="G144" s="36"/>
      <c r="H144" s="46">
        <f>H145</f>
        <v>32867.3</v>
      </c>
      <c r="I144" s="293">
        <f t="shared" si="29"/>
        <v>950</v>
      </c>
      <c r="J144" s="46">
        <f t="shared" si="31"/>
        <v>950</v>
      </c>
      <c r="K144" s="46">
        <f t="shared" si="31"/>
        <v>0</v>
      </c>
      <c r="L144" s="45">
        <f t="shared" si="19"/>
        <v>0</v>
      </c>
    </row>
    <row r="145" spans="1:12" ht="15">
      <c r="A145" s="7" t="s">
        <v>9</v>
      </c>
      <c r="B145" s="42" t="s">
        <v>39</v>
      </c>
      <c r="C145" s="42" t="s">
        <v>43</v>
      </c>
      <c r="D145" s="41" t="s">
        <v>48</v>
      </c>
      <c r="E145" s="38">
        <v>9000072650</v>
      </c>
      <c r="F145" s="38">
        <v>610</v>
      </c>
      <c r="G145" s="38">
        <v>2</v>
      </c>
      <c r="H145" s="46">
        <v>32867.3</v>
      </c>
      <c r="I145" s="293">
        <f t="shared" si="29"/>
        <v>950</v>
      </c>
      <c r="J145" s="46">
        <v>950</v>
      </c>
      <c r="K145" s="46">
        <v>0</v>
      </c>
      <c r="L145" s="45">
        <f t="shared" si="19"/>
        <v>0</v>
      </c>
    </row>
    <row r="146" spans="1:12" ht="45" customHeight="1" hidden="1">
      <c r="A146" s="25" t="s">
        <v>662</v>
      </c>
      <c r="B146" s="42" t="s">
        <v>39</v>
      </c>
      <c r="C146" s="42" t="s">
        <v>43</v>
      </c>
      <c r="D146" s="41" t="s">
        <v>48</v>
      </c>
      <c r="E146" s="38">
        <v>5800171970</v>
      </c>
      <c r="F146" s="38"/>
      <c r="G146" s="38"/>
      <c r="H146" s="46"/>
      <c r="I146" s="293">
        <f t="shared" si="29"/>
        <v>0</v>
      </c>
      <c r="J146" s="46">
        <f t="shared" si="31"/>
        <v>0</v>
      </c>
      <c r="K146" s="46">
        <f t="shared" si="31"/>
        <v>0</v>
      </c>
      <c r="L146" s="45" t="e">
        <f t="shared" si="19"/>
        <v>#DIV/0!</v>
      </c>
    </row>
    <row r="147" spans="1:14" ht="27.75" customHeight="1" hidden="1">
      <c r="A147" s="6" t="s">
        <v>46</v>
      </c>
      <c r="B147" s="42" t="s">
        <v>39</v>
      </c>
      <c r="C147" s="42" t="s">
        <v>43</v>
      </c>
      <c r="D147" s="41" t="s">
        <v>48</v>
      </c>
      <c r="E147" s="38">
        <v>5800171970</v>
      </c>
      <c r="F147" s="38">
        <v>600</v>
      </c>
      <c r="G147" s="36"/>
      <c r="H147" s="46">
        <f>H150</f>
        <v>32867.3</v>
      </c>
      <c r="I147" s="293">
        <f t="shared" si="29"/>
        <v>0</v>
      </c>
      <c r="J147" s="46">
        <f>J149+J151</f>
        <v>0</v>
      </c>
      <c r="K147" s="46">
        <f>K149+K151</f>
        <v>0</v>
      </c>
      <c r="L147" s="45" t="e">
        <f t="shared" si="19"/>
        <v>#DIV/0!</v>
      </c>
      <c r="M147" s="24"/>
      <c r="N147" s="24"/>
    </row>
    <row r="148" spans="1:14" ht="18.75" customHeight="1" hidden="1">
      <c r="A148" s="6" t="s">
        <v>47</v>
      </c>
      <c r="B148" s="42" t="s">
        <v>39</v>
      </c>
      <c r="C148" s="42" t="s">
        <v>43</v>
      </c>
      <c r="D148" s="41" t="s">
        <v>48</v>
      </c>
      <c r="E148" s="38">
        <v>5800171970</v>
      </c>
      <c r="F148" s="38">
        <v>610</v>
      </c>
      <c r="G148" s="36"/>
      <c r="H148" s="46">
        <f>H149</f>
        <v>32867.3</v>
      </c>
      <c r="I148" s="293">
        <f>J148-K148</f>
        <v>0</v>
      </c>
      <c r="J148" s="46">
        <f>J149</f>
        <v>0</v>
      </c>
      <c r="K148" s="46">
        <f>K149</f>
        <v>0</v>
      </c>
      <c r="L148" s="45" t="e">
        <f t="shared" si="19"/>
        <v>#DIV/0!</v>
      </c>
      <c r="M148" s="24"/>
      <c r="N148" s="24"/>
    </row>
    <row r="149" spans="1:14" ht="15" customHeight="1" hidden="1">
      <c r="A149" s="7" t="s">
        <v>9</v>
      </c>
      <c r="B149" s="42" t="s">
        <v>39</v>
      </c>
      <c r="C149" s="42" t="s">
        <v>43</v>
      </c>
      <c r="D149" s="41" t="s">
        <v>48</v>
      </c>
      <c r="E149" s="38" t="s">
        <v>401</v>
      </c>
      <c r="F149" s="38">
        <v>610</v>
      </c>
      <c r="G149" s="38">
        <v>2</v>
      </c>
      <c r="H149" s="46">
        <v>32867.3</v>
      </c>
      <c r="I149" s="293">
        <f>J149-K149</f>
        <v>0</v>
      </c>
      <c r="J149" s="46"/>
      <c r="K149" s="46"/>
      <c r="L149" s="45" t="e">
        <f t="shared" si="19"/>
        <v>#DIV/0!</v>
      </c>
      <c r="M149" s="24"/>
      <c r="N149" s="24"/>
    </row>
    <row r="150" spans="1:14" ht="15" customHeight="1" hidden="1">
      <c r="A150" s="6" t="s">
        <v>47</v>
      </c>
      <c r="B150" s="42" t="s">
        <v>39</v>
      </c>
      <c r="C150" s="42" t="s">
        <v>43</v>
      </c>
      <c r="D150" s="41" t="s">
        <v>48</v>
      </c>
      <c r="E150" s="38" t="s">
        <v>401</v>
      </c>
      <c r="F150" s="38">
        <v>610</v>
      </c>
      <c r="G150" s="36"/>
      <c r="H150" s="46">
        <f>H151</f>
        <v>32867.3</v>
      </c>
      <c r="I150" s="293">
        <f t="shared" si="29"/>
        <v>0</v>
      </c>
      <c r="J150" s="46">
        <f>J151</f>
        <v>0</v>
      </c>
      <c r="K150" s="46">
        <f>K151</f>
        <v>0</v>
      </c>
      <c r="L150" s="45" t="e">
        <f t="shared" si="19"/>
        <v>#DIV/0!</v>
      </c>
      <c r="M150" s="20"/>
      <c r="N150" s="20"/>
    </row>
    <row r="151" spans="1:14" ht="15" customHeight="1" hidden="1">
      <c r="A151" s="7" t="s">
        <v>8</v>
      </c>
      <c r="B151" s="42" t="s">
        <v>39</v>
      </c>
      <c r="C151" s="42" t="s">
        <v>43</v>
      </c>
      <c r="D151" s="41" t="s">
        <v>48</v>
      </c>
      <c r="E151" s="38" t="s">
        <v>401</v>
      </c>
      <c r="F151" s="38">
        <v>610</v>
      </c>
      <c r="G151" s="38">
        <v>1</v>
      </c>
      <c r="H151" s="46">
        <v>32867.3</v>
      </c>
      <c r="I151" s="293">
        <f t="shared" si="29"/>
        <v>0</v>
      </c>
      <c r="J151" s="46"/>
      <c r="K151" s="46"/>
      <c r="L151" s="45" t="e">
        <f t="shared" si="19"/>
        <v>#DIV/0!</v>
      </c>
      <c r="M151" s="24"/>
      <c r="N151" s="24"/>
    </row>
    <row r="152" spans="1:14" ht="15" customHeight="1" hidden="1">
      <c r="A152" s="25" t="s">
        <v>508</v>
      </c>
      <c r="B152" s="42" t="s">
        <v>39</v>
      </c>
      <c r="C152" s="42" t="s">
        <v>43</v>
      </c>
      <c r="D152" s="41" t="s">
        <v>48</v>
      </c>
      <c r="E152" s="38">
        <v>9000090770</v>
      </c>
      <c r="F152" s="38"/>
      <c r="G152" s="38"/>
      <c r="H152" s="46"/>
      <c r="I152" s="293">
        <f t="shared" si="29"/>
        <v>0</v>
      </c>
      <c r="J152" s="46">
        <f aca="true" t="shared" si="32" ref="J152:K154">J153</f>
        <v>0</v>
      </c>
      <c r="K152" s="46">
        <f t="shared" si="32"/>
        <v>0</v>
      </c>
      <c r="L152" s="45" t="e">
        <f t="shared" si="19"/>
        <v>#DIV/0!</v>
      </c>
      <c r="M152" s="20"/>
      <c r="N152" s="20"/>
    </row>
    <row r="153" spans="1:14" ht="45" customHeight="1" hidden="1">
      <c r="A153" s="6" t="s">
        <v>46</v>
      </c>
      <c r="B153" s="42" t="s">
        <v>39</v>
      </c>
      <c r="C153" s="42" t="s">
        <v>43</v>
      </c>
      <c r="D153" s="41" t="s">
        <v>48</v>
      </c>
      <c r="E153" s="38">
        <v>9000090770</v>
      </c>
      <c r="F153" s="38">
        <v>600</v>
      </c>
      <c r="G153" s="36"/>
      <c r="H153" s="46">
        <f>H154</f>
        <v>32867.3</v>
      </c>
      <c r="I153" s="293">
        <f t="shared" si="29"/>
        <v>0</v>
      </c>
      <c r="J153" s="46">
        <f t="shared" si="32"/>
        <v>0</v>
      </c>
      <c r="K153" s="46">
        <f t="shared" si="32"/>
        <v>0</v>
      </c>
      <c r="L153" s="45" t="e">
        <f t="shared" si="19"/>
        <v>#DIV/0!</v>
      </c>
      <c r="M153" s="24"/>
      <c r="N153" s="24"/>
    </row>
    <row r="154" spans="1:14" ht="30" customHeight="1" hidden="1">
      <c r="A154" s="6" t="s">
        <v>47</v>
      </c>
      <c r="B154" s="42" t="s">
        <v>39</v>
      </c>
      <c r="C154" s="42" t="s">
        <v>43</v>
      </c>
      <c r="D154" s="41" t="s">
        <v>48</v>
      </c>
      <c r="E154" s="38">
        <v>9000090770</v>
      </c>
      <c r="F154" s="38">
        <v>610</v>
      </c>
      <c r="G154" s="36"/>
      <c r="H154" s="46">
        <f>H155</f>
        <v>32867.3</v>
      </c>
      <c r="I154" s="293">
        <f t="shared" si="29"/>
        <v>0</v>
      </c>
      <c r="J154" s="46">
        <f t="shared" si="32"/>
        <v>0</v>
      </c>
      <c r="K154" s="46">
        <f t="shared" si="32"/>
        <v>0</v>
      </c>
      <c r="L154" s="45" t="e">
        <f t="shared" si="19"/>
        <v>#DIV/0!</v>
      </c>
      <c r="M154" s="24"/>
      <c r="N154" s="24"/>
    </row>
    <row r="155" spans="1:14" ht="15" customHeight="1" hidden="1">
      <c r="A155" s="7" t="s">
        <v>8</v>
      </c>
      <c r="B155" s="42" t="s">
        <v>39</v>
      </c>
      <c r="C155" s="42" t="s">
        <v>43</v>
      </c>
      <c r="D155" s="41" t="s">
        <v>48</v>
      </c>
      <c r="E155" s="38">
        <v>9000090770</v>
      </c>
      <c r="F155" s="38">
        <v>610</v>
      </c>
      <c r="G155" s="38">
        <v>1</v>
      </c>
      <c r="H155" s="46">
        <v>32867.3</v>
      </c>
      <c r="I155" s="293">
        <f t="shared" si="29"/>
        <v>0</v>
      </c>
      <c r="J155" s="46"/>
      <c r="K155" s="46"/>
      <c r="L155" s="45" t="e">
        <f t="shared" si="19"/>
        <v>#DIV/0!</v>
      </c>
      <c r="M155" s="24"/>
      <c r="N155" s="24"/>
    </row>
    <row r="156" spans="1:14" ht="15" customHeight="1">
      <c r="A156" s="5" t="s">
        <v>286</v>
      </c>
      <c r="B156" s="112" t="s">
        <v>39</v>
      </c>
      <c r="C156" s="112" t="s">
        <v>43</v>
      </c>
      <c r="D156" s="112" t="s">
        <v>287</v>
      </c>
      <c r="E156" s="294"/>
      <c r="F156" s="294"/>
      <c r="G156" s="294"/>
      <c r="H156" s="293" t="e">
        <f>#REF!+#REF!+#REF!</f>
        <v>#REF!</v>
      </c>
      <c r="I156" s="293">
        <f t="shared" si="29"/>
        <v>5955.34389</v>
      </c>
      <c r="J156" s="293">
        <f>J157+J161</f>
        <v>9300</v>
      </c>
      <c r="K156" s="293">
        <f>K157+K161</f>
        <v>3344.65611</v>
      </c>
      <c r="L156" s="45">
        <f t="shared" si="19"/>
        <v>35.96404419354838</v>
      </c>
      <c r="M156" s="20"/>
      <c r="N156" s="20"/>
    </row>
    <row r="157" spans="1:12" ht="30">
      <c r="A157" s="132" t="s">
        <v>617</v>
      </c>
      <c r="B157" s="42" t="s">
        <v>39</v>
      </c>
      <c r="C157" s="42" t="s">
        <v>43</v>
      </c>
      <c r="D157" s="41" t="s">
        <v>287</v>
      </c>
      <c r="E157" s="36">
        <v>5800000000</v>
      </c>
      <c r="F157" s="36"/>
      <c r="G157" s="36"/>
      <c r="H157" s="46" t="e">
        <f>#REF!+#REF!</f>
        <v>#REF!</v>
      </c>
      <c r="I157" s="293">
        <f t="shared" si="29"/>
        <v>5955.34389</v>
      </c>
      <c r="J157" s="46">
        <f>J159+J172</f>
        <v>9300</v>
      </c>
      <c r="K157" s="46">
        <f>K159+K172</f>
        <v>3344.65611</v>
      </c>
      <c r="L157" s="45">
        <f t="shared" si="19"/>
        <v>35.96404419354838</v>
      </c>
    </row>
    <row r="158" spans="1:12" ht="30">
      <c r="A158" s="31" t="s">
        <v>457</v>
      </c>
      <c r="B158" s="42" t="s">
        <v>39</v>
      </c>
      <c r="C158" s="42" t="s">
        <v>43</v>
      </c>
      <c r="D158" s="41" t="s">
        <v>287</v>
      </c>
      <c r="E158" s="35">
        <v>5800190730</v>
      </c>
      <c r="F158" s="38">
        <v>600</v>
      </c>
      <c r="G158" s="36"/>
      <c r="H158" s="46">
        <f aca="true" t="shared" si="33" ref="H158:K159">H159</f>
        <v>14279.9</v>
      </c>
      <c r="I158" s="293">
        <f t="shared" si="29"/>
        <v>5681.18305</v>
      </c>
      <c r="J158" s="46">
        <f t="shared" si="33"/>
        <v>9000</v>
      </c>
      <c r="K158" s="46">
        <f t="shared" si="33"/>
        <v>3318.81695</v>
      </c>
      <c r="L158" s="45">
        <f t="shared" si="19"/>
        <v>36.87574388888889</v>
      </c>
    </row>
    <row r="159" spans="1:12" ht="15">
      <c r="A159" s="6" t="s">
        <v>47</v>
      </c>
      <c r="B159" s="42" t="s">
        <v>39</v>
      </c>
      <c r="C159" s="42" t="s">
        <v>43</v>
      </c>
      <c r="D159" s="42" t="s">
        <v>287</v>
      </c>
      <c r="E159" s="35">
        <v>5800190730</v>
      </c>
      <c r="F159" s="38">
        <v>610</v>
      </c>
      <c r="G159" s="36"/>
      <c r="H159" s="46">
        <f t="shared" si="33"/>
        <v>14279.9</v>
      </c>
      <c r="I159" s="293">
        <f t="shared" si="29"/>
        <v>5681.18305</v>
      </c>
      <c r="J159" s="46">
        <f t="shared" si="33"/>
        <v>9000</v>
      </c>
      <c r="K159" s="46">
        <f t="shared" si="33"/>
        <v>3318.81695</v>
      </c>
      <c r="L159" s="45">
        <f aca="true" t="shared" si="34" ref="L159:L183">K159/J159*100</f>
        <v>36.87574388888889</v>
      </c>
    </row>
    <row r="160" spans="1:14" s="55" customFormat="1" ht="15">
      <c r="A160" s="7" t="s">
        <v>8</v>
      </c>
      <c r="B160" s="42" t="s">
        <v>39</v>
      </c>
      <c r="C160" s="42" t="s">
        <v>43</v>
      </c>
      <c r="D160" s="41" t="s">
        <v>287</v>
      </c>
      <c r="E160" s="35">
        <v>5800190730</v>
      </c>
      <c r="F160" s="38">
        <v>610</v>
      </c>
      <c r="G160" s="38">
        <v>1</v>
      </c>
      <c r="H160" s="46">
        <v>14279.9</v>
      </c>
      <c r="I160" s="293">
        <f>J160-K160</f>
        <v>5681.18305</v>
      </c>
      <c r="J160" s="46">
        <v>9000</v>
      </c>
      <c r="K160" s="46">
        <v>3318.81695</v>
      </c>
      <c r="L160" s="45">
        <f t="shared" si="34"/>
        <v>36.87574388888889</v>
      </c>
      <c r="M160" s="54"/>
      <c r="N160" s="54"/>
    </row>
    <row r="161" spans="1:12" ht="15" hidden="1">
      <c r="A161" s="6" t="s">
        <v>16</v>
      </c>
      <c r="B161" s="42" t="s">
        <v>39</v>
      </c>
      <c r="C161" s="42" t="s">
        <v>43</v>
      </c>
      <c r="D161" s="42" t="s">
        <v>287</v>
      </c>
      <c r="E161" s="38">
        <v>9000000000</v>
      </c>
      <c r="F161" s="36"/>
      <c r="G161" s="36"/>
      <c r="H161" s="46">
        <f>H168</f>
        <v>0</v>
      </c>
      <c r="I161" s="293">
        <f aca="true" t="shared" si="35" ref="I161:I224">J161-K161</f>
        <v>0</v>
      </c>
      <c r="J161" s="46">
        <f>J162+J168</f>
        <v>0</v>
      </c>
      <c r="K161" s="46">
        <f>K162+K168</f>
        <v>0</v>
      </c>
      <c r="L161" s="45" t="e">
        <f t="shared" si="34"/>
        <v>#DIV/0!</v>
      </c>
    </row>
    <row r="162" spans="1:12" ht="45" customHeight="1" hidden="1">
      <c r="A162" s="195" t="s">
        <v>500</v>
      </c>
      <c r="B162" s="42" t="s">
        <v>39</v>
      </c>
      <c r="C162" s="42" t="s">
        <v>43</v>
      </c>
      <c r="D162" s="41" t="s">
        <v>287</v>
      </c>
      <c r="E162" s="194" t="s">
        <v>501</v>
      </c>
      <c r="F162" s="38"/>
      <c r="G162" s="38"/>
      <c r="H162" s="46"/>
      <c r="I162" s="293">
        <f t="shared" si="35"/>
        <v>0</v>
      </c>
      <c r="J162" s="46">
        <f>J165+J167</f>
        <v>0</v>
      </c>
      <c r="K162" s="46">
        <f>K165+K167</f>
        <v>0</v>
      </c>
      <c r="L162" s="45" t="e">
        <f t="shared" si="34"/>
        <v>#DIV/0!</v>
      </c>
    </row>
    <row r="163" spans="1:12" ht="15" customHeight="1" hidden="1">
      <c r="A163" s="6" t="s">
        <v>46</v>
      </c>
      <c r="B163" s="42" t="s">
        <v>39</v>
      </c>
      <c r="C163" s="42" t="s">
        <v>43</v>
      </c>
      <c r="D163" s="41" t="s">
        <v>287</v>
      </c>
      <c r="E163" s="194" t="s">
        <v>501</v>
      </c>
      <c r="F163" s="38">
        <v>600</v>
      </c>
      <c r="G163" s="36"/>
      <c r="H163" s="46">
        <f>H164</f>
        <v>32867.3</v>
      </c>
      <c r="I163" s="293">
        <f t="shared" si="35"/>
        <v>0</v>
      </c>
      <c r="J163" s="46">
        <f aca="true" t="shared" si="36" ref="J163:K166">J164</f>
        <v>0</v>
      </c>
      <c r="K163" s="46">
        <f t="shared" si="36"/>
        <v>0</v>
      </c>
      <c r="L163" s="45" t="e">
        <f t="shared" si="34"/>
        <v>#DIV/0!</v>
      </c>
    </row>
    <row r="164" spans="1:12" ht="15" customHeight="1" hidden="1">
      <c r="A164" s="6" t="s">
        <v>47</v>
      </c>
      <c r="B164" s="42" t="s">
        <v>39</v>
      </c>
      <c r="C164" s="42" t="s">
        <v>43</v>
      </c>
      <c r="D164" s="41" t="s">
        <v>287</v>
      </c>
      <c r="E164" s="194" t="s">
        <v>501</v>
      </c>
      <c r="F164" s="38">
        <v>610</v>
      </c>
      <c r="G164" s="36"/>
      <c r="H164" s="46">
        <f>H165</f>
        <v>32867.3</v>
      </c>
      <c r="I164" s="293">
        <f t="shared" si="35"/>
        <v>0</v>
      </c>
      <c r="J164" s="46">
        <f t="shared" si="36"/>
        <v>0</v>
      </c>
      <c r="K164" s="46">
        <f t="shared" si="36"/>
        <v>0</v>
      </c>
      <c r="L164" s="45" t="e">
        <f t="shared" si="34"/>
        <v>#DIV/0!</v>
      </c>
    </row>
    <row r="165" spans="1:12" ht="15" hidden="1">
      <c r="A165" s="7" t="s">
        <v>9</v>
      </c>
      <c r="B165" s="42" t="s">
        <v>39</v>
      </c>
      <c r="C165" s="42" t="s">
        <v>43</v>
      </c>
      <c r="D165" s="41" t="s">
        <v>287</v>
      </c>
      <c r="E165" s="194" t="s">
        <v>501</v>
      </c>
      <c r="F165" s="38">
        <v>610</v>
      </c>
      <c r="G165" s="38">
        <v>2</v>
      </c>
      <c r="H165" s="46">
        <v>32867.3</v>
      </c>
      <c r="I165" s="293">
        <f t="shared" si="35"/>
        <v>0</v>
      </c>
      <c r="J165" s="46"/>
      <c r="K165" s="46"/>
      <c r="L165" s="45" t="e">
        <f t="shared" si="34"/>
        <v>#DIV/0!</v>
      </c>
    </row>
    <row r="166" spans="1:12" ht="15" hidden="1">
      <c r="A166" s="6" t="s">
        <v>47</v>
      </c>
      <c r="B166" s="42" t="s">
        <v>39</v>
      </c>
      <c r="C166" s="42" t="s">
        <v>43</v>
      </c>
      <c r="D166" s="41" t="s">
        <v>287</v>
      </c>
      <c r="E166" s="194" t="s">
        <v>501</v>
      </c>
      <c r="F166" s="38">
        <v>610</v>
      </c>
      <c r="G166" s="36"/>
      <c r="H166" s="46">
        <f>H167</f>
        <v>32867.3</v>
      </c>
      <c r="I166" s="293">
        <f t="shared" si="35"/>
        <v>0</v>
      </c>
      <c r="J166" s="46">
        <f t="shared" si="36"/>
        <v>0</v>
      </c>
      <c r="K166" s="46">
        <f t="shared" si="36"/>
        <v>0</v>
      </c>
      <c r="L166" s="45" t="e">
        <f t="shared" si="34"/>
        <v>#DIV/0!</v>
      </c>
    </row>
    <row r="167" spans="1:12" ht="15" hidden="1">
      <c r="A167" s="7" t="s">
        <v>8</v>
      </c>
      <c r="B167" s="42" t="s">
        <v>39</v>
      </c>
      <c r="C167" s="42" t="s">
        <v>43</v>
      </c>
      <c r="D167" s="41" t="s">
        <v>287</v>
      </c>
      <c r="E167" s="194" t="s">
        <v>501</v>
      </c>
      <c r="F167" s="38">
        <v>610</v>
      </c>
      <c r="G167" s="38">
        <v>1</v>
      </c>
      <c r="H167" s="46">
        <v>32867.3</v>
      </c>
      <c r="I167" s="293">
        <f t="shared" si="35"/>
        <v>0</v>
      </c>
      <c r="J167" s="46"/>
      <c r="K167" s="46"/>
      <c r="L167" s="45" t="e">
        <f t="shared" si="34"/>
        <v>#DIV/0!</v>
      </c>
    </row>
    <row r="168" spans="1:12" ht="45" customHeight="1" hidden="1">
      <c r="A168" s="25" t="s">
        <v>422</v>
      </c>
      <c r="B168" s="42" t="s">
        <v>39</v>
      </c>
      <c r="C168" s="42" t="s">
        <v>43</v>
      </c>
      <c r="D168" s="41" t="s">
        <v>287</v>
      </c>
      <c r="E168" s="38">
        <v>9000072650</v>
      </c>
      <c r="F168" s="38"/>
      <c r="G168" s="38"/>
      <c r="H168" s="46"/>
      <c r="I168" s="293">
        <f t="shared" si="35"/>
        <v>0</v>
      </c>
      <c r="J168" s="46">
        <f aca="true" t="shared" si="37" ref="J168:K170">J169</f>
        <v>0</v>
      </c>
      <c r="K168" s="46">
        <f t="shared" si="37"/>
        <v>0</v>
      </c>
      <c r="L168" s="45" t="e">
        <f t="shared" si="34"/>
        <v>#DIV/0!</v>
      </c>
    </row>
    <row r="169" spans="1:12" ht="15" customHeight="1" hidden="1">
      <c r="A169" s="6" t="s">
        <v>46</v>
      </c>
      <c r="B169" s="42" t="s">
        <v>39</v>
      </c>
      <c r="C169" s="42" t="s">
        <v>43</v>
      </c>
      <c r="D169" s="41" t="s">
        <v>287</v>
      </c>
      <c r="E169" s="38">
        <v>9000072650</v>
      </c>
      <c r="F169" s="38">
        <v>600</v>
      </c>
      <c r="G169" s="36"/>
      <c r="H169" s="46">
        <f>H170</f>
        <v>32867.3</v>
      </c>
      <c r="I169" s="293">
        <f t="shared" si="35"/>
        <v>0</v>
      </c>
      <c r="J169" s="46">
        <f t="shared" si="37"/>
        <v>0</v>
      </c>
      <c r="K169" s="46">
        <f t="shared" si="37"/>
        <v>0</v>
      </c>
      <c r="L169" s="45" t="e">
        <f t="shared" si="34"/>
        <v>#DIV/0!</v>
      </c>
    </row>
    <row r="170" spans="1:12" ht="15" customHeight="1" hidden="1">
      <c r="A170" s="6" t="s">
        <v>47</v>
      </c>
      <c r="B170" s="42" t="s">
        <v>39</v>
      </c>
      <c r="C170" s="42" t="s">
        <v>43</v>
      </c>
      <c r="D170" s="41" t="s">
        <v>287</v>
      </c>
      <c r="E170" s="38">
        <v>9000072650</v>
      </c>
      <c r="F170" s="38">
        <v>610</v>
      </c>
      <c r="G170" s="36"/>
      <c r="H170" s="46">
        <f>H171</f>
        <v>32867.3</v>
      </c>
      <c r="I170" s="293">
        <f t="shared" si="35"/>
        <v>0</v>
      </c>
      <c r="J170" s="46">
        <f t="shared" si="37"/>
        <v>0</v>
      </c>
      <c r="K170" s="46">
        <f t="shared" si="37"/>
        <v>0</v>
      </c>
      <c r="L170" s="45" t="e">
        <f t="shared" si="34"/>
        <v>#DIV/0!</v>
      </c>
    </row>
    <row r="171" spans="1:12" ht="15" hidden="1">
      <c r="A171" s="7" t="s">
        <v>9</v>
      </c>
      <c r="B171" s="42" t="s">
        <v>39</v>
      </c>
      <c r="C171" s="42" t="s">
        <v>43</v>
      </c>
      <c r="D171" s="41" t="s">
        <v>287</v>
      </c>
      <c r="E171" s="38">
        <v>9000072650</v>
      </c>
      <c r="F171" s="38">
        <v>610</v>
      </c>
      <c r="G171" s="38">
        <v>2</v>
      </c>
      <c r="H171" s="46">
        <v>32867.3</v>
      </c>
      <c r="I171" s="293">
        <f t="shared" si="35"/>
        <v>0</v>
      </c>
      <c r="J171" s="46"/>
      <c r="K171" s="46"/>
      <c r="L171" s="45" t="e">
        <f t="shared" si="34"/>
        <v>#DIV/0!</v>
      </c>
    </row>
    <row r="172" spans="1:12" ht="45">
      <c r="A172" s="31" t="s">
        <v>549</v>
      </c>
      <c r="B172" s="42" t="s">
        <v>39</v>
      </c>
      <c r="C172" s="42" t="s">
        <v>43</v>
      </c>
      <c r="D172" s="41" t="s">
        <v>287</v>
      </c>
      <c r="E172" s="35">
        <v>5800490730</v>
      </c>
      <c r="F172" s="38"/>
      <c r="G172" s="36"/>
      <c r="H172" s="46">
        <f>H173</f>
        <v>14279.9</v>
      </c>
      <c r="I172" s="293">
        <f t="shared" si="35"/>
        <v>274.16084</v>
      </c>
      <c r="J172" s="46">
        <f>J174</f>
        <v>300</v>
      </c>
      <c r="K172" s="46">
        <f>K174</f>
        <v>25.83916</v>
      </c>
      <c r="L172" s="45">
        <f t="shared" si="34"/>
        <v>8.613053333333333</v>
      </c>
    </row>
    <row r="173" spans="1:12" ht="15">
      <c r="A173" s="6" t="s">
        <v>47</v>
      </c>
      <c r="B173" s="42" t="s">
        <v>39</v>
      </c>
      <c r="C173" s="42" t="s">
        <v>43</v>
      </c>
      <c r="D173" s="42" t="s">
        <v>287</v>
      </c>
      <c r="E173" s="35">
        <v>5800490730</v>
      </c>
      <c r="F173" s="38">
        <v>610</v>
      </c>
      <c r="G173" s="36"/>
      <c r="H173" s="46">
        <f>H190</f>
        <v>14279.9</v>
      </c>
      <c r="I173" s="293">
        <f t="shared" si="35"/>
        <v>274.16084</v>
      </c>
      <c r="J173" s="46">
        <f>J174</f>
        <v>300</v>
      </c>
      <c r="K173" s="46">
        <f>K174</f>
        <v>25.83916</v>
      </c>
      <c r="L173" s="45">
        <f t="shared" si="34"/>
        <v>8.613053333333333</v>
      </c>
    </row>
    <row r="174" spans="1:12" ht="15">
      <c r="A174" s="7" t="s">
        <v>8</v>
      </c>
      <c r="B174" s="42" t="s">
        <v>39</v>
      </c>
      <c r="C174" s="42" t="s">
        <v>43</v>
      </c>
      <c r="D174" s="41" t="s">
        <v>287</v>
      </c>
      <c r="E174" s="35">
        <v>5800490730</v>
      </c>
      <c r="F174" s="38">
        <v>610</v>
      </c>
      <c r="G174" s="38">
        <v>1</v>
      </c>
      <c r="H174" s="46">
        <v>14279.9</v>
      </c>
      <c r="I174" s="293">
        <f t="shared" si="35"/>
        <v>274.16084</v>
      </c>
      <c r="J174" s="46">
        <v>300</v>
      </c>
      <c r="K174" s="46">
        <v>25.83916</v>
      </c>
      <c r="L174" s="45">
        <f t="shared" si="34"/>
        <v>8.613053333333333</v>
      </c>
    </row>
    <row r="175" spans="1:12" ht="15">
      <c r="A175" s="5" t="s">
        <v>58</v>
      </c>
      <c r="B175" s="112" t="s">
        <v>39</v>
      </c>
      <c r="C175" s="112" t="s">
        <v>43</v>
      </c>
      <c r="D175" s="112" t="s">
        <v>59</v>
      </c>
      <c r="E175" s="294"/>
      <c r="F175" s="294"/>
      <c r="G175" s="294"/>
      <c r="H175" s="293" t="e">
        <f>#REF!+#REF!+H182</f>
        <v>#REF!</v>
      </c>
      <c r="I175" s="293">
        <f t="shared" si="35"/>
        <v>725</v>
      </c>
      <c r="J175" s="293">
        <f>J188+J182+J192</f>
        <v>725</v>
      </c>
      <c r="K175" s="293">
        <f>K188+K182+K192</f>
        <v>0</v>
      </c>
      <c r="L175" s="45">
        <f t="shared" si="34"/>
        <v>0</v>
      </c>
    </row>
    <row r="176" spans="1:12" ht="15" hidden="1">
      <c r="A176" s="132" t="s">
        <v>624</v>
      </c>
      <c r="B176" s="42" t="s">
        <v>39</v>
      </c>
      <c r="C176" s="42" t="s">
        <v>43</v>
      </c>
      <c r="D176" s="41" t="s">
        <v>59</v>
      </c>
      <c r="E176" s="35" t="s">
        <v>485</v>
      </c>
      <c r="F176" s="36"/>
      <c r="G176" s="36"/>
      <c r="H176" s="46"/>
      <c r="I176" s="293">
        <f t="shared" si="35"/>
        <v>0</v>
      </c>
      <c r="J176" s="46">
        <f>J177+J181</f>
        <v>0</v>
      </c>
      <c r="K176" s="46">
        <f>K177+K181</f>
        <v>0</v>
      </c>
      <c r="L176" s="45" t="e">
        <f t="shared" si="34"/>
        <v>#DIV/0!</v>
      </c>
    </row>
    <row r="177" spans="1:12" ht="15" hidden="1">
      <c r="A177" s="6" t="s">
        <v>47</v>
      </c>
      <c r="B177" s="42" t="s">
        <v>39</v>
      </c>
      <c r="C177" s="42" t="s">
        <v>43</v>
      </c>
      <c r="D177" s="41" t="s">
        <v>59</v>
      </c>
      <c r="E177" s="35" t="s">
        <v>485</v>
      </c>
      <c r="F177" s="38">
        <v>610</v>
      </c>
      <c r="G177" s="36"/>
      <c r="H177" s="46">
        <f>H178</f>
        <v>14279.9</v>
      </c>
      <c r="I177" s="293">
        <f t="shared" si="35"/>
        <v>0</v>
      </c>
      <c r="J177" s="46">
        <f aca="true" t="shared" si="38" ref="J177:K180">J178</f>
        <v>0</v>
      </c>
      <c r="K177" s="46">
        <f t="shared" si="38"/>
        <v>0</v>
      </c>
      <c r="L177" s="45" t="e">
        <f t="shared" si="34"/>
        <v>#DIV/0!</v>
      </c>
    </row>
    <row r="178" spans="1:12" ht="15" hidden="1">
      <c r="A178" s="7" t="s">
        <v>8</v>
      </c>
      <c r="B178" s="42" t="s">
        <v>39</v>
      </c>
      <c r="C178" s="42" t="s">
        <v>43</v>
      </c>
      <c r="D178" s="41" t="s">
        <v>59</v>
      </c>
      <c r="E178" s="35" t="s">
        <v>485</v>
      </c>
      <c r="F178" s="38">
        <v>610</v>
      </c>
      <c r="G178" s="38">
        <v>1</v>
      </c>
      <c r="H178" s="46">
        <v>14279.9</v>
      </c>
      <c r="I178" s="293">
        <f t="shared" si="35"/>
        <v>0</v>
      </c>
      <c r="J178" s="46"/>
      <c r="K178" s="46"/>
      <c r="L178" s="45" t="e">
        <f t="shared" si="34"/>
        <v>#DIV/0!</v>
      </c>
    </row>
    <row r="179" spans="1:12" ht="45" hidden="1">
      <c r="A179" s="163" t="s">
        <v>625</v>
      </c>
      <c r="B179" s="42" t="s">
        <v>39</v>
      </c>
      <c r="C179" s="42" t="s">
        <v>43</v>
      </c>
      <c r="D179" s="41" t="s">
        <v>59</v>
      </c>
      <c r="E179" s="35" t="s">
        <v>485</v>
      </c>
      <c r="F179" s="36"/>
      <c r="G179" s="36"/>
      <c r="H179" s="46"/>
      <c r="I179" s="293">
        <f t="shared" si="35"/>
        <v>0</v>
      </c>
      <c r="J179" s="46">
        <f t="shared" si="38"/>
        <v>0</v>
      </c>
      <c r="K179" s="46">
        <f t="shared" si="38"/>
        <v>0</v>
      </c>
      <c r="L179" s="45" t="e">
        <f t="shared" si="34"/>
        <v>#DIV/0!</v>
      </c>
    </row>
    <row r="180" spans="1:12" ht="15" hidden="1">
      <c r="A180" s="6" t="s">
        <v>47</v>
      </c>
      <c r="B180" s="42" t="s">
        <v>39</v>
      </c>
      <c r="C180" s="42" t="s">
        <v>43</v>
      </c>
      <c r="D180" s="41" t="s">
        <v>59</v>
      </c>
      <c r="E180" s="35" t="s">
        <v>485</v>
      </c>
      <c r="F180" s="38">
        <v>610</v>
      </c>
      <c r="G180" s="36"/>
      <c r="H180" s="46">
        <f>H181</f>
        <v>14279.9</v>
      </c>
      <c r="I180" s="293">
        <f t="shared" si="35"/>
        <v>0</v>
      </c>
      <c r="J180" s="46">
        <f t="shared" si="38"/>
        <v>0</v>
      </c>
      <c r="K180" s="46">
        <f t="shared" si="38"/>
        <v>0</v>
      </c>
      <c r="L180" s="45" t="e">
        <f t="shared" si="34"/>
        <v>#DIV/0!</v>
      </c>
    </row>
    <row r="181" spans="1:12" ht="15" hidden="1">
      <c r="A181" s="7" t="s">
        <v>9</v>
      </c>
      <c r="B181" s="42" t="s">
        <v>39</v>
      </c>
      <c r="C181" s="42" t="s">
        <v>43</v>
      </c>
      <c r="D181" s="41" t="s">
        <v>59</v>
      </c>
      <c r="E181" s="35" t="s">
        <v>485</v>
      </c>
      <c r="F181" s="38">
        <v>610</v>
      </c>
      <c r="G181" s="38">
        <v>2</v>
      </c>
      <c r="H181" s="46">
        <v>14279.9</v>
      </c>
      <c r="I181" s="293">
        <f t="shared" si="35"/>
        <v>0</v>
      </c>
      <c r="J181" s="46"/>
      <c r="K181" s="46"/>
      <c r="L181" s="45" t="e">
        <f t="shared" si="34"/>
        <v>#DIV/0!</v>
      </c>
    </row>
    <row r="182" spans="1:12" ht="30">
      <c r="A182" s="132" t="s">
        <v>626</v>
      </c>
      <c r="B182" s="42" t="s">
        <v>39</v>
      </c>
      <c r="C182" s="42" t="s">
        <v>43</v>
      </c>
      <c r="D182" s="42" t="s">
        <v>59</v>
      </c>
      <c r="E182" s="38">
        <v>5100000000</v>
      </c>
      <c r="F182" s="36"/>
      <c r="G182" s="36"/>
      <c r="H182" s="46">
        <f aca="true" t="shared" si="39" ref="H182:L186">H183</f>
        <v>12</v>
      </c>
      <c r="I182" s="293">
        <f t="shared" si="35"/>
        <v>10</v>
      </c>
      <c r="J182" s="46">
        <f t="shared" si="39"/>
        <v>10</v>
      </c>
      <c r="K182" s="46">
        <v>0</v>
      </c>
      <c r="L182" s="45">
        <f t="shared" si="34"/>
        <v>0</v>
      </c>
    </row>
    <row r="183" spans="1:12" ht="45">
      <c r="A183" s="31" t="s">
        <v>627</v>
      </c>
      <c r="B183" s="42" t="s">
        <v>39</v>
      </c>
      <c r="C183" s="42" t="s">
        <v>43</v>
      </c>
      <c r="D183" s="42" t="s">
        <v>59</v>
      </c>
      <c r="E183" s="38">
        <v>5110000000</v>
      </c>
      <c r="F183" s="36"/>
      <c r="G183" s="36"/>
      <c r="H183" s="46">
        <f t="shared" si="39"/>
        <v>12</v>
      </c>
      <c r="I183" s="293">
        <f t="shared" si="35"/>
        <v>10</v>
      </c>
      <c r="J183" s="46">
        <f t="shared" si="39"/>
        <v>10</v>
      </c>
      <c r="K183" s="46">
        <f t="shared" si="39"/>
        <v>0</v>
      </c>
      <c r="L183" s="45">
        <f t="shared" si="34"/>
        <v>0</v>
      </c>
    </row>
    <row r="184" spans="1:12" ht="30">
      <c r="A184" s="31" t="s">
        <v>444</v>
      </c>
      <c r="B184" s="42" t="s">
        <v>39</v>
      </c>
      <c r="C184" s="42" t="s">
        <v>43</v>
      </c>
      <c r="D184" s="42" t="s">
        <v>59</v>
      </c>
      <c r="E184" s="35">
        <v>5110191020</v>
      </c>
      <c r="F184" s="36"/>
      <c r="G184" s="36"/>
      <c r="H184" s="46">
        <f t="shared" si="39"/>
        <v>12</v>
      </c>
      <c r="I184" s="293">
        <f t="shared" si="35"/>
        <v>10</v>
      </c>
      <c r="J184" s="46">
        <f t="shared" si="39"/>
        <v>10</v>
      </c>
      <c r="K184" s="46">
        <f t="shared" si="39"/>
        <v>0</v>
      </c>
      <c r="L184" s="45">
        <f t="shared" si="39"/>
        <v>10</v>
      </c>
    </row>
    <row r="185" spans="1:12" ht="30">
      <c r="A185" s="31" t="s">
        <v>210</v>
      </c>
      <c r="B185" s="42" t="s">
        <v>39</v>
      </c>
      <c r="C185" s="42" t="s">
        <v>43</v>
      </c>
      <c r="D185" s="42" t="s">
        <v>59</v>
      </c>
      <c r="E185" s="35">
        <v>5110191020</v>
      </c>
      <c r="F185" s="38">
        <v>200</v>
      </c>
      <c r="G185" s="36"/>
      <c r="H185" s="46">
        <f t="shared" si="39"/>
        <v>12</v>
      </c>
      <c r="I185" s="293">
        <f t="shared" si="35"/>
        <v>10</v>
      </c>
      <c r="J185" s="46">
        <f t="shared" si="39"/>
        <v>10</v>
      </c>
      <c r="K185" s="46">
        <f t="shared" si="39"/>
        <v>0</v>
      </c>
      <c r="L185" s="45">
        <f t="shared" si="39"/>
        <v>10</v>
      </c>
    </row>
    <row r="186" spans="1:12" ht="30">
      <c r="A186" s="6" t="s">
        <v>20</v>
      </c>
      <c r="B186" s="42" t="s">
        <v>39</v>
      </c>
      <c r="C186" s="42" t="s">
        <v>43</v>
      </c>
      <c r="D186" s="42" t="s">
        <v>59</v>
      </c>
      <c r="E186" s="35">
        <v>5110191020</v>
      </c>
      <c r="F186" s="38">
        <v>240</v>
      </c>
      <c r="G186" s="36"/>
      <c r="H186" s="46">
        <f t="shared" si="39"/>
        <v>12</v>
      </c>
      <c r="I186" s="293">
        <f t="shared" si="35"/>
        <v>10</v>
      </c>
      <c r="J186" s="46">
        <f t="shared" si="39"/>
        <v>10</v>
      </c>
      <c r="K186" s="46">
        <f t="shared" si="39"/>
        <v>0</v>
      </c>
      <c r="L186" s="45">
        <f t="shared" si="39"/>
        <v>10</v>
      </c>
    </row>
    <row r="187" spans="1:12" ht="15">
      <c r="A187" s="7" t="s">
        <v>8</v>
      </c>
      <c r="B187" s="42" t="s">
        <v>39</v>
      </c>
      <c r="C187" s="42" t="s">
        <v>43</v>
      </c>
      <c r="D187" s="42" t="s">
        <v>59</v>
      </c>
      <c r="E187" s="35">
        <v>5110191020</v>
      </c>
      <c r="F187" s="38">
        <v>240</v>
      </c>
      <c r="G187" s="38">
        <v>1</v>
      </c>
      <c r="H187" s="46">
        <v>12</v>
      </c>
      <c r="I187" s="293">
        <f t="shared" si="35"/>
        <v>10</v>
      </c>
      <c r="J187" s="46">
        <v>10</v>
      </c>
      <c r="K187" s="46">
        <v>0</v>
      </c>
      <c r="L187" s="45">
        <v>10</v>
      </c>
    </row>
    <row r="188" spans="1:12" ht="30">
      <c r="A188" s="132" t="s">
        <v>617</v>
      </c>
      <c r="B188" s="42" t="s">
        <v>39</v>
      </c>
      <c r="C188" s="42" t="s">
        <v>43</v>
      </c>
      <c r="D188" s="41" t="s">
        <v>59</v>
      </c>
      <c r="E188" s="36">
        <v>5800000000</v>
      </c>
      <c r="F188" s="36"/>
      <c r="G188" s="36"/>
      <c r="H188" s="46" t="e">
        <f>H260+#REF!</f>
        <v>#REF!</v>
      </c>
      <c r="I188" s="293">
        <f t="shared" si="35"/>
        <v>700</v>
      </c>
      <c r="J188" s="46">
        <f>J189+J176</f>
        <v>700</v>
      </c>
      <c r="K188" s="46">
        <f>K189+K176</f>
        <v>0</v>
      </c>
      <c r="L188" s="45">
        <f>K188/J188*100</f>
        <v>0</v>
      </c>
    </row>
    <row r="189" spans="1:12" ht="30">
      <c r="A189" s="31" t="s">
        <v>628</v>
      </c>
      <c r="B189" s="42" t="s">
        <v>39</v>
      </c>
      <c r="C189" s="42" t="s">
        <v>43</v>
      </c>
      <c r="D189" s="41" t="s">
        <v>59</v>
      </c>
      <c r="E189" s="35">
        <v>5800390740</v>
      </c>
      <c r="F189" s="36"/>
      <c r="G189" s="36"/>
      <c r="H189" s="46"/>
      <c r="I189" s="293">
        <f t="shared" si="35"/>
        <v>700</v>
      </c>
      <c r="J189" s="46">
        <f aca="true" t="shared" si="40" ref="J189:L190">J190</f>
        <v>700</v>
      </c>
      <c r="K189" s="46">
        <f t="shared" si="40"/>
        <v>0</v>
      </c>
      <c r="L189" s="45">
        <f t="shared" si="40"/>
        <v>0</v>
      </c>
    </row>
    <row r="190" spans="1:12" ht="15">
      <c r="A190" s="6" t="s">
        <v>47</v>
      </c>
      <c r="B190" s="42" t="s">
        <v>39</v>
      </c>
      <c r="C190" s="42" t="s">
        <v>43</v>
      </c>
      <c r="D190" s="41" t="s">
        <v>59</v>
      </c>
      <c r="E190" s="35">
        <v>5800390740</v>
      </c>
      <c r="F190" s="38">
        <v>610</v>
      </c>
      <c r="G190" s="36"/>
      <c r="H190" s="46">
        <f>H191</f>
        <v>14279.9</v>
      </c>
      <c r="I190" s="293">
        <f t="shared" si="35"/>
        <v>700</v>
      </c>
      <c r="J190" s="46">
        <f t="shared" si="40"/>
        <v>700</v>
      </c>
      <c r="K190" s="46">
        <f t="shared" si="40"/>
        <v>0</v>
      </c>
      <c r="L190" s="45">
        <f t="shared" si="40"/>
        <v>0</v>
      </c>
    </row>
    <row r="191" spans="1:12" ht="15">
      <c r="A191" s="7" t="s">
        <v>8</v>
      </c>
      <c r="B191" s="42" t="s">
        <v>39</v>
      </c>
      <c r="C191" s="42" t="s">
        <v>43</v>
      </c>
      <c r="D191" s="41" t="s">
        <v>59</v>
      </c>
      <c r="E191" s="35">
        <v>5800390740</v>
      </c>
      <c r="F191" s="38">
        <v>610</v>
      </c>
      <c r="G191" s="38">
        <v>1</v>
      </c>
      <c r="H191" s="46">
        <v>14279.9</v>
      </c>
      <c r="I191" s="293">
        <f t="shared" si="35"/>
        <v>700</v>
      </c>
      <c r="J191" s="46">
        <v>700</v>
      </c>
      <c r="K191" s="46">
        <v>0</v>
      </c>
      <c r="L191" s="45">
        <f>K191/J191*100</f>
        <v>0</v>
      </c>
    </row>
    <row r="192" spans="1:12" ht="45">
      <c r="A192" s="144" t="s">
        <v>629</v>
      </c>
      <c r="B192" s="42" t="s">
        <v>39</v>
      </c>
      <c r="C192" s="42" t="s">
        <v>43</v>
      </c>
      <c r="D192" s="41" t="s">
        <v>59</v>
      </c>
      <c r="E192" s="36">
        <v>6400000000</v>
      </c>
      <c r="F192" s="36"/>
      <c r="G192" s="36"/>
      <c r="H192" s="46" t="e">
        <f>H264+#REF!</f>
        <v>#REF!</v>
      </c>
      <c r="I192" s="293">
        <f t="shared" si="35"/>
        <v>15</v>
      </c>
      <c r="J192" s="46">
        <f>J195+J198+J201+J204+J207+J210+J213</f>
        <v>15</v>
      </c>
      <c r="K192" s="46">
        <v>0</v>
      </c>
      <c r="L192" s="45">
        <f>L195+L198+L201+L204+L207+L210+L213</f>
        <v>0</v>
      </c>
    </row>
    <row r="193" spans="1:12" ht="15">
      <c r="A193" s="145" t="s">
        <v>630</v>
      </c>
      <c r="B193" s="42" t="s">
        <v>39</v>
      </c>
      <c r="C193" s="42" t="s">
        <v>43</v>
      </c>
      <c r="D193" s="41" t="s">
        <v>59</v>
      </c>
      <c r="E193" s="124">
        <v>6400191110</v>
      </c>
      <c r="F193" s="36"/>
      <c r="G193" s="36"/>
      <c r="H193" s="46"/>
      <c r="I193" s="293">
        <f t="shared" si="35"/>
        <v>2</v>
      </c>
      <c r="J193" s="46">
        <f aca="true" t="shared" si="41" ref="J193:L208">J194</f>
        <v>2</v>
      </c>
      <c r="K193" s="46">
        <f t="shared" si="41"/>
        <v>0</v>
      </c>
      <c r="L193" s="45">
        <f t="shared" si="41"/>
        <v>0</v>
      </c>
    </row>
    <row r="194" spans="1:12" ht="15">
      <c r="A194" s="6" t="s">
        <v>47</v>
      </c>
      <c r="B194" s="42" t="s">
        <v>39</v>
      </c>
      <c r="C194" s="42" t="s">
        <v>43</v>
      </c>
      <c r="D194" s="41" t="s">
        <v>59</v>
      </c>
      <c r="E194" s="124">
        <v>6400191110</v>
      </c>
      <c r="F194" s="38">
        <v>610</v>
      </c>
      <c r="G194" s="36"/>
      <c r="H194" s="46">
        <f>H195</f>
        <v>14279.9</v>
      </c>
      <c r="I194" s="293">
        <f t="shared" si="35"/>
        <v>2</v>
      </c>
      <c r="J194" s="46">
        <f t="shared" si="41"/>
        <v>2</v>
      </c>
      <c r="K194" s="46">
        <f t="shared" si="41"/>
        <v>0</v>
      </c>
      <c r="L194" s="45">
        <f t="shared" si="41"/>
        <v>0</v>
      </c>
    </row>
    <row r="195" spans="1:12" ht="15">
      <c r="A195" s="7" t="s">
        <v>8</v>
      </c>
      <c r="B195" s="42" t="s">
        <v>39</v>
      </c>
      <c r="C195" s="42" t="s">
        <v>43</v>
      </c>
      <c r="D195" s="41" t="s">
        <v>59</v>
      </c>
      <c r="E195" s="124">
        <v>6400191110</v>
      </c>
      <c r="F195" s="38">
        <v>610</v>
      </c>
      <c r="G195" s="38">
        <v>1</v>
      </c>
      <c r="H195" s="46">
        <v>14279.9</v>
      </c>
      <c r="I195" s="293">
        <f t="shared" si="35"/>
        <v>2</v>
      </c>
      <c r="J195" s="46">
        <v>2</v>
      </c>
      <c r="K195" s="46">
        <v>0</v>
      </c>
      <c r="L195" s="45">
        <f>K195/J195*100</f>
        <v>0</v>
      </c>
    </row>
    <row r="196" spans="1:12" ht="15">
      <c r="A196" s="145" t="s">
        <v>631</v>
      </c>
      <c r="B196" s="42" t="s">
        <v>39</v>
      </c>
      <c r="C196" s="42" t="s">
        <v>43</v>
      </c>
      <c r="D196" s="41" t="s">
        <v>59</v>
      </c>
      <c r="E196" s="124">
        <v>6400291110</v>
      </c>
      <c r="F196" s="36"/>
      <c r="G196" s="36"/>
      <c r="H196" s="46"/>
      <c r="I196" s="293">
        <f t="shared" si="35"/>
        <v>3</v>
      </c>
      <c r="J196" s="46">
        <f t="shared" si="41"/>
        <v>3</v>
      </c>
      <c r="K196" s="46">
        <f t="shared" si="41"/>
        <v>0</v>
      </c>
      <c r="L196" s="45">
        <f aca="true" t="shared" si="42" ref="L196:L259">K196/J196*100</f>
        <v>0</v>
      </c>
    </row>
    <row r="197" spans="1:12" ht="15">
      <c r="A197" s="6" t="s">
        <v>47</v>
      </c>
      <c r="B197" s="42" t="s">
        <v>39</v>
      </c>
      <c r="C197" s="42" t="s">
        <v>43</v>
      </c>
      <c r="D197" s="41" t="s">
        <v>59</v>
      </c>
      <c r="E197" s="124">
        <v>6400291110</v>
      </c>
      <c r="F197" s="38">
        <v>610</v>
      </c>
      <c r="G197" s="36"/>
      <c r="H197" s="46">
        <f>H198</f>
        <v>14279.9</v>
      </c>
      <c r="I197" s="293">
        <f t="shared" si="35"/>
        <v>3</v>
      </c>
      <c r="J197" s="46">
        <f t="shared" si="41"/>
        <v>3</v>
      </c>
      <c r="K197" s="46">
        <f t="shared" si="41"/>
        <v>0</v>
      </c>
      <c r="L197" s="45">
        <f t="shared" si="42"/>
        <v>0</v>
      </c>
    </row>
    <row r="198" spans="1:12" ht="15">
      <c r="A198" s="7" t="s">
        <v>8</v>
      </c>
      <c r="B198" s="42" t="s">
        <v>39</v>
      </c>
      <c r="C198" s="42" t="s">
        <v>43</v>
      </c>
      <c r="D198" s="41" t="s">
        <v>59</v>
      </c>
      <c r="E198" s="124">
        <v>6400291110</v>
      </c>
      <c r="F198" s="38">
        <v>610</v>
      </c>
      <c r="G198" s="38">
        <v>1</v>
      </c>
      <c r="H198" s="46">
        <v>14279.9</v>
      </c>
      <c r="I198" s="293">
        <f t="shared" si="35"/>
        <v>3</v>
      </c>
      <c r="J198" s="46">
        <v>3</v>
      </c>
      <c r="K198" s="46">
        <v>0</v>
      </c>
      <c r="L198" s="45">
        <f t="shared" si="42"/>
        <v>0</v>
      </c>
    </row>
    <row r="199" spans="1:12" ht="30">
      <c r="A199" s="145" t="s">
        <v>632</v>
      </c>
      <c r="B199" s="42" t="s">
        <v>39</v>
      </c>
      <c r="C199" s="42" t="s">
        <v>43</v>
      </c>
      <c r="D199" s="41" t="s">
        <v>59</v>
      </c>
      <c r="E199" s="124">
        <v>6400391110</v>
      </c>
      <c r="F199" s="36"/>
      <c r="G199" s="36"/>
      <c r="H199" s="46"/>
      <c r="I199" s="293">
        <f t="shared" si="35"/>
        <v>2</v>
      </c>
      <c r="J199" s="46">
        <f t="shared" si="41"/>
        <v>2</v>
      </c>
      <c r="K199" s="46">
        <f t="shared" si="41"/>
        <v>0</v>
      </c>
      <c r="L199" s="45">
        <f t="shared" si="42"/>
        <v>0</v>
      </c>
    </row>
    <row r="200" spans="1:12" ht="15">
      <c r="A200" s="6" t="s">
        <v>47</v>
      </c>
      <c r="B200" s="42" t="s">
        <v>39</v>
      </c>
      <c r="C200" s="42" t="s">
        <v>43</v>
      </c>
      <c r="D200" s="41" t="s">
        <v>59</v>
      </c>
      <c r="E200" s="124">
        <v>6400391110</v>
      </c>
      <c r="F200" s="38">
        <v>610</v>
      </c>
      <c r="G200" s="36"/>
      <c r="H200" s="46">
        <f>H201</f>
        <v>14279.9</v>
      </c>
      <c r="I200" s="293">
        <f t="shared" si="35"/>
        <v>2</v>
      </c>
      <c r="J200" s="46">
        <f t="shared" si="41"/>
        <v>2</v>
      </c>
      <c r="K200" s="46">
        <f t="shared" si="41"/>
        <v>0</v>
      </c>
      <c r="L200" s="45">
        <f t="shared" si="42"/>
        <v>0</v>
      </c>
    </row>
    <row r="201" spans="1:12" ht="15">
      <c r="A201" s="7" t="s">
        <v>8</v>
      </c>
      <c r="B201" s="42" t="s">
        <v>39</v>
      </c>
      <c r="C201" s="42" t="s">
        <v>43</v>
      </c>
      <c r="D201" s="41" t="s">
        <v>59</v>
      </c>
      <c r="E201" s="124">
        <v>6400391110</v>
      </c>
      <c r="F201" s="38">
        <v>610</v>
      </c>
      <c r="G201" s="38">
        <v>1</v>
      </c>
      <c r="H201" s="46">
        <v>14279.9</v>
      </c>
      <c r="I201" s="293">
        <f t="shared" si="35"/>
        <v>2</v>
      </c>
      <c r="J201" s="46">
        <v>2</v>
      </c>
      <c r="K201" s="46">
        <v>0</v>
      </c>
      <c r="L201" s="45">
        <f t="shared" si="42"/>
        <v>0</v>
      </c>
    </row>
    <row r="202" spans="1:12" ht="30">
      <c r="A202" s="145" t="s">
        <v>633</v>
      </c>
      <c r="B202" s="42" t="s">
        <v>39</v>
      </c>
      <c r="C202" s="42" t="s">
        <v>43</v>
      </c>
      <c r="D202" s="41" t="s">
        <v>59</v>
      </c>
      <c r="E202" s="124">
        <v>6400491110</v>
      </c>
      <c r="F202" s="36"/>
      <c r="G202" s="36"/>
      <c r="H202" s="46"/>
      <c r="I202" s="293">
        <f t="shared" si="35"/>
        <v>2</v>
      </c>
      <c r="J202" s="46">
        <f t="shared" si="41"/>
        <v>2</v>
      </c>
      <c r="K202" s="46">
        <f t="shared" si="41"/>
        <v>0</v>
      </c>
      <c r="L202" s="45">
        <f t="shared" si="42"/>
        <v>0</v>
      </c>
    </row>
    <row r="203" spans="1:12" ht="15">
      <c r="A203" s="6" t="s">
        <v>47</v>
      </c>
      <c r="B203" s="42" t="s">
        <v>39</v>
      </c>
      <c r="C203" s="42" t="s">
        <v>43</v>
      </c>
      <c r="D203" s="41" t="s">
        <v>59</v>
      </c>
      <c r="E203" s="124">
        <v>6400491110</v>
      </c>
      <c r="F203" s="38">
        <v>610</v>
      </c>
      <c r="G203" s="36"/>
      <c r="H203" s="46">
        <f>H204</f>
        <v>14279.9</v>
      </c>
      <c r="I203" s="293">
        <f t="shared" si="35"/>
        <v>2</v>
      </c>
      <c r="J203" s="46">
        <f t="shared" si="41"/>
        <v>2</v>
      </c>
      <c r="K203" s="46">
        <f t="shared" si="41"/>
        <v>0</v>
      </c>
      <c r="L203" s="45">
        <f t="shared" si="42"/>
        <v>0</v>
      </c>
    </row>
    <row r="204" spans="1:12" ht="15">
      <c r="A204" s="7" t="s">
        <v>8</v>
      </c>
      <c r="B204" s="42" t="s">
        <v>39</v>
      </c>
      <c r="C204" s="42" t="s">
        <v>43</v>
      </c>
      <c r="D204" s="41" t="s">
        <v>59</v>
      </c>
      <c r="E204" s="124">
        <v>6400491110</v>
      </c>
      <c r="F204" s="38">
        <v>610</v>
      </c>
      <c r="G204" s="38">
        <v>1</v>
      </c>
      <c r="H204" s="46">
        <v>14279.9</v>
      </c>
      <c r="I204" s="293">
        <f t="shared" si="35"/>
        <v>2</v>
      </c>
      <c r="J204" s="46">
        <v>2</v>
      </c>
      <c r="K204" s="46">
        <v>0</v>
      </c>
      <c r="L204" s="45">
        <f t="shared" si="42"/>
        <v>0</v>
      </c>
    </row>
    <row r="205" spans="1:12" ht="18.75" customHeight="1">
      <c r="A205" s="145" t="s">
        <v>634</v>
      </c>
      <c r="B205" s="42" t="s">
        <v>39</v>
      </c>
      <c r="C205" s="42" t="s">
        <v>43</v>
      </c>
      <c r="D205" s="41" t="s">
        <v>59</v>
      </c>
      <c r="E205" s="124">
        <v>6400591110</v>
      </c>
      <c r="F205" s="36"/>
      <c r="G205" s="36"/>
      <c r="H205" s="46"/>
      <c r="I205" s="293">
        <f t="shared" si="35"/>
        <v>2</v>
      </c>
      <c r="J205" s="46">
        <f t="shared" si="41"/>
        <v>2</v>
      </c>
      <c r="K205" s="46">
        <f t="shared" si="41"/>
        <v>0</v>
      </c>
      <c r="L205" s="45">
        <f t="shared" si="42"/>
        <v>0</v>
      </c>
    </row>
    <row r="206" spans="1:12" ht="15" customHeight="1">
      <c r="A206" s="6" t="s">
        <v>47</v>
      </c>
      <c r="B206" s="42" t="s">
        <v>39</v>
      </c>
      <c r="C206" s="42" t="s">
        <v>43</v>
      </c>
      <c r="D206" s="41" t="s">
        <v>59</v>
      </c>
      <c r="E206" s="124">
        <v>6400591110</v>
      </c>
      <c r="F206" s="38">
        <v>610</v>
      </c>
      <c r="G206" s="36"/>
      <c r="H206" s="46">
        <f>H207</f>
        <v>14279.9</v>
      </c>
      <c r="I206" s="293">
        <f t="shared" si="35"/>
        <v>2</v>
      </c>
      <c r="J206" s="46">
        <f t="shared" si="41"/>
        <v>2</v>
      </c>
      <c r="K206" s="46">
        <f t="shared" si="41"/>
        <v>0</v>
      </c>
      <c r="L206" s="45">
        <f t="shared" si="42"/>
        <v>0</v>
      </c>
    </row>
    <row r="207" spans="1:12" ht="15" customHeight="1">
      <c r="A207" s="7" t="s">
        <v>8</v>
      </c>
      <c r="B207" s="42" t="s">
        <v>39</v>
      </c>
      <c r="C207" s="42" t="s">
        <v>43</v>
      </c>
      <c r="D207" s="41" t="s">
        <v>59</v>
      </c>
      <c r="E207" s="124">
        <v>6400591110</v>
      </c>
      <c r="F207" s="38">
        <v>610</v>
      </c>
      <c r="G207" s="38">
        <v>1</v>
      </c>
      <c r="H207" s="46">
        <v>14279.9</v>
      </c>
      <c r="I207" s="293">
        <f t="shared" si="35"/>
        <v>2</v>
      </c>
      <c r="J207" s="46">
        <v>2</v>
      </c>
      <c r="K207" s="46">
        <v>0</v>
      </c>
      <c r="L207" s="45">
        <f t="shared" si="42"/>
        <v>0</v>
      </c>
    </row>
    <row r="208" spans="1:12" ht="30">
      <c r="A208" s="145" t="s">
        <v>635</v>
      </c>
      <c r="B208" s="42" t="s">
        <v>39</v>
      </c>
      <c r="C208" s="42" t="s">
        <v>43</v>
      </c>
      <c r="D208" s="41" t="s">
        <v>59</v>
      </c>
      <c r="E208" s="124">
        <v>6400691110</v>
      </c>
      <c r="F208" s="36"/>
      <c r="G208" s="36"/>
      <c r="H208" s="46"/>
      <c r="I208" s="293">
        <f t="shared" si="35"/>
        <v>3</v>
      </c>
      <c r="J208" s="46">
        <f t="shared" si="41"/>
        <v>3</v>
      </c>
      <c r="K208" s="46">
        <f t="shared" si="41"/>
        <v>0</v>
      </c>
      <c r="L208" s="45">
        <f t="shared" si="42"/>
        <v>0</v>
      </c>
    </row>
    <row r="209" spans="1:12" ht="15">
      <c r="A209" s="6" t="s">
        <v>47</v>
      </c>
      <c r="B209" s="42" t="s">
        <v>39</v>
      </c>
      <c r="C209" s="42" t="s">
        <v>43</v>
      </c>
      <c r="D209" s="41" t="s">
        <v>59</v>
      </c>
      <c r="E209" s="124">
        <v>6400691110</v>
      </c>
      <c r="F209" s="38">
        <v>610</v>
      </c>
      <c r="G209" s="36"/>
      <c r="H209" s="46">
        <f>H210</f>
        <v>14279.9</v>
      </c>
      <c r="I209" s="293">
        <f t="shared" si="35"/>
        <v>3</v>
      </c>
      <c r="J209" s="46">
        <f>J210</f>
        <v>3</v>
      </c>
      <c r="K209" s="46">
        <f>K210</f>
        <v>0</v>
      </c>
      <c r="L209" s="45">
        <f t="shared" si="42"/>
        <v>0</v>
      </c>
    </row>
    <row r="210" spans="1:12" ht="15">
      <c r="A210" s="7" t="s">
        <v>8</v>
      </c>
      <c r="B210" s="42" t="s">
        <v>39</v>
      </c>
      <c r="C210" s="42" t="s">
        <v>43</v>
      </c>
      <c r="D210" s="41" t="s">
        <v>59</v>
      </c>
      <c r="E210" s="124">
        <v>6400691110</v>
      </c>
      <c r="F210" s="38">
        <v>610</v>
      </c>
      <c r="G210" s="38">
        <v>1</v>
      </c>
      <c r="H210" s="46">
        <v>14279.9</v>
      </c>
      <c r="I210" s="293">
        <f t="shared" si="35"/>
        <v>3</v>
      </c>
      <c r="J210" s="46">
        <v>3</v>
      </c>
      <c r="K210" s="46">
        <v>0</v>
      </c>
      <c r="L210" s="45">
        <f t="shared" si="42"/>
        <v>0</v>
      </c>
    </row>
    <row r="211" spans="1:12" ht="30" customHeight="1">
      <c r="A211" s="145" t="s">
        <v>636</v>
      </c>
      <c r="B211" s="42" t="s">
        <v>39</v>
      </c>
      <c r="C211" s="42" t="s">
        <v>43</v>
      </c>
      <c r="D211" s="41" t="s">
        <v>59</v>
      </c>
      <c r="E211" s="124">
        <v>6400791110</v>
      </c>
      <c r="F211" s="36"/>
      <c r="G211" s="36"/>
      <c r="H211" s="46"/>
      <c r="I211" s="293">
        <f t="shared" si="35"/>
        <v>1</v>
      </c>
      <c r="J211" s="46">
        <f>J212</f>
        <v>1</v>
      </c>
      <c r="K211" s="46">
        <f>K212</f>
        <v>0</v>
      </c>
      <c r="L211" s="45">
        <f t="shared" si="42"/>
        <v>0</v>
      </c>
    </row>
    <row r="212" spans="1:12" ht="15" customHeight="1">
      <c r="A212" s="6" t="s">
        <v>47</v>
      </c>
      <c r="B212" s="42" t="s">
        <v>39</v>
      </c>
      <c r="C212" s="42" t="s">
        <v>43</v>
      </c>
      <c r="D212" s="41" t="s">
        <v>59</v>
      </c>
      <c r="E212" s="124">
        <v>6400791110</v>
      </c>
      <c r="F212" s="38">
        <v>610</v>
      </c>
      <c r="G212" s="36"/>
      <c r="H212" s="46">
        <f>H213</f>
        <v>14279.9</v>
      </c>
      <c r="I212" s="293">
        <f t="shared" si="35"/>
        <v>1</v>
      </c>
      <c r="J212" s="46">
        <f>J213</f>
        <v>1</v>
      </c>
      <c r="K212" s="46">
        <f>K213</f>
        <v>0</v>
      </c>
      <c r="L212" s="45">
        <f t="shared" si="42"/>
        <v>0</v>
      </c>
    </row>
    <row r="213" spans="1:12" ht="15" customHeight="1">
      <c r="A213" s="7" t="s">
        <v>8</v>
      </c>
      <c r="B213" s="42" t="s">
        <v>39</v>
      </c>
      <c r="C213" s="42" t="s">
        <v>43</v>
      </c>
      <c r="D213" s="41" t="s">
        <v>59</v>
      </c>
      <c r="E213" s="124">
        <v>6400791110</v>
      </c>
      <c r="F213" s="38">
        <v>610</v>
      </c>
      <c r="G213" s="38">
        <v>1</v>
      </c>
      <c r="H213" s="46">
        <v>14279.9</v>
      </c>
      <c r="I213" s="293">
        <f t="shared" si="35"/>
        <v>1</v>
      </c>
      <c r="J213" s="46">
        <v>1</v>
      </c>
      <c r="K213" s="46">
        <v>0</v>
      </c>
      <c r="L213" s="45">
        <f t="shared" si="42"/>
        <v>0</v>
      </c>
    </row>
    <row r="214" spans="1:12" ht="15" customHeight="1">
      <c r="A214" s="5" t="s">
        <v>60</v>
      </c>
      <c r="B214" s="112" t="s">
        <v>39</v>
      </c>
      <c r="C214" s="112" t="s">
        <v>43</v>
      </c>
      <c r="D214" s="112" t="s">
        <v>61</v>
      </c>
      <c r="E214" s="294"/>
      <c r="F214" s="294"/>
      <c r="G214" s="294"/>
      <c r="H214" s="293">
        <f>H215</f>
        <v>7057.7</v>
      </c>
      <c r="I214" s="293">
        <f t="shared" si="35"/>
        <v>6370.78707</v>
      </c>
      <c r="J214" s="293">
        <f>J215</f>
        <v>8850</v>
      </c>
      <c r="K214" s="293">
        <f>K215</f>
        <v>2479.21293</v>
      </c>
      <c r="L214" s="45">
        <f t="shared" si="42"/>
        <v>28.013705423728812</v>
      </c>
    </row>
    <row r="215" spans="1:12" ht="16.5" customHeight="1">
      <c r="A215" s="6" t="s">
        <v>16</v>
      </c>
      <c r="B215" s="42" t="s">
        <v>39</v>
      </c>
      <c r="C215" s="42" t="s">
        <v>43</v>
      </c>
      <c r="D215" s="42" t="s">
        <v>61</v>
      </c>
      <c r="E215" s="38">
        <v>9000000000</v>
      </c>
      <c r="F215" s="36"/>
      <c r="G215" s="36"/>
      <c r="H215" s="46">
        <f>H216+H230+H242</f>
        <v>7057.7</v>
      </c>
      <c r="I215" s="293">
        <f t="shared" si="35"/>
        <v>6370.78707</v>
      </c>
      <c r="J215" s="46">
        <f>J216+J230+J242+J226</f>
        <v>8850</v>
      </c>
      <c r="K215" s="46">
        <f>K216+K230+K242+K226</f>
        <v>2479.21293</v>
      </c>
      <c r="L215" s="45">
        <f t="shared" si="42"/>
        <v>28.013705423728812</v>
      </c>
    </row>
    <row r="216" spans="1:12" ht="15" customHeight="1">
      <c r="A216" s="6" t="s">
        <v>406</v>
      </c>
      <c r="B216" s="42" t="s">
        <v>39</v>
      </c>
      <c r="C216" s="42" t="s">
        <v>43</v>
      </c>
      <c r="D216" s="42" t="s">
        <v>61</v>
      </c>
      <c r="E216" s="38">
        <v>9000090020</v>
      </c>
      <c r="F216" s="36"/>
      <c r="G216" s="36"/>
      <c r="H216" s="46">
        <f>H217+H220+H223</f>
        <v>3164.7</v>
      </c>
      <c r="I216" s="293">
        <f t="shared" si="35"/>
        <v>3175.39494</v>
      </c>
      <c r="J216" s="46">
        <f>J217+J220+J223</f>
        <v>4100</v>
      </c>
      <c r="K216" s="46">
        <f>K217+K220+K223</f>
        <v>924.6050600000001</v>
      </c>
      <c r="L216" s="45">
        <f t="shared" si="42"/>
        <v>22.55134292682927</v>
      </c>
    </row>
    <row r="217" spans="1:12" ht="30" customHeight="1">
      <c r="A217" s="6" t="s">
        <v>17</v>
      </c>
      <c r="B217" s="42" t="s">
        <v>39</v>
      </c>
      <c r="C217" s="42" t="s">
        <v>43</v>
      </c>
      <c r="D217" s="42" t="s">
        <v>61</v>
      </c>
      <c r="E217" s="38">
        <v>9000090020</v>
      </c>
      <c r="F217" s="38">
        <v>100</v>
      </c>
      <c r="G217" s="36"/>
      <c r="H217" s="46">
        <f aca="true" t="shared" si="43" ref="H217:K218">H218</f>
        <v>2804.6</v>
      </c>
      <c r="I217" s="293">
        <f t="shared" si="35"/>
        <v>2726.98893</v>
      </c>
      <c r="J217" s="46">
        <f t="shared" si="43"/>
        <v>3500</v>
      </c>
      <c r="K217" s="46">
        <f t="shared" si="43"/>
        <v>773.01107</v>
      </c>
      <c r="L217" s="45">
        <f t="shared" si="42"/>
        <v>22.086030571428573</v>
      </c>
    </row>
    <row r="218" spans="1:12" ht="15" customHeight="1">
      <c r="A218" s="6" t="s">
        <v>18</v>
      </c>
      <c r="B218" s="42" t="s">
        <v>39</v>
      </c>
      <c r="C218" s="42" t="s">
        <v>43</v>
      </c>
      <c r="D218" s="42" t="s">
        <v>61</v>
      </c>
      <c r="E218" s="38">
        <v>9000090020</v>
      </c>
      <c r="F218" s="38">
        <v>120</v>
      </c>
      <c r="G218" s="36"/>
      <c r="H218" s="46">
        <f t="shared" si="43"/>
        <v>2804.6</v>
      </c>
      <c r="I218" s="293">
        <f t="shared" si="35"/>
        <v>2726.98893</v>
      </c>
      <c r="J218" s="46">
        <f t="shared" si="43"/>
        <v>3500</v>
      </c>
      <c r="K218" s="46">
        <f t="shared" si="43"/>
        <v>773.01107</v>
      </c>
      <c r="L218" s="45">
        <f t="shared" si="42"/>
        <v>22.086030571428573</v>
      </c>
    </row>
    <row r="219" spans="1:12" ht="18.75" customHeight="1">
      <c r="A219" s="7" t="s">
        <v>8</v>
      </c>
      <c r="B219" s="42" t="s">
        <v>39</v>
      </c>
      <c r="C219" s="42" t="s">
        <v>43</v>
      </c>
      <c r="D219" s="42" t="s">
        <v>61</v>
      </c>
      <c r="E219" s="38">
        <v>9000090020</v>
      </c>
      <c r="F219" s="38">
        <v>120</v>
      </c>
      <c r="G219" s="38">
        <v>1</v>
      </c>
      <c r="H219" s="46">
        <v>2804.6</v>
      </c>
      <c r="I219" s="293">
        <f t="shared" si="35"/>
        <v>2726.98893</v>
      </c>
      <c r="J219" s="46">
        <v>3500</v>
      </c>
      <c r="K219" s="46">
        <v>773.01107</v>
      </c>
      <c r="L219" s="45">
        <f t="shared" si="42"/>
        <v>22.086030571428573</v>
      </c>
    </row>
    <row r="220" spans="1:12" ht="15" customHeight="1">
      <c r="A220" s="31" t="s">
        <v>210</v>
      </c>
      <c r="B220" s="42" t="s">
        <v>39</v>
      </c>
      <c r="C220" s="42" t="s">
        <v>43</v>
      </c>
      <c r="D220" s="42" t="s">
        <v>61</v>
      </c>
      <c r="E220" s="38">
        <v>9000090020</v>
      </c>
      <c r="F220" s="38">
        <v>200</v>
      </c>
      <c r="G220" s="36"/>
      <c r="H220" s="46">
        <f aca="true" t="shared" si="44" ref="H220:K221">H221</f>
        <v>359.1</v>
      </c>
      <c r="I220" s="293">
        <f t="shared" si="35"/>
        <v>349.60600999999997</v>
      </c>
      <c r="J220" s="46">
        <f t="shared" si="44"/>
        <v>500</v>
      </c>
      <c r="K220" s="46">
        <f t="shared" si="44"/>
        <v>150.39399</v>
      </c>
      <c r="L220" s="45">
        <f t="shared" si="42"/>
        <v>30.078798000000003</v>
      </c>
    </row>
    <row r="221" spans="1:12" ht="30" customHeight="1">
      <c r="A221" s="6" t="s">
        <v>20</v>
      </c>
      <c r="B221" s="42" t="s">
        <v>39</v>
      </c>
      <c r="C221" s="42" t="s">
        <v>43</v>
      </c>
      <c r="D221" s="42" t="s">
        <v>61</v>
      </c>
      <c r="E221" s="38">
        <v>9000090020</v>
      </c>
      <c r="F221" s="38">
        <v>240</v>
      </c>
      <c r="G221" s="36"/>
      <c r="H221" s="46">
        <f t="shared" si="44"/>
        <v>359.1</v>
      </c>
      <c r="I221" s="293">
        <f t="shared" si="35"/>
        <v>349.60600999999997</v>
      </c>
      <c r="J221" s="46">
        <f t="shared" si="44"/>
        <v>500</v>
      </c>
      <c r="K221" s="46">
        <f t="shared" si="44"/>
        <v>150.39399</v>
      </c>
      <c r="L221" s="45">
        <f t="shared" si="42"/>
        <v>30.078798000000003</v>
      </c>
    </row>
    <row r="222" spans="1:12" ht="15" customHeight="1">
      <c r="A222" s="7" t="s">
        <v>8</v>
      </c>
      <c r="B222" s="42" t="s">
        <v>39</v>
      </c>
      <c r="C222" s="42" t="s">
        <v>43</v>
      </c>
      <c r="D222" s="42" t="s">
        <v>61</v>
      </c>
      <c r="E222" s="38">
        <v>9000090020</v>
      </c>
      <c r="F222" s="38">
        <v>240</v>
      </c>
      <c r="G222" s="38">
        <v>1</v>
      </c>
      <c r="H222" s="46">
        <v>359.1</v>
      </c>
      <c r="I222" s="293">
        <f t="shared" si="35"/>
        <v>349.60600999999997</v>
      </c>
      <c r="J222" s="46">
        <v>500</v>
      </c>
      <c r="K222" s="46">
        <v>150.39399</v>
      </c>
      <c r="L222" s="45">
        <f t="shared" si="42"/>
        <v>30.078798000000003</v>
      </c>
    </row>
    <row r="223" spans="1:12" ht="15">
      <c r="A223" s="6" t="s">
        <v>21</v>
      </c>
      <c r="B223" s="42" t="s">
        <v>39</v>
      </c>
      <c r="C223" s="42" t="s">
        <v>43</v>
      </c>
      <c r="D223" s="42" t="s">
        <v>61</v>
      </c>
      <c r="E223" s="38">
        <v>9000090020</v>
      </c>
      <c r="F223" s="38">
        <v>800</v>
      </c>
      <c r="G223" s="36"/>
      <c r="H223" s="46">
        <f aca="true" t="shared" si="45" ref="H223:K224">H224</f>
        <v>1</v>
      </c>
      <c r="I223" s="293">
        <f t="shared" si="35"/>
        <v>98.8</v>
      </c>
      <c r="J223" s="46">
        <f t="shared" si="45"/>
        <v>100</v>
      </c>
      <c r="K223" s="46">
        <f t="shared" si="45"/>
        <v>1.2</v>
      </c>
      <c r="L223" s="45">
        <f t="shared" si="42"/>
        <v>1.2</v>
      </c>
    </row>
    <row r="224" spans="1:12" ht="15">
      <c r="A224" s="6" t="s">
        <v>22</v>
      </c>
      <c r="B224" s="42" t="s">
        <v>39</v>
      </c>
      <c r="C224" s="42" t="s">
        <v>43</v>
      </c>
      <c r="D224" s="42" t="s">
        <v>61</v>
      </c>
      <c r="E224" s="38">
        <v>9000090020</v>
      </c>
      <c r="F224" s="38">
        <v>850</v>
      </c>
      <c r="G224" s="36"/>
      <c r="H224" s="46">
        <f t="shared" si="45"/>
        <v>1</v>
      </c>
      <c r="I224" s="293">
        <f t="shared" si="35"/>
        <v>98.8</v>
      </c>
      <c r="J224" s="46">
        <f>J225</f>
        <v>100</v>
      </c>
      <c r="K224" s="46">
        <f>K225</f>
        <v>1.2</v>
      </c>
      <c r="L224" s="45">
        <f t="shared" si="42"/>
        <v>1.2</v>
      </c>
    </row>
    <row r="225" spans="1:12" ht="15">
      <c r="A225" s="7" t="s">
        <v>8</v>
      </c>
      <c r="B225" s="42" t="s">
        <v>39</v>
      </c>
      <c r="C225" s="42" t="s">
        <v>43</v>
      </c>
      <c r="D225" s="42" t="s">
        <v>61</v>
      </c>
      <c r="E225" s="38">
        <v>9000090020</v>
      </c>
      <c r="F225" s="38">
        <v>850</v>
      </c>
      <c r="G225" s="38">
        <v>1</v>
      </c>
      <c r="H225" s="46">
        <v>1</v>
      </c>
      <c r="I225" s="293">
        <f aca="true" t="shared" si="46" ref="I225:I288">J225-K225</f>
        <v>98.8</v>
      </c>
      <c r="J225" s="46">
        <v>100</v>
      </c>
      <c r="K225" s="46">
        <v>1.2</v>
      </c>
      <c r="L225" s="45">
        <f t="shared" si="42"/>
        <v>1.2</v>
      </c>
    </row>
    <row r="226" spans="1:12" ht="45" hidden="1">
      <c r="A226" s="6" t="s">
        <v>614</v>
      </c>
      <c r="B226" s="42" t="s">
        <v>39</v>
      </c>
      <c r="C226" s="42" t="s">
        <v>43</v>
      </c>
      <c r="D226" s="42" t="s">
        <v>61</v>
      </c>
      <c r="E226" s="38">
        <v>9000055490</v>
      </c>
      <c r="F226" s="36"/>
      <c r="G226" s="36"/>
      <c r="H226" s="46" t="e">
        <f>H227+#REF!+H232</f>
        <v>#REF!</v>
      </c>
      <c r="I226" s="296">
        <f>J226-K226</f>
        <v>0</v>
      </c>
      <c r="J226" s="46">
        <f>J227</f>
        <v>0</v>
      </c>
      <c r="K226" s="46">
        <f>K227</f>
        <v>0</v>
      </c>
      <c r="L226" s="45" t="e">
        <f t="shared" si="42"/>
        <v>#DIV/0!</v>
      </c>
    </row>
    <row r="227" spans="1:12" ht="68.25" customHeight="1" hidden="1">
      <c r="A227" s="6" t="s">
        <v>17</v>
      </c>
      <c r="B227" s="42" t="s">
        <v>39</v>
      </c>
      <c r="C227" s="42" t="s">
        <v>43</v>
      </c>
      <c r="D227" s="42" t="s">
        <v>61</v>
      </c>
      <c r="E227" s="38">
        <v>9000055490</v>
      </c>
      <c r="F227" s="38">
        <v>100</v>
      </c>
      <c r="G227" s="36"/>
      <c r="H227" s="46">
        <f aca="true" t="shared" si="47" ref="H227:K228">H228</f>
        <v>2379</v>
      </c>
      <c r="I227" s="296">
        <f>J227-K227</f>
        <v>0</v>
      </c>
      <c r="J227" s="46">
        <f t="shared" si="47"/>
        <v>0</v>
      </c>
      <c r="K227" s="46">
        <f t="shared" si="47"/>
        <v>0</v>
      </c>
      <c r="L227" s="45" t="e">
        <f t="shared" si="42"/>
        <v>#DIV/0!</v>
      </c>
    </row>
    <row r="228" spans="1:12" ht="15" customHeight="1" hidden="1">
      <c r="A228" s="6" t="s">
        <v>18</v>
      </c>
      <c r="B228" s="42" t="s">
        <v>39</v>
      </c>
      <c r="C228" s="42" t="s">
        <v>43</v>
      </c>
      <c r="D228" s="42" t="s">
        <v>61</v>
      </c>
      <c r="E228" s="38">
        <v>9000055490</v>
      </c>
      <c r="F228" s="38">
        <v>120</v>
      </c>
      <c r="G228" s="36"/>
      <c r="H228" s="46">
        <f t="shared" si="47"/>
        <v>2379</v>
      </c>
      <c r="I228" s="296">
        <f>J228-K228</f>
        <v>0</v>
      </c>
      <c r="J228" s="46">
        <f t="shared" si="47"/>
        <v>0</v>
      </c>
      <c r="K228" s="46">
        <f t="shared" si="47"/>
        <v>0</v>
      </c>
      <c r="L228" s="45" t="e">
        <f t="shared" si="42"/>
        <v>#DIV/0!</v>
      </c>
    </row>
    <row r="229" spans="1:12" ht="30" customHeight="1" hidden="1">
      <c r="A229" s="7" t="s">
        <v>9</v>
      </c>
      <c r="B229" s="42" t="s">
        <v>39</v>
      </c>
      <c r="C229" s="42" t="s">
        <v>43</v>
      </c>
      <c r="D229" s="42" t="s">
        <v>61</v>
      </c>
      <c r="E229" s="38">
        <v>9000055490</v>
      </c>
      <c r="F229" s="38">
        <v>120</v>
      </c>
      <c r="G229" s="38">
        <v>2</v>
      </c>
      <c r="H229" s="46">
        <v>2379</v>
      </c>
      <c r="I229" s="296">
        <f>J229-K229</f>
        <v>0</v>
      </c>
      <c r="J229" s="46"/>
      <c r="K229" s="46"/>
      <c r="L229" s="45" t="e">
        <f t="shared" si="42"/>
        <v>#DIV/0!</v>
      </c>
    </row>
    <row r="230" spans="1:12" ht="15" customHeight="1">
      <c r="A230" s="6" t="s">
        <v>407</v>
      </c>
      <c r="B230" s="42" t="s">
        <v>39</v>
      </c>
      <c r="C230" s="42" t="s">
        <v>43</v>
      </c>
      <c r="D230" s="42" t="s">
        <v>61</v>
      </c>
      <c r="E230" s="38">
        <v>9000090750</v>
      </c>
      <c r="F230" s="36"/>
      <c r="G230" s="36"/>
      <c r="H230" s="46">
        <f>H231+H234+H241</f>
        <v>3268</v>
      </c>
      <c r="I230" s="293">
        <f t="shared" si="46"/>
        <v>2533.09763</v>
      </c>
      <c r="J230" s="46">
        <f>J231+J234+J241+J239</f>
        <v>3750</v>
      </c>
      <c r="K230" s="46">
        <f>K231+K234+K241+K239</f>
        <v>1216.90237</v>
      </c>
      <c r="L230" s="45">
        <f t="shared" si="42"/>
        <v>32.45072986666667</v>
      </c>
    </row>
    <row r="231" spans="1:12" ht="60">
      <c r="A231" s="6" t="s">
        <v>17</v>
      </c>
      <c r="B231" s="42" t="s">
        <v>39</v>
      </c>
      <c r="C231" s="42" t="s">
        <v>43</v>
      </c>
      <c r="D231" s="42" t="s">
        <v>61</v>
      </c>
      <c r="E231" s="38">
        <v>9000090750</v>
      </c>
      <c r="F231" s="38">
        <v>100</v>
      </c>
      <c r="G231" s="36"/>
      <c r="H231" s="46">
        <f aca="true" t="shared" si="48" ref="H231:K232">H232</f>
        <v>3177</v>
      </c>
      <c r="I231" s="293">
        <f t="shared" si="46"/>
        <v>2395.1976299999997</v>
      </c>
      <c r="J231" s="46">
        <f t="shared" si="48"/>
        <v>3600</v>
      </c>
      <c r="K231" s="46">
        <f t="shared" si="48"/>
        <v>1204.80237</v>
      </c>
      <c r="L231" s="45">
        <f t="shared" si="42"/>
        <v>33.4667325</v>
      </c>
    </row>
    <row r="232" spans="1:12" ht="15">
      <c r="A232" s="6" t="s">
        <v>238</v>
      </c>
      <c r="B232" s="42" t="s">
        <v>39</v>
      </c>
      <c r="C232" s="42" t="s">
        <v>43</v>
      </c>
      <c r="D232" s="42" t="s">
        <v>61</v>
      </c>
      <c r="E232" s="38">
        <v>9000090750</v>
      </c>
      <c r="F232" s="38">
        <v>110</v>
      </c>
      <c r="G232" s="36"/>
      <c r="H232" s="46">
        <f t="shared" si="48"/>
        <v>3177</v>
      </c>
      <c r="I232" s="293">
        <f t="shared" si="46"/>
        <v>2395.1976299999997</v>
      </c>
      <c r="J232" s="46">
        <f t="shared" si="48"/>
        <v>3600</v>
      </c>
      <c r="K232" s="46">
        <f t="shared" si="48"/>
        <v>1204.80237</v>
      </c>
      <c r="L232" s="45">
        <f t="shared" si="42"/>
        <v>33.4667325</v>
      </c>
    </row>
    <row r="233" spans="1:12" ht="15">
      <c r="A233" s="7" t="s">
        <v>8</v>
      </c>
      <c r="B233" s="42" t="s">
        <v>39</v>
      </c>
      <c r="C233" s="42" t="s">
        <v>43</v>
      </c>
      <c r="D233" s="42" t="s">
        <v>61</v>
      </c>
      <c r="E233" s="38">
        <v>9000090750</v>
      </c>
      <c r="F233" s="38">
        <v>110</v>
      </c>
      <c r="G233" s="38">
        <v>1</v>
      </c>
      <c r="H233" s="46">
        <v>3177</v>
      </c>
      <c r="I233" s="293">
        <f t="shared" si="46"/>
        <v>2395.1976299999997</v>
      </c>
      <c r="J233" s="46">
        <v>3600</v>
      </c>
      <c r="K233" s="46">
        <v>1204.80237</v>
      </c>
      <c r="L233" s="45">
        <f t="shared" si="42"/>
        <v>33.4667325</v>
      </c>
    </row>
    <row r="234" spans="1:12" ht="30">
      <c r="A234" s="31" t="s">
        <v>210</v>
      </c>
      <c r="B234" s="42" t="s">
        <v>39</v>
      </c>
      <c r="C234" s="42" t="s">
        <v>43</v>
      </c>
      <c r="D234" s="42" t="s">
        <v>61</v>
      </c>
      <c r="E234" s="38">
        <v>9000090750</v>
      </c>
      <c r="F234" s="38">
        <v>200</v>
      </c>
      <c r="G234" s="36"/>
      <c r="H234" s="46">
        <f aca="true" t="shared" si="49" ref="H234:K235">H235</f>
        <v>90</v>
      </c>
      <c r="I234" s="293">
        <f t="shared" si="46"/>
        <v>87.9</v>
      </c>
      <c r="J234" s="46">
        <f t="shared" si="49"/>
        <v>100</v>
      </c>
      <c r="K234" s="46">
        <f t="shared" si="49"/>
        <v>12.1</v>
      </c>
      <c r="L234" s="45">
        <f t="shared" si="42"/>
        <v>12.1</v>
      </c>
    </row>
    <row r="235" spans="1:12" ht="30">
      <c r="A235" s="6" t="s">
        <v>20</v>
      </c>
      <c r="B235" s="42" t="s">
        <v>39</v>
      </c>
      <c r="C235" s="42" t="s">
        <v>43</v>
      </c>
      <c r="D235" s="42" t="s">
        <v>61</v>
      </c>
      <c r="E235" s="38">
        <v>9000090750</v>
      </c>
      <c r="F235" s="38">
        <v>240</v>
      </c>
      <c r="G235" s="36"/>
      <c r="H235" s="46">
        <f t="shared" si="49"/>
        <v>90</v>
      </c>
      <c r="I235" s="293">
        <f t="shared" si="46"/>
        <v>87.9</v>
      </c>
      <c r="J235" s="46">
        <f t="shared" si="49"/>
        <v>100</v>
      </c>
      <c r="K235" s="46">
        <f t="shared" si="49"/>
        <v>12.1</v>
      </c>
      <c r="L235" s="45">
        <f t="shared" si="42"/>
        <v>12.1</v>
      </c>
    </row>
    <row r="236" spans="1:12" ht="15">
      <c r="A236" s="7" t="s">
        <v>8</v>
      </c>
      <c r="B236" s="42" t="s">
        <v>39</v>
      </c>
      <c r="C236" s="42" t="s">
        <v>43</v>
      </c>
      <c r="D236" s="42" t="s">
        <v>61</v>
      </c>
      <c r="E236" s="38">
        <v>9000090750</v>
      </c>
      <c r="F236" s="38">
        <v>240</v>
      </c>
      <c r="G236" s="38">
        <v>1</v>
      </c>
      <c r="H236" s="46">
        <v>90</v>
      </c>
      <c r="I236" s="293">
        <f t="shared" si="46"/>
        <v>87.9</v>
      </c>
      <c r="J236" s="46">
        <v>100</v>
      </c>
      <c r="K236" s="46">
        <v>12.1</v>
      </c>
      <c r="L236" s="45">
        <f t="shared" si="42"/>
        <v>12.1</v>
      </c>
    </row>
    <row r="237" spans="1:12" ht="15" hidden="1">
      <c r="A237" s="6" t="s">
        <v>21</v>
      </c>
      <c r="B237" s="42" t="s">
        <v>39</v>
      </c>
      <c r="C237" s="42" t="s">
        <v>43</v>
      </c>
      <c r="D237" s="42" t="s">
        <v>61</v>
      </c>
      <c r="E237" s="38">
        <v>9000090750</v>
      </c>
      <c r="F237" s="38">
        <v>800</v>
      </c>
      <c r="G237" s="36"/>
      <c r="H237" s="46">
        <f>H240</f>
        <v>1</v>
      </c>
      <c r="I237" s="293">
        <f t="shared" si="46"/>
        <v>0</v>
      </c>
      <c r="J237" s="46">
        <v>0</v>
      </c>
      <c r="K237" s="46">
        <v>0</v>
      </c>
      <c r="L237" s="45" t="e">
        <f t="shared" si="42"/>
        <v>#DIV/0!</v>
      </c>
    </row>
    <row r="238" spans="1:12" ht="16.5" customHeight="1" hidden="1">
      <c r="A238" s="6" t="s">
        <v>211</v>
      </c>
      <c r="B238" s="42" t="s">
        <v>39</v>
      </c>
      <c r="C238" s="42" t="s">
        <v>43</v>
      </c>
      <c r="D238" s="42" t="s">
        <v>61</v>
      </c>
      <c r="E238" s="38">
        <v>9000090750</v>
      </c>
      <c r="F238" s="38">
        <v>830</v>
      </c>
      <c r="G238" s="38"/>
      <c r="H238" s="46">
        <f>H239</f>
        <v>4517</v>
      </c>
      <c r="I238" s="293">
        <f t="shared" si="46"/>
        <v>0</v>
      </c>
      <c r="J238" s="46">
        <v>0</v>
      </c>
      <c r="K238" s="46">
        <f>K239</f>
        <v>0</v>
      </c>
      <c r="L238" s="45" t="e">
        <f t="shared" si="42"/>
        <v>#DIV/0!</v>
      </c>
    </row>
    <row r="239" spans="1:12" ht="15" hidden="1">
      <c r="A239" s="7" t="s">
        <v>8</v>
      </c>
      <c r="B239" s="42" t="s">
        <v>39</v>
      </c>
      <c r="C239" s="42" t="s">
        <v>43</v>
      </c>
      <c r="D239" s="42" t="s">
        <v>61</v>
      </c>
      <c r="E239" s="38">
        <v>9000090750</v>
      </c>
      <c r="F239" s="38">
        <v>830</v>
      </c>
      <c r="G239" s="38">
        <v>1</v>
      </c>
      <c r="H239" s="46">
        <v>4517</v>
      </c>
      <c r="I239" s="293">
        <f t="shared" si="46"/>
        <v>0</v>
      </c>
      <c r="J239" s="46">
        <v>0</v>
      </c>
      <c r="K239" s="46"/>
      <c r="L239" s="45" t="e">
        <f t="shared" si="42"/>
        <v>#DIV/0!</v>
      </c>
    </row>
    <row r="240" spans="1:12" ht="15">
      <c r="A240" s="6" t="s">
        <v>22</v>
      </c>
      <c r="B240" s="42" t="s">
        <v>39</v>
      </c>
      <c r="C240" s="42" t="s">
        <v>43</v>
      </c>
      <c r="D240" s="42" t="s">
        <v>61</v>
      </c>
      <c r="E240" s="38">
        <v>9000090750</v>
      </c>
      <c r="F240" s="38">
        <v>850</v>
      </c>
      <c r="G240" s="36"/>
      <c r="H240" s="46">
        <f>H241</f>
        <v>1</v>
      </c>
      <c r="I240" s="293">
        <f t="shared" si="46"/>
        <v>50</v>
      </c>
      <c r="J240" s="46">
        <f>J241</f>
        <v>50</v>
      </c>
      <c r="K240" s="46">
        <f>K241</f>
        <v>0</v>
      </c>
      <c r="L240" s="45">
        <f t="shared" si="42"/>
        <v>0</v>
      </c>
    </row>
    <row r="241" spans="1:12" ht="15">
      <c r="A241" s="7" t="s">
        <v>8</v>
      </c>
      <c r="B241" s="42" t="s">
        <v>39</v>
      </c>
      <c r="C241" s="42" t="s">
        <v>43</v>
      </c>
      <c r="D241" s="42" t="s">
        <v>61</v>
      </c>
      <c r="E241" s="38">
        <v>9000090750</v>
      </c>
      <c r="F241" s="38">
        <v>850</v>
      </c>
      <c r="G241" s="38">
        <v>1</v>
      </c>
      <c r="H241" s="46">
        <v>1</v>
      </c>
      <c r="I241" s="293">
        <f t="shared" si="46"/>
        <v>50</v>
      </c>
      <c r="J241" s="46">
        <v>50</v>
      </c>
      <c r="K241" s="46">
        <v>0</v>
      </c>
      <c r="L241" s="45">
        <f t="shared" si="42"/>
        <v>0</v>
      </c>
    </row>
    <row r="242" spans="1:12" ht="15">
      <c r="A242" s="6" t="s">
        <v>415</v>
      </c>
      <c r="B242" s="42" t="s">
        <v>39</v>
      </c>
      <c r="C242" s="42" t="s">
        <v>43</v>
      </c>
      <c r="D242" s="42" t="s">
        <v>61</v>
      </c>
      <c r="E242" s="38">
        <v>9000090760</v>
      </c>
      <c r="F242" s="36"/>
      <c r="G242" s="36"/>
      <c r="H242" s="46">
        <f>H243+H246</f>
        <v>625</v>
      </c>
      <c r="I242" s="293">
        <f t="shared" si="46"/>
        <v>662.2945</v>
      </c>
      <c r="J242" s="46">
        <f>J243+J246</f>
        <v>1000</v>
      </c>
      <c r="K242" s="46">
        <f>K243+K246</f>
        <v>337.7055</v>
      </c>
      <c r="L242" s="45">
        <f t="shared" si="42"/>
        <v>33.77055</v>
      </c>
    </row>
    <row r="243" spans="1:12" ht="60">
      <c r="A243" s="6" t="s">
        <v>17</v>
      </c>
      <c r="B243" s="42" t="s">
        <v>39</v>
      </c>
      <c r="C243" s="42" t="s">
        <v>43</v>
      </c>
      <c r="D243" s="42" t="s">
        <v>61</v>
      </c>
      <c r="E243" s="38">
        <v>9000090760</v>
      </c>
      <c r="F243" s="38">
        <v>100</v>
      </c>
      <c r="G243" s="36"/>
      <c r="H243" s="46">
        <f aca="true" t="shared" si="50" ref="H243:K244">H244</f>
        <v>577</v>
      </c>
      <c r="I243" s="293">
        <f t="shared" si="46"/>
        <v>662.2945</v>
      </c>
      <c r="J243" s="46">
        <f t="shared" si="50"/>
        <v>1000</v>
      </c>
      <c r="K243" s="46">
        <f t="shared" si="50"/>
        <v>337.7055</v>
      </c>
      <c r="L243" s="45">
        <f t="shared" si="42"/>
        <v>33.77055</v>
      </c>
    </row>
    <row r="244" spans="1:12" ht="15">
      <c r="A244" s="6" t="s">
        <v>238</v>
      </c>
      <c r="B244" s="42" t="s">
        <v>39</v>
      </c>
      <c r="C244" s="42" t="s">
        <v>43</v>
      </c>
      <c r="D244" s="42" t="s">
        <v>61</v>
      </c>
      <c r="E244" s="38">
        <v>9000090760</v>
      </c>
      <c r="F244" s="38">
        <v>110</v>
      </c>
      <c r="G244" s="36"/>
      <c r="H244" s="46">
        <f t="shared" si="50"/>
        <v>577</v>
      </c>
      <c r="I244" s="293">
        <f t="shared" si="46"/>
        <v>662.2945</v>
      </c>
      <c r="J244" s="46">
        <f t="shared" si="50"/>
        <v>1000</v>
      </c>
      <c r="K244" s="46">
        <f t="shared" si="50"/>
        <v>337.7055</v>
      </c>
      <c r="L244" s="45">
        <f t="shared" si="42"/>
        <v>33.77055</v>
      </c>
    </row>
    <row r="245" spans="1:12" ht="15">
      <c r="A245" s="7" t="s">
        <v>8</v>
      </c>
      <c r="B245" s="42" t="s">
        <v>39</v>
      </c>
      <c r="C245" s="42" t="s">
        <v>43</v>
      </c>
      <c r="D245" s="42" t="s">
        <v>61</v>
      </c>
      <c r="E245" s="38">
        <v>9000090760</v>
      </c>
      <c r="F245" s="38">
        <v>110</v>
      </c>
      <c r="G245" s="38">
        <v>1</v>
      </c>
      <c r="H245" s="46">
        <v>577</v>
      </c>
      <c r="I245" s="293">
        <f t="shared" si="46"/>
        <v>662.2945</v>
      </c>
      <c r="J245" s="46">
        <v>1000</v>
      </c>
      <c r="K245" s="46">
        <v>337.7055</v>
      </c>
      <c r="L245" s="45">
        <f t="shared" si="42"/>
        <v>33.77055</v>
      </c>
    </row>
    <row r="246" spans="1:12" ht="30" hidden="1">
      <c r="A246" s="31" t="s">
        <v>210</v>
      </c>
      <c r="B246" s="42" t="s">
        <v>39</v>
      </c>
      <c r="C246" s="42" t="s">
        <v>43</v>
      </c>
      <c r="D246" s="42" t="s">
        <v>61</v>
      </c>
      <c r="E246" s="38">
        <v>9000090760</v>
      </c>
      <c r="F246" s="38">
        <v>200</v>
      </c>
      <c r="G246" s="36"/>
      <c r="H246" s="46">
        <f aca="true" t="shared" si="51" ref="H246:K247">H247</f>
        <v>48</v>
      </c>
      <c r="I246" s="293">
        <f t="shared" si="46"/>
        <v>0</v>
      </c>
      <c r="J246" s="46">
        <f t="shared" si="51"/>
        <v>0</v>
      </c>
      <c r="K246" s="46">
        <f t="shared" si="51"/>
        <v>0</v>
      </c>
      <c r="L246" s="45" t="e">
        <f t="shared" si="42"/>
        <v>#DIV/0!</v>
      </c>
    </row>
    <row r="247" spans="1:12" ht="30" hidden="1">
      <c r="A247" s="6" t="s">
        <v>20</v>
      </c>
      <c r="B247" s="42" t="s">
        <v>39</v>
      </c>
      <c r="C247" s="42" t="s">
        <v>43</v>
      </c>
      <c r="D247" s="42" t="s">
        <v>61</v>
      </c>
      <c r="E247" s="38">
        <v>9000090760</v>
      </c>
      <c r="F247" s="38">
        <v>240</v>
      </c>
      <c r="G247" s="36"/>
      <c r="H247" s="46">
        <f t="shared" si="51"/>
        <v>48</v>
      </c>
      <c r="I247" s="293">
        <f t="shared" si="46"/>
        <v>0</v>
      </c>
      <c r="J247" s="46">
        <f t="shared" si="51"/>
        <v>0</v>
      </c>
      <c r="K247" s="46">
        <f t="shared" si="51"/>
        <v>0</v>
      </c>
      <c r="L247" s="45" t="e">
        <f t="shared" si="42"/>
        <v>#DIV/0!</v>
      </c>
    </row>
    <row r="248" spans="1:12" ht="15" hidden="1">
      <c r="A248" s="7" t="s">
        <v>8</v>
      </c>
      <c r="B248" s="42" t="s">
        <v>39</v>
      </c>
      <c r="C248" s="42" t="s">
        <v>43</v>
      </c>
      <c r="D248" s="42" t="s">
        <v>61</v>
      </c>
      <c r="E248" s="38">
        <v>9000090760</v>
      </c>
      <c r="F248" s="38">
        <v>240</v>
      </c>
      <c r="G248" s="38">
        <v>1</v>
      </c>
      <c r="H248" s="46">
        <v>48</v>
      </c>
      <c r="I248" s="293">
        <f t="shared" si="46"/>
        <v>0</v>
      </c>
      <c r="J248" s="46"/>
      <c r="K248" s="46"/>
      <c r="L248" s="45" t="e">
        <f t="shared" si="42"/>
        <v>#DIV/0!</v>
      </c>
    </row>
    <row r="249" spans="1:12" ht="15">
      <c r="A249" s="5" t="s">
        <v>62</v>
      </c>
      <c r="B249" s="112" t="s">
        <v>39</v>
      </c>
      <c r="C249" s="112">
        <v>1000</v>
      </c>
      <c r="D249" s="41"/>
      <c r="E249" s="36"/>
      <c r="F249" s="36"/>
      <c r="G249" s="36"/>
      <c r="H249" s="293" t="e">
        <f>H250+H280</f>
        <v>#REF!</v>
      </c>
      <c r="I249" s="293">
        <f t="shared" si="46"/>
        <v>7202.083999999999</v>
      </c>
      <c r="J249" s="293">
        <f>J250+J280</f>
        <v>8864.4</v>
      </c>
      <c r="K249" s="293">
        <f>K250+K280</f>
        <v>1662.3160000000003</v>
      </c>
      <c r="L249" s="45">
        <f t="shared" si="42"/>
        <v>18.75271874012906</v>
      </c>
    </row>
    <row r="250" spans="1:15" ht="15">
      <c r="A250" s="5" t="s">
        <v>63</v>
      </c>
      <c r="B250" s="112" t="s">
        <v>39</v>
      </c>
      <c r="C250" s="112">
        <v>1000</v>
      </c>
      <c r="D250" s="112">
        <v>1004</v>
      </c>
      <c r="E250" s="294"/>
      <c r="F250" s="294"/>
      <c r="G250" s="294"/>
      <c r="H250" s="293" t="e">
        <f>H251+#REF!</f>
        <v>#REF!</v>
      </c>
      <c r="I250" s="293">
        <f t="shared" si="46"/>
        <v>6091.126279999999</v>
      </c>
      <c r="J250" s="293">
        <f>J251</f>
        <v>7488.799999999999</v>
      </c>
      <c r="K250" s="293">
        <f>K251</f>
        <v>1397.6737200000002</v>
      </c>
      <c r="L250" s="45">
        <f t="shared" si="42"/>
        <v>18.663520457216116</v>
      </c>
      <c r="O250" s="49"/>
    </row>
    <row r="251" spans="1:15" ht="15">
      <c r="A251" s="6" t="s">
        <v>16</v>
      </c>
      <c r="B251" s="42" t="s">
        <v>39</v>
      </c>
      <c r="C251" s="42">
        <v>1000</v>
      </c>
      <c r="D251" s="42">
        <v>1004</v>
      </c>
      <c r="E251" s="38">
        <v>9000000000</v>
      </c>
      <c r="F251" s="36"/>
      <c r="G251" s="36"/>
      <c r="H251" s="46" t="e">
        <f>#REF!</f>
        <v>#REF!</v>
      </c>
      <c r="I251" s="293">
        <f t="shared" si="46"/>
        <v>6091.126279999999</v>
      </c>
      <c r="J251" s="46">
        <f>J252+J256+J260+J264+J272+J268+J279</f>
        <v>7488.799999999999</v>
      </c>
      <c r="K251" s="46">
        <f>K252+K256+K260+K264+K272+K268+K279</f>
        <v>1397.6737200000002</v>
      </c>
      <c r="L251" s="45">
        <f t="shared" si="42"/>
        <v>18.663520457216116</v>
      </c>
      <c r="O251" s="49"/>
    </row>
    <row r="252" spans="1:12" ht="30" hidden="1">
      <c r="A252" s="31" t="s">
        <v>433</v>
      </c>
      <c r="B252" s="42" t="s">
        <v>39</v>
      </c>
      <c r="C252" s="42">
        <v>1000</v>
      </c>
      <c r="D252" s="42">
        <v>1004</v>
      </c>
      <c r="E252" s="35">
        <v>9000052600</v>
      </c>
      <c r="F252" s="36"/>
      <c r="G252" s="36"/>
      <c r="H252" s="46">
        <f aca="true" t="shared" si="52" ref="H252:K254">H253</f>
        <v>269.904</v>
      </c>
      <c r="I252" s="293">
        <f t="shared" si="46"/>
        <v>0</v>
      </c>
      <c r="J252" s="46">
        <f t="shared" si="52"/>
        <v>0</v>
      </c>
      <c r="K252" s="46">
        <f t="shared" si="52"/>
        <v>0</v>
      </c>
      <c r="L252" s="45" t="e">
        <f t="shared" si="42"/>
        <v>#DIV/0!</v>
      </c>
    </row>
    <row r="253" spans="1:12" ht="15" hidden="1">
      <c r="A253" s="6" t="s">
        <v>49</v>
      </c>
      <c r="B253" s="42" t="s">
        <v>39</v>
      </c>
      <c r="C253" s="42">
        <v>1000</v>
      </c>
      <c r="D253" s="42">
        <v>1004</v>
      </c>
      <c r="E253" s="35">
        <v>9000052600</v>
      </c>
      <c r="F253" s="38">
        <v>300</v>
      </c>
      <c r="G253" s="36"/>
      <c r="H253" s="46">
        <f t="shared" si="52"/>
        <v>269.904</v>
      </c>
      <c r="I253" s="293">
        <f t="shared" si="46"/>
        <v>0</v>
      </c>
      <c r="J253" s="46">
        <f t="shared" si="52"/>
        <v>0</v>
      </c>
      <c r="K253" s="46">
        <f t="shared" si="52"/>
        <v>0</v>
      </c>
      <c r="L253" s="45" t="e">
        <f t="shared" si="42"/>
        <v>#DIV/0!</v>
      </c>
    </row>
    <row r="254" spans="1:12" ht="15" hidden="1">
      <c r="A254" s="6" t="s">
        <v>64</v>
      </c>
      <c r="B254" s="42" t="s">
        <v>39</v>
      </c>
      <c r="C254" s="42">
        <v>1000</v>
      </c>
      <c r="D254" s="42">
        <v>1004</v>
      </c>
      <c r="E254" s="35">
        <v>9000052600</v>
      </c>
      <c r="F254" s="38">
        <v>310</v>
      </c>
      <c r="G254" s="36"/>
      <c r="H254" s="46">
        <f t="shared" si="52"/>
        <v>269.904</v>
      </c>
      <c r="I254" s="293">
        <f t="shared" si="46"/>
        <v>0</v>
      </c>
      <c r="J254" s="46">
        <f t="shared" si="52"/>
        <v>0</v>
      </c>
      <c r="K254" s="46">
        <f t="shared" si="52"/>
        <v>0</v>
      </c>
      <c r="L254" s="45" t="e">
        <f t="shared" si="42"/>
        <v>#DIV/0!</v>
      </c>
    </row>
    <row r="255" spans="1:12" ht="15" hidden="1">
      <c r="A255" s="7" t="s">
        <v>9</v>
      </c>
      <c r="B255" s="42" t="s">
        <v>39</v>
      </c>
      <c r="C255" s="42">
        <v>1000</v>
      </c>
      <c r="D255" s="42">
        <v>1004</v>
      </c>
      <c r="E255" s="35">
        <v>9000052600</v>
      </c>
      <c r="F255" s="38">
        <v>310</v>
      </c>
      <c r="G255" s="38">
        <v>2</v>
      </c>
      <c r="H255" s="46">
        <v>269.904</v>
      </c>
      <c r="I255" s="293">
        <f t="shared" si="46"/>
        <v>0</v>
      </c>
      <c r="J255" s="46"/>
      <c r="K255" s="46"/>
      <c r="L255" s="45" t="e">
        <f t="shared" si="42"/>
        <v>#DIV/0!</v>
      </c>
    </row>
    <row r="256" spans="1:12" ht="75" hidden="1">
      <c r="A256" s="31" t="s">
        <v>209</v>
      </c>
      <c r="B256" s="42" t="s">
        <v>39</v>
      </c>
      <c r="C256" s="42" t="s">
        <v>65</v>
      </c>
      <c r="D256" s="42" t="s">
        <v>66</v>
      </c>
      <c r="E256" s="35">
        <v>9000072460</v>
      </c>
      <c r="F256" s="38"/>
      <c r="G256" s="38"/>
      <c r="H256" s="46">
        <f aca="true" t="shared" si="53" ref="H256:K258">H257</f>
        <v>70</v>
      </c>
      <c r="I256" s="293">
        <f t="shared" si="46"/>
        <v>0</v>
      </c>
      <c r="J256" s="46">
        <f t="shared" si="53"/>
        <v>0</v>
      </c>
      <c r="K256" s="46">
        <f t="shared" si="53"/>
        <v>0</v>
      </c>
      <c r="L256" s="45" t="e">
        <f t="shared" si="42"/>
        <v>#DIV/0!</v>
      </c>
    </row>
    <row r="257" spans="1:12" ht="15" hidden="1">
      <c r="A257" s="6" t="s">
        <v>49</v>
      </c>
      <c r="B257" s="42" t="s">
        <v>39</v>
      </c>
      <c r="C257" s="42">
        <v>1000</v>
      </c>
      <c r="D257" s="42">
        <v>1004</v>
      </c>
      <c r="E257" s="38">
        <v>9000072460</v>
      </c>
      <c r="F257" s="38">
        <v>300</v>
      </c>
      <c r="G257" s="36"/>
      <c r="H257" s="46">
        <f t="shared" si="53"/>
        <v>70</v>
      </c>
      <c r="I257" s="293">
        <f t="shared" si="46"/>
        <v>0</v>
      </c>
      <c r="J257" s="46">
        <f t="shared" si="53"/>
        <v>0</v>
      </c>
      <c r="K257" s="46">
        <f t="shared" si="53"/>
        <v>0</v>
      </c>
      <c r="L257" s="45" t="e">
        <f t="shared" si="42"/>
        <v>#DIV/0!</v>
      </c>
    </row>
    <row r="258" spans="1:12" ht="30" hidden="1">
      <c r="A258" s="6" t="s">
        <v>50</v>
      </c>
      <c r="B258" s="42" t="s">
        <v>39</v>
      </c>
      <c r="C258" s="42">
        <v>1000</v>
      </c>
      <c r="D258" s="42">
        <v>1004</v>
      </c>
      <c r="E258" s="38">
        <v>9000072460</v>
      </c>
      <c r="F258" s="38">
        <v>320</v>
      </c>
      <c r="G258" s="36"/>
      <c r="H258" s="46">
        <f t="shared" si="53"/>
        <v>70</v>
      </c>
      <c r="I258" s="293">
        <f t="shared" si="46"/>
        <v>0</v>
      </c>
      <c r="J258" s="46">
        <f t="shared" si="53"/>
        <v>0</v>
      </c>
      <c r="K258" s="46">
        <f>K259</f>
        <v>0</v>
      </c>
      <c r="L258" s="45" t="e">
        <f t="shared" si="42"/>
        <v>#DIV/0!</v>
      </c>
    </row>
    <row r="259" spans="1:12" ht="15" hidden="1">
      <c r="A259" s="7" t="s">
        <v>9</v>
      </c>
      <c r="B259" s="42" t="s">
        <v>39</v>
      </c>
      <c r="C259" s="42">
        <v>1000</v>
      </c>
      <c r="D259" s="42">
        <v>1004</v>
      </c>
      <c r="E259" s="38">
        <v>9000072460</v>
      </c>
      <c r="F259" s="38">
        <v>320</v>
      </c>
      <c r="G259" s="38">
        <v>2</v>
      </c>
      <c r="H259" s="46">
        <v>70</v>
      </c>
      <c r="I259" s="293">
        <f t="shared" si="46"/>
        <v>0</v>
      </c>
      <c r="J259" s="46"/>
      <c r="K259" s="46"/>
      <c r="L259" s="45" t="e">
        <f t="shared" si="42"/>
        <v>#DIV/0!</v>
      </c>
    </row>
    <row r="260" spans="1:12" ht="105" hidden="1">
      <c r="A260" s="31" t="s">
        <v>434</v>
      </c>
      <c r="B260" s="42" t="s">
        <v>39</v>
      </c>
      <c r="C260" s="42">
        <v>1000</v>
      </c>
      <c r="D260" s="42">
        <v>1004</v>
      </c>
      <c r="E260" s="35">
        <v>9000072470</v>
      </c>
      <c r="F260" s="36"/>
      <c r="G260" s="36"/>
      <c r="H260" s="46">
        <f aca="true" t="shared" si="54" ref="H260:K262">H261</f>
        <v>3.6</v>
      </c>
      <c r="I260" s="293">
        <f t="shared" si="46"/>
        <v>0</v>
      </c>
      <c r="J260" s="46">
        <f t="shared" si="54"/>
        <v>0</v>
      </c>
      <c r="K260" s="46">
        <f t="shared" si="54"/>
        <v>0</v>
      </c>
      <c r="L260" s="45" t="e">
        <f aca="true" t="shared" si="55" ref="L260:L323">K260/J260*100</f>
        <v>#DIV/0!</v>
      </c>
    </row>
    <row r="261" spans="1:12" ht="15" hidden="1">
      <c r="A261" s="6" t="s">
        <v>49</v>
      </c>
      <c r="B261" s="42" t="s">
        <v>39</v>
      </c>
      <c r="C261" s="42">
        <v>1000</v>
      </c>
      <c r="D261" s="42">
        <v>1004</v>
      </c>
      <c r="E261" s="38">
        <v>9000072470</v>
      </c>
      <c r="F261" s="38">
        <v>300</v>
      </c>
      <c r="G261" s="36"/>
      <c r="H261" s="46">
        <f t="shared" si="54"/>
        <v>3.6</v>
      </c>
      <c r="I261" s="293">
        <f t="shared" si="46"/>
        <v>0</v>
      </c>
      <c r="J261" s="46">
        <f t="shared" si="54"/>
        <v>0</v>
      </c>
      <c r="K261" s="46">
        <f t="shared" si="54"/>
        <v>0</v>
      </c>
      <c r="L261" s="45" t="e">
        <f t="shared" si="55"/>
        <v>#DIV/0!</v>
      </c>
    </row>
    <row r="262" spans="1:12" ht="48" customHeight="1" hidden="1">
      <c r="A262" s="6" t="s">
        <v>50</v>
      </c>
      <c r="B262" s="42" t="s">
        <v>39</v>
      </c>
      <c r="C262" s="42">
        <v>1000</v>
      </c>
      <c r="D262" s="42">
        <v>1004</v>
      </c>
      <c r="E262" s="38">
        <v>9000072470</v>
      </c>
      <c r="F262" s="38">
        <v>320</v>
      </c>
      <c r="G262" s="36"/>
      <c r="H262" s="46">
        <f t="shared" si="54"/>
        <v>3.6</v>
      </c>
      <c r="I262" s="293">
        <f t="shared" si="46"/>
        <v>0</v>
      </c>
      <c r="J262" s="46">
        <f t="shared" si="54"/>
        <v>0</v>
      </c>
      <c r="K262" s="46">
        <f t="shared" si="54"/>
        <v>0</v>
      </c>
      <c r="L262" s="45" t="e">
        <f t="shared" si="55"/>
        <v>#DIV/0!</v>
      </c>
    </row>
    <row r="263" spans="1:12" ht="15" hidden="1">
      <c r="A263" s="7" t="s">
        <v>9</v>
      </c>
      <c r="B263" s="42" t="s">
        <v>39</v>
      </c>
      <c r="C263" s="42">
        <v>1000</v>
      </c>
      <c r="D263" s="42">
        <v>1004</v>
      </c>
      <c r="E263" s="38">
        <v>9000072470</v>
      </c>
      <c r="F263" s="38">
        <v>320</v>
      </c>
      <c r="G263" s="38">
        <v>2</v>
      </c>
      <c r="H263" s="46">
        <v>3.6</v>
      </c>
      <c r="I263" s="293">
        <f t="shared" si="46"/>
        <v>0</v>
      </c>
      <c r="J263" s="46"/>
      <c r="K263" s="46"/>
      <c r="L263" s="45" t="e">
        <f t="shared" si="55"/>
        <v>#DIV/0!</v>
      </c>
    </row>
    <row r="264" spans="1:12" ht="45">
      <c r="A264" s="31" t="s">
        <v>435</v>
      </c>
      <c r="B264" s="42" t="s">
        <v>39</v>
      </c>
      <c r="C264" s="42">
        <v>1000</v>
      </c>
      <c r="D264" s="42">
        <v>1004</v>
      </c>
      <c r="E264" s="35">
        <v>9000072480</v>
      </c>
      <c r="F264" s="36"/>
      <c r="G264" s="36"/>
      <c r="H264" s="46">
        <f aca="true" t="shared" si="56" ref="H264:K266">H265</f>
        <v>3863.4</v>
      </c>
      <c r="I264" s="293">
        <f t="shared" si="46"/>
        <v>4650.799999999999</v>
      </c>
      <c r="J264" s="46">
        <f t="shared" si="56"/>
        <v>5737.2</v>
      </c>
      <c r="K264" s="46">
        <f t="shared" si="56"/>
        <v>1086.4</v>
      </c>
      <c r="L264" s="45">
        <f t="shared" si="55"/>
        <v>18.9360663738409</v>
      </c>
    </row>
    <row r="265" spans="1:12" ht="15">
      <c r="A265" s="6" t="s">
        <v>49</v>
      </c>
      <c r="B265" s="42" t="s">
        <v>39</v>
      </c>
      <c r="C265" s="42">
        <v>1000</v>
      </c>
      <c r="D265" s="42">
        <v>1004</v>
      </c>
      <c r="E265" s="35">
        <v>9000072480</v>
      </c>
      <c r="F265" s="38">
        <v>300</v>
      </c>
      <c r="G265" s="36"/>
      <c r="H265" s="46">
        <f t="shared" si="56"/>
        <v>3863.4</v>
      </c>
      <c r="I265" s="293">
        <f t="shared" si="46"/>
        <v>4650.799999999999</v>
      </c>
      <c r="J265" s="46">
        <f t="shared" si="56"/>
        <v>5737.2</v>
      </c>
      <c r="K265" s="46">
        <f t="shared" si="56"/>
        <v>1086.4</v>
      </c>
      <c r="L265" s="45">
        <f t="shared" si="55"/>
        <v>18.9360663738409</v>
      </c>
    </row>
    <row r="266" spans="1:12" ht="30">
      <c r="A266" s="6" t="s">
        <v>50</v>
      </c>
      <c r="B266" s="42" t="s">
        <v>39</v>
      </c>
      <c r="C266" s="42">
        <v>1000</v>
      </c>
      <c r="D266" s="42">
        <v>1004</v>
      </c>
      <c r="E266" s="35">
        <v>9000072480</v>
      </c>
      <c r="F266" s="38">
        <v>320</v>
      </c>
      <c r="G266" s="36"/>
      <c r="H266" s="46">
        <f t="shared" si="56"/>
        <v>3863.4</v>
      </c>
      <c r="I266" s="293">
        <f t="shared" si="46"/>
        <v>4650.799999999999</v>
      </c>
      <c r="J266" s="46">
        <f>J267</f>
        <v>5737.2</v>
      </c>
      <c r="K266" s="46">
        <f>K267</f>
        <v>1086.4</v>
      </c>
      <c r="L266" s="45">
        <f t="shared" si="55"/>
        <v>18.9360663738409</v>
      </c>
    </row>
    <row r="267" spans="1:12" ht="15">
      <c r="A267" s="7" t="s">
        <v>9</v>
      </c>
      <c r="B267" s="42" t="s">
        <v>39</v>
      </c>
      <c r="C267" s="42">
        <v>1000</v>
      </c>
      <c r="D267" s="42">
        <v>1004</v>
      </c>
      <c r="E267" s="35">
        <v>9000072480</v>
      </c>
      <c r="F267" s="38">
        <v>320</v>
      </c>
      <c r="G267" s="38">
        <v>2</v>
      </c>
      <c r="H267" s="46">
        <v>3863.4</v>
      </c>
      <c r="I267" s="293">
        <f t="shared" si="46"/>
        <v>4650.799999999999</v>
      </c>
      <c r="J267" s="46">
        <v>5737.2</v>
      </c>
      <c r="K267" s="46">
        <v>1086.4</v>
      </c>
      <c r="L267" s="45">
        <f t="shared" si="55"/>
        <v>18.9360663738409</v>
      </c>
    </row>
    <row r="268" spans="1:12" ht="61.5" customHeight="1">
      <c r="A268" s="26" t="s">
        <v>229</v>
      </c>
      <c r="B268" s="42" t="s">
        <v>39</v>
      </c>
      <c r="C268" s="42">
        <v>1000</v>
      </c>
      <c r="D268" s="42">
        <v>1004</v>
      </c>
      <c r="E268" s="35">
        <v>9000072490</v>
      </c>
      <c r="F268" s="36"/>
      <c r="G268" s="36"/>
      <c r="H268" s="46">
        <f aca="true" t="shared" si="57" ref="H268:K270">H269</f>
        <v>3863.4</v>
      </c>
      <c r="I268" s="293">
        <f t="shared" si="46"/>
        <v>50</v>
      </c>
      <c r="J268" s="46">
        <f t="shared" si="57"/>
        <v>50</v>
      </c>
      <c r="K268" s="46">
        <f t="shared" si="57"/>
        <v>0</v>
      </c>
      <c r="L268" s="45">
        <f t="shared" si="55"/>
        <v>0</v>
      </c>
    </row>
    <row r="269" spans="1:12" ht="15">
      <c r="A269" s="6" t="s">
        <v>49</v>
      </c>
      <c r="B269" s="42" t="s">
        <v>39</v>
      </c>
      <c r="C269" s="42">
        <v>1000</v>
      </c>
      <c r="D269" s="42">
        <v>1004</v>
      </c>
      <c r="E269" s="35">
        <v>9000072490</v>
      </c>
      <c r="F269" s="38">
        <v>300</v>
      </c>
      <c r="G269" s="36"/>
      <c r="H269" s="46">
        <f t="shared" si="57"/>
        <v>3863.4</v>
      </c>
      <c r="I269" s="293">
        <f t="shared" si="46"/>
        <v>50</v>
      </c>
      <c r="J269" s="46">
        <f t="shared" si="57"/>
        <v>50</v>
      </c>
      <c r="K269" s="46">
        <f t="shared" si="57"/>
        <v>0</v>
      </c>
      <c r="L269" s="45">
        <f t="shared" si="55"/>
        <v>0</v>
      </c>
    </row>
    <row r="270" spans="1:12" ht="30">
      <c r="A270" s="6" t="s">
        <v>50</v>
      </c>
      <c r="B270" s="42" t="s">
        <v>39</v>
      </c>
      <c r="C270" s="42">
        <v>1000</v>
      </c>
      <c r="D270" s="42">
        <v>1004</v>
      </c>
      <c r="E270" s="35">
        <v>9000072490</v>
      </c>
      <c r="F270" s="38">
        <v>320</v>
      </c>
      <c r="G270" s="36"/>
      <c r="H270" s="46">
        <f t="shared" si="57"/>
        <v>3863.4</v>
      </c>
      <c r="I270" s="293">
        <f t="shared" si="46"/>
        <v>50</v>
      </c>
      <c r="J270" s="46">
        <f t="shared" si="57"/>
        <v>50</v>
      </c>
      <c r="K270" s="46">
        <f t="shared" si="57"/>
        <v>0</v>
      </c>
      <c r="L270" s="45">
        <f t="shared" si="55"/>
        <v>0</v>
      </c>
    </row>
    <row r="271" spans="1:12" ht="15">
      <c r="A271" s="7" t="s">
        <v>9</v>
      </c>
      <c r="B271" s="42" t="s">
        <v>39</v>
      </c>
      <c r="C271" s="42">
        <v>1000</v>
      </c>
      <c r="D271" s="42">
        <v>1004</v>
      </c>
      <c r="E271" s="35">
        <v>9000072490</v>
      </c>
      <c r="F271" s="38">
        <v>320</v>
      </c>
      <c r="G271" s="38">
        <v>2</v>
      </c>
      <c r="H271" s="46">
        <v>3863.4</v>
      </c>
      <c r="I271" s="293">
        <f t="shared" si="46"/>
        <v>50</v>
      </c>
      <c r="J271" s="46">
        <v>50</v>
      </c>
      <c r="K271" s="46">
        <v>0</v>
      </c>
      <c r="L271" s="45">
        <f t="shared" si="55"/>
        <v>0</v>
      </c>
    </row>
    <row r="272" spans="1:12" ht="30">
      <c r="A272" s="31" t="s">
        <v>436</v>
      </c>
      <c r="B272" s="42" t="s">
        <v>39</v>
      </c>
      <c r="C272" s="42">
        <v>1000</v>
      </c>
      <c r="D272" s="42">
        <v>1004</v>
      </c>
      <c r="E272" s="35">
        <v>9000072500</v>
      </c>
      <c r="F272" s="36"/>
      <c r="G272" s="36"/>
      <c r="H272" s="46">
        <f>H273</f>
        <v>3863.4</v>
      </c>
      <c r="I272" s="293">
        <f>J272-K272</f>
        <v>50</v>
      </c>
      <c r="J272" s="46">
        <f aca="true" t="shared" si="58" ref="J272:K274">J273</f>
        <v>50</v>
      </c>
      <c r="K272" s="46">
        <f t="shared" si="58"/>
        <v>0</v>
      </c>
      <c r="L272" s="45">
        <f t="shared" si="55"/>
        <v>0</v>
      </c>
    </row>
    <row r="273" spans="1:12" ht="15">
      <c r="A273" s="6" t="s">
        <v>49</v>
      </c>
      <c r="B273" s="42" t="s">
        <v>39</v>
      </c>
      <c r="C273" s="42">
        <v>1000</v>
      </c>
      <c r="D273" s="42">
        <v>1004</v>
      </c>
      <c r="E273" s="35">
        <v>9000072500</v>
      </c>
      <c r="F273" s="38">
        <v>300</v>
      </c>
      <c r="G273" s="36"/>
      <c r="H273" s="46">
        <f>H274</f>
        <v>3863.4</v>
      </c>
      <c r="I273" s="293">
        <f>J273-K273</f>
        <v>50</v>
      </c>
      <c r="J273" s="46">
        <f t="shared" si="58"/>
        <v>50</v>
      </c>
      <c r="K273" s="46">
        <f t="shared" si="58"/>
        <v>0</v>
      </c>
      <c r="L273" s="45">
        <f t="shared" si="55"/>
        <v>0</v>
      </c>
    </row>
    <row r="274" spans="1:12" ht="30">
      <c r="A274" s="6" t="s">
        <v>50</v>
      </c>
      <c r="B274" s="42" t="s">
        <v>39</v>
      </c>
      <c r="C274" s="42">
        <v>1000</v>
      </c>
      <c r="D274" s="42">
        <v>1004</v>
      </c>
      <c r="E274" s="35">
        <v>9000072500</v>
      </c>
      <c r="F274" s="38">
        <v>320</v>
      </c>
      <c r="G274" s="36"/>
      <c r="H274" s="46">
        <f>H275</f>
        <v>3863.4</v>
      </c>
      <c r="I274" s="293">
        <f>J274-K274</f>
        <v>50</v>
      </c>
      <c r="J274" s="46">
        <f t="shared" si="58"/>
        <v>50</v>
      </c>
      <c r="K274" s="46">
        <f t="shared" si="58"/>
        <v>0</v>
      </c>
      <c r="L274" s="45">
        <f t="shared" si="55"/>
        <v>0</v>
      </c>
    </row>
    <row r="275" spans="1:12" ht="15">
      <c r="A275" s="7" t="s">
        <v>9</v>
      </c>
      <c r="B275" s="42" t="s">
        <v>39</v>
      </c>
      <c r="C275" s="42">
        <v>1000</v>
      </c>
      <c r="D275" s="42">
        <v>1004</v>
      </c>
      <c r="E275" s="35">
        <v>9000072500</v>
      </c>
      <c r="F275" s="38">
        <v>320</v>
      </c>
      <c r="G275" s="38">
        <v>2</v>
      </c>
      <c r="H275" s="46">
        <v>3863.4</v>
      </c>
      <c r="I275" s="293">
        <f>J275-K275</f>
        <v>50</v>
      </c>
      <c r="J275" s="46">
        <v>50</v>
      </c>
      <c r="K275" s="46">
        <v>0</v>
      </c>
      <c r="L275" s="45">
        <f t="shared" si="55"/>
        <v>0</v>
      </c>
    </row>
    <row r="276" spans="1:12" ht="45">
      <c r="A276" s="31" t="s">
        <v>357</v>
      </c>
      <c r="B276" s="42" t="s">
        <v>39</v>
      </c>
      <c r="C276" s="42">
        <v>1000</v>
      </c>
      <c r="D276" s="42">
        <v>1004</v>
      </c>
      <c r="E276" s="35">
        <v>9000071510</v>
      </c>
      <c r="F276" s="36"/>
      <c r="G276" s="36"/>
      <c r="H276" s="46">
        <f aca="true" t="shared" si="59" ref="H276:K278">H277</f>
        <v>1378.4</v>
      </c>
      <c r="I276" s="293">
        <f t="shared" si="46"/>
        <v>1340.3262799999998</v>
      </c>
      <c r="J276" s="46">
        <f t="shared" si="59"/>
        <v>1651.6</v>
      </c>
      <c r="K276" s="46">
        <f t="shared" si="59"/>
        <v>311.27372</v>
      </c>
      <c r="L276" s="45">
        <f t="shared" si="55"/>
        <v>18.84679825623638</v>
      </c>
    </row>
    <row r="277" spans="1:12" ht="15">
      <c r="A277" s="6" t="s">
        <v>49</v>
      </c>
      <c r="B277" s="42" t="s">
        <v>39</v>
      </c>
      <c r="C277" s="42">
        <v>1000</v>
      </c>
      <c r="D277" s="42">
        <v>1004</v>
      </c>
      <c r="E277" s="35">
        <v>9000071510</v>
      </c>
      <c r="F277" s="38">
        <v>300</v>
      </c>
      <c r="G277" s="36"/>
      <c r="H277" s="46">
        <f t="shared" si="59"/>
        <v>1378.4</v>
      </c>
      <c r="I277" s="293">
        <f t="shared" si="46"/>
        <v>1340.3262799999998</v>
      </c>
      <c r="J277" s="46">
        <f t="shared" si="59"/>
        <v>1651.6</v>
      </c>
      <c r="K277" s="46">
        <f t="shared" si="59"/>
        <v>311.27372</v>
      </c>
      <c r="L277" s="45">
        <f t="shared" si="55"/>
        <v>18.84679825623638</v>
      </c>
    </row>
    <row r="278" spans="1:12" ht="30">
      <c r="A278" s="6" t="s">
        <v>50</v>
      </c>
      <c r="B278" s="42" t="s">
        <v>39</v>
      </c>
      <c r="C278" s="42">
        <v>1000</v>
      </c>
      <c r="D278" s="42">
        <v>1004</v>
      </c>
      <c r="E278" s="35">
        <v>9000071510</v>
      </c>
      <c r="F278" s="38">
        <v>320</v>
      </c>
      <c r="G278" s="36"/>
      <c r="H278" s="46">
        <f t="shared" si="59"/>
        <v>1378.4</v>
      </c>
      <c r="I278" s="293">
        <f t="shared" si="46"/>
        <v>1340.3262799999998</v>
      </c>
      <c r="J278" s="46">
        <f t="shared" si="59"/>
        <v>1651.6</v>
      </c>
      <c r="K278" s="46">
        <f t="shared" si="59"/>
        <v>311.27372</v>
      </c>
      <c r="L278" s="45">
        <f t="shared" si="55"/>
        <v>18.84679825623638</v>
      </c>
    </row>
    <row r="279" spans="1:12" ht="15">
      <c r="A279" s="7" t="s">
        <v>9</v>
      </c>
      <c r="B279" s="42" t="s">
        <v>39</v>
      </c>
      <c r="C279" s="42">
        <v>1000</v>
      </c>
      <c r="D279" s="42">
        <v>1004</v>
      </c>
      <c r="E279" s="35">
        <v>9000071510</v>
      </c>
      <c r="F279" s="38">
        <v>320</v>
      </c>
      <c r="G279" s="38">
        <v>2</v>
      </c>
      <c r="H279" s="46">
        <v>1378.4</v>
      </c>
      <c r="I279" s="293">
        <f t="shared" si="46"/>
        <v>1340.3262799999998</v>
      </c>
      <c r="J279" s="46">
        <v>1651.6</v>
      </c>
      <c r="K279" s="46">
        <v>311.27372</v>
      </c>
      <c r="L279" s="45">
        <f t="shared" si="55"/>
        <v>18.84679825623638</v>
      </c>
    </row>
    <row r="280" spans="1:12" ht="15">
      <c r="A280" s="5" t="s">
        <v>67</v>
      </c>
      <c r="B280" s="112" t="s">
        <v>39</v>
      </c>
      <c r="C280" s="112">
        <v>1000</v>
      </c>
      <c r="D280" s="112">
        <v>1006</v>
      </c>
      <c r="E280" s="294"/>
      <c r="F280" s="294"/>
      <c r="G280" s="294"/>
      <c r="H280" s="293" t="e">
        <f aca="true" t="shared" si="60" ref="H280:K281">H281</f>
        <v>#REF!</v>
      </c>
      <c r="I280" s="293">
        <f t="shared" si="46"/>
        <v>1110.9577199999999</v>
      </c>
      <c r="J280" s="293">
        <f t="shared" si="60"/>
        <v>1375.6</v>
      </c>
      <c r="K280" s="293">
        <f t="shared" si="60"/>
        <v>264.64228</v>
      </c>
      <c r="L280" s="45">
        <f t="shared" si="55"/>
        <v>19.238316371038096</v>
      </c>
    </row>
    <row r="281" spans="1:12" ht="15">
      <c r="A281" s="6" t="s">
        <v>16</v>
      </c>
      <c r="B281" s="42" t="s">
        <v>39</v>
      </c>
      <c r="C281" s="42">
        <v>1000</v>
      </c>
      <c r="D281" s="42">
        <v>1006</v>
      </c>
      <c r="E281" s="38">
        <v>9000000000</v>
      </c>
      <c r="F281" s="36"/>
      <c r="G281" s="36"/>
      <c r="H281" s="46" t="e">
        <f t="shared" si="60"/>
        <v>#REF!</v>
      </c>
      <c r="I281" s="293">
        <f t="shared" si="46"/>
        <v>1110.9577199999999</v>
      </c>
      <c r="J281" s="46">
        <f t="shared" si="60"/>
        <v>1375.6</v>
      </c>
      <c r="K281" s="46">
        <f t="shared" si="60"/>
        <v>264.64228</v>
      </c>
      <c r="L281" s="45">
        <f t="shared" si="55"/>
        <v>19.238316371038096</v>
      </c>
    </row>
    <row r="282" spans="1:12" ht="15">
      <c r="A282" s="31" t="s">
        <v>440</v>
      </c>
      <c r="B282" s="42" t="s">
        <v>39</v>
      </c>
      <c r="C282" s="42">
        <v>1000</v>
      </c>
      <c r="D282" s="42">
        <v>1006</v>
      </c>
      <c r="E282" s="35">
        <v>9000071600</v>
      </c>
      <c r="F282" s="36"/>
      <c r="G282" s="36"/>
      <c r="H282" s="46" t="e">
        <f>#REF!</f>
        <v>#REF!</v>
      </c>
      <c r="I282" s="293">
        <f t="shared" si="46"/>
        <v>1110.9577199999999</v>
      </c>
      <c r="J282" s="46">
        <f>J283+J286</f>
        <v>1375.6</v>
      </c>
      <c r="K282" s="46">
        <f>K283+K286</f>
        <v>264.64228</v>
      </c>
      <c r="L282" s="45">
        <f t="shared" si="55"/>
        <v>19.238316371038096</v>
      </c>
    </row>
    <row r="283" spans="1:12" ht="60">
      <c r="A283" s="6" t="s">
        <v>17</v>
      </c>
      <c r="B283" s="42" t="s">
        <v>39</v>
      </c>
      <c r="C283" s="42">
        <v>1000</v>
      </c>
      <c r="D283" s="42">
        <v>1006</v>
      </c>
      <c r="E283" s="35">
        <v>9000071600</v>
      </c>
      <c r="F283" s="38">
        <v>100</v>
      </c>
      <c r="G283" s="36"/>
      <c r="H283" s="46">
        <f aca="true" t="shared" si="61" ref="H283:K284">H284</f>
        <v>795</v>
      </c>
      <c r="I283" s="293">
        <f t="shared" si="46"/>
        <v>1040.9577199999999</v>
      </c>
      <c r="J283" s="46">
        <f t="shared" si="61"/>
        <v>1295.6</v>
      </c>
      <c r="K283" s="46">
        <f t="shared" si="61"/>
        <v>254.64228</v>
      </c>
      <c r="L283" s="45">
        <f t="shared" si="55"/>
        <v>19.65439024390244</v>
      </c>
    </row>
    <row r="284" spans="1:12" ht="30">
      <c r="A284" s="6" t="s">
        <v>18</v>
      </c>
      <c r="B284" s="42" t="s">
        <v>39</v>
      </c>
      <c r="C284" s="42">
        <v>1000</v>
      </c>
      <c r="D284" s="42">
        <v>1006</v>
      </c>
      <c r="E284" s="35">
        <v>9000071600</v>
      </c>
      <c r="F284" s="38">
        <v>120</v>
      </c>
      <c r="G284" s="36"/>
      <c r="H284" s="46">
        <f t="shared" si="61"/>
        <v>795</v>
      </c>
      <c r="I284" s="293">
        <f t="shared" si="46"/>
        <v>1040.9577199999999</v>
      </c>
      <c r="J284" s="46">
        <f t="shared" si="61"/>
        <v>1295.6</v>
      </c>
      <c r="K284" s="46">
        <f t="shared" si="61"/>
        <v>254.64228</v>
      </c>
      <c r="L284" s="45">
        <f t="shared" si="55"/>
        <v>19.65439024390244</v>
      </c>
    </row>
    <row r="285" spans="1:12" ht="15">
      <c r="A285" s="7" t="s">
        <v>9</v>
      </c>
      <c r="B285" s="42" t="s">
        <v>39</v>
      </c>
      <c r="C285" s="42">
        <v>1000</v>
      </c>
      <c r="D285" s="42">
        <v>1006</v>
      </c>
      <c r="E285" s="35">
        <v>9000071600</v>
      </c>
      <c r="F285" s="38">
        <v>120</v>
      </c>
      <c r="G285" s="38">
        <v>2</v>
      </c>
      <c r="H285" s="46">
        <v>795</v>
      </c>
      <c r="I285" s="293">
        <f t="shared" si="46"/>
        <v>1040.9577199999999</v>
      </c>
      <c r="J285" s="46">
        <v>1295.6</v>
      </c>
      <c r="K285" s="46">
        <v>254.64228</v>
      </c>
      <c r="L285" s="45">
        <f t="shared" si="55"/>
        <v>19.65439024390244</v>
      </c>
    </row>
    <row r="286" spans="1:12" ht="30">
      <c r="A286" s="31" t="s">
        <v>210</v>
      </c>
      <c r="B286" s="42" t="s">
        <v>39</v>
      </c>
      <c r="C286" s="42">
        <v>1000</v>
      </c>
      <c r="D286" s="42">
        <v>1006</v>
      </c>
      <c r="E286" s="35">
        <v>9000071600</v>
      </c>
      <c r="F286" s="38">
        <v>200</v>
      </c>
      <c r="G286" s="36"/>
      <c r="H286" s="46">
        <f aca="true" t="shared" si="62" ref="H286:K287">H287</f>
        <v>15.7</v>
      </c>
      <c r="I286" s="293">
        <f t="shared" si="46"/>
        <v>70</v>
      </c>
      <c r="J286" s="46">
        <f t="shared" si="62"/>
        <v>80</v>
      </c>
      <c r="K286" s="46">
        <f t="shared" si="62"/>
        <v>10</v>
      </c>
      <c r="L286" s="45">
        <f t="shared" si="55"/>
        <v>12.5</v>
      </c>
    </row>
    <row r="287" spans="1:12" ht="30">
      <c r="A287" s="6" t="s">
        <v>20</v>
      </c>
      <c r="B287" s="42" t="s">
        <v>39</v>
      </c>
      <c r="C287" s="42">
        <v>1000</v>
      </c>
      <c r="D287" s="42">
        <v>1006</v>
      </c>
      <c r="E287" s="35">
        <v>9000071600</v>
      </c>
      <c r="F287" s="38">
        <v>240</v>
      </c>
      <c r="G287" s="36"/>
      <c r="H287" s="46">
        <f t="shared" si="62"/>
        <v>15.7</v>
      </c>
      <c r="I287" s="293">
        <f t="shared" si="46"/>
        <v>70</v>
      </c>
      <c r="J287" s="46">
        <f t="shared" si="62"/>
        <v>80</v>
      </c>
      <c r="K287" s="46">
        <f t="shared" si="62"/>
        <v>10</v>
      </c>
      <c r="L287" s="45">
        <f t="shared" si="55"/>
        <v>12.5</v>
      </c>
    </row>
    <row r="288" spans="1:12" ht="15">
      <c r="A288" s="7" t="s">
        <v>9</v>
      </c>
      <c r="B288" s="42" t="s">
        <v>39</v>
      </c>
      <c r="C288" s="42">
        <v>1000</v>
      </c>
      <c r="D288" s="42">
        <v>1006</v>
      </c>
      <c r="E288" s="35">
        <v>9000071600</v>
      </c>
      <c r="F288" s="38">
        <v>240</v>
      </c>
      <c r="G288" s="38">
        <v>2</v>
      </c>
      <c r="H288" s="46">
        <v>15.7</v>
      </c>
      <c r="I288" s="293">
        <f t="shared" si="46"/>
        <v>70</v>
      </c>
      <c r="J288" s="46">
        <v>80</v>
      </c>
      <c r="K288" s="46">
        <v>10</v>
      </c>
      <c r="L288" s="45">
        <f t="shared" si="55"/>
        <v>12.5</v>
      </c>
    </row>
    <row r="289" spans="1:12" ht="15">
      <c r="A289" s="5" t="s">
        <v>68</v>
      </c>
      <c r="B289" s="112" t="s">
        <v>69</v>
      </c>
      <c r="C289" s="41"/>
      <c r="D289" s="41"/>
      <c r="E289" s="36"/>
      <c r="F289" s="36"/>
      <c r="G289" s="36"/>
      <c r="H289" s="293" t="e">
        <f>H293+H448+H655+H511+#REF!</f>
        <v>#REF!</v>
      </c>
      <c r="I289" s="293">
        <f aca="true" t="shared" si="63" ref="I289:I316">J289-K289</f>
        <v>65319.17849000001</v>
      </c>
      <c r="J289" s="293">
        <f>J292+J710</f>
        <v>77024.18329000002</v>
      </c>
      <c r="K289" s="293">
        <f>K292+K710</f>
        <v>11705.0048</v>
      </c>
      <c r="L289" s="45">
        <f t="shared" si="55"/>
        <v>15.196532179938934</v>
      </c>
    </row>
    <row r="290" spans="1:12" ht="15">
      <c r="A290" s="5" t="s">
        <v>8</v>
      </c>
      <c r="B290" s="112">
        <v>1</v>
      </c>
      <c r="C290" s="41"/>
      <c r="D290" s="41"/>
      <c r="E290" s="36"/>
      <c r="F290" s="36"/>
      <c r="G290" s="36"/>
      <c r="H290" s="293" t="e">
        <f>H308+H311+#REF!+H332+H381+H362+H374+H463+H469+H661+H405+H410+#REF!+H510+#REF!+H690+H370+H523+#REF!+#REF!+H517+#REF!</f>
        <v>#REF!</v>
      </c>
      <c r="I290" s="293">
        <f t="shared" si="63"/>
        <v>41489.18112000001</v>
      </c>
      <c r="J290" s="293">
        <f>J299+J302+J308+J311+J314+J316+J332+J335+J362+J365+J368+J370+J374+J377+J381++J386+J390+J394+J399+J405+J410+J415+J419+J426+J431+J435+J439+J443+J447+J460+J463+J469+J492+J496+J510+J517+J523+J529+J531+J541+J560+J567+J575+J599+J602+J611+J618+J633+J642+J649+J654+J661+J665+J690+J716+J719+J722+J724+J546+J550</f>
        <v>52654.8</v>
      </c>
      <c r="K290" s="293">
        <f>K299+K302+K308+K311+K314+K316+K332+K335+K362+K365+K368+K370+K374+K377+K381++K386+K390+K394+K399+K405+K410+K415+K419+K426+K431+K435+K439+K443+K447+K460+K463+K469+K492+K496+K510+K517+K523+K529+K531+K541+K560+K567+K575+K599+K602+K611+K618+K633+K642+K649+K654+K661+K665+K690+K716+K719+K722+K724+K550</f>
        <v>11165.618879999998</v>
      </c>
      <c r="L290" s="45">
        <f t="shared" si="55"/>
        <v>21.20532008477859</v>
      </c>
    </row>
    <row r="291" spans="1:12" ht="15">
      <c r="A291" s="5" t="s">
        <v>9</v>
      </c>
      <c r="B291" s="112">
        <v>2</v>
      </c>
      <c r="C291" s="41"/>
      <c r="D291" s="41"/>
      <c r="E291" s="36"/>
      <c r="F291" s="36"/>
      <c r="G291" s="36"/>
      <c r="H291" s="293" t="e">
        <f>H355+H358+H341+H344+H695+#REF!+#REF!+#REF!+#REF!+#REF!+#REF!+H345+#REF!+#REF!+#REF!</f>
        <v>#REF!</v>
      </c>
      <c r="I291" s="293">
        <f t="shared" si="63"/>
        <v>23829.99737</v>
      </c>
      <c r="J291" s="293">
        <f>J355+J341+J348+J671+J703+J344+J358+J351+J488+J695+J326+J675+J500+J686+J571+J638+J679+J608+J615+J454+J699+J630+J626+J646+J622+J320+J579</f>
        <v>24369.38329</v>
      </c>
      <c r="K291" s="293">
        <f>K355+K341+K348+K671+K703+K344+K358+K351+K488+K695+K326+K675+K500+K686+K571+K638+K679+K608+K615+K454+K699+K630+K626+K646+K622+K320</f>
        <v>539.38592</v>
      </c>
      <c r="L291" s="45">
        <f t="shared" si="55"/>
        <v>2.2133753389702626</v>
      </c>
    </row>
    <row r="292" spans="1:12" ht="15">
      <c r="A292" s="5" t="s">
        <v>68</v>
      </c>
      <c r="B292" s="112" t="s">
        <v>69</v>
      </c>
      <c r="C292" s="41"/>
      <c r="D292" s="41"/>
      <c r="E292" s="36"/>
      <c r="F292" s="36"/>
      <c r="G292" s="36"/>
      <c r="H292" s="293"/>
      <c r="I292" s="293">
        <f t="shared" si="63"/>
        <v>59984.142540000015</v>
      </c>
      <c r="J292" s="293">
        <f>J293+J420+J448+J511+J655+J561+J704+J555</f>
        <v>69474.18329000002</v>
      </c>
      <c r="K292" s="293">
        <f>K293+K420+K448+K511+K655+K561+K704+K555</f>
        <v>9490.04075</v>
      </c>
      <c r="L292" s="45">
        <f t="shared" si="55"/>
        <v>13.659809011912458</v>
      </c>
    </row>
    <row r="293" spans="1:12" ht="15">
      <c r="A293" s="5" t="s">
        <v>12</v>
      </c>
      <c r="B293" s="112" t="s">
        <v>69</v>
      </c>
      <c r="C293" s="112" t="s">
        <v>13</v>
      </c>
      <c r="D293" s="41"/>
      <c r="E293" s="36"/>
      <c r="F293" s="36"/>
      <c r="G293" s="36"/>
      <c r="H293" s="293" t="e">
        <f>H303+H327+H336</f>
        <v>#REF!</v>
      </c>
      <c r="I293" s="293">
        <f t="shared" si="63"/>
        <v>13417.082290000002</v>
      </c>
      <c r="J293" s="293">
        <f>J303+J327+J336+J294+J321</f>
        <v>18417.300000000003</v>
      </c>
      <c r="K293" s="293">
        <f>K303+K327+K336+K294+K321</f>
        <v>5000.21771</v>
      </c>
      <c r="L293" s="45">
        <f t="shared" si="55"/>
        <v>27.149569752352402</v>
      </c>
    </row>
    <row r="294" spans="1:12" ht="28.5">
      <c r="A294" s="107" t="s">
        <v>243</v>
      </c>
      <c r="B294" s="112" t="s">
        <v>69</v>
      </c>
      <c r="C294" s="112" t="s">
        <v>13</v>
      </c>
      <c r="D294" s="112" t="s">
        <v>245</v>
      </c>
      <c r="E294" s="294"/>
      <c r="F294" s="294"/>
      <c r="G294" s="294"/>
      <c r="H294" s="293" t="e">
        <f aca="true" t="shared" si="64" ref="H294:K295">H295</f>
        <v>#REF!</v>
      </c>
      <c r="I294" s="293">
        <f t="shared" si="63"/>
        <v>923.01343</v>
      </c>
      <c r="J294" s="293">
        <f t="shared" si="64"/>
        <v>1400</v>
      </c>
      <c r="K294" s="293">
        <f t="shared" si="64"/>
        <v>476.98657</v>
      </c>
      <c r="L294" s="45">
        <f t="shared" si="55"/>
        <v>34.07046928571428</v>
      </c>
    </row>
    <row r="295" spans="1:12" ht="15">
      <c r="A295" s="108" t="s">
        <v>244</v>
      </c>
      <c r="B295" s="42" t="s">
        <v>69</v>
      </c>
      <c r="C295" s="42" t="s">
        <v>13</v>
      </c>
      <c r="D295" s="42" t="s">
        <v>245</v>
      </c>
      <c r="E295" s="38">
        <v>9000000000</v>
      </c>
      <c r="F295" s="36"/>
      <c r="G295" s="36"/>
      <c r="H295" s="46" t="e">
        <f t="shared" si="64"/>
        <v>#REF!</v>
      </c>
      <c r="I295" s="293">
        <f t="shared" si="63"/>
        <v>923.01343</v>
      </c>
      <c r="J295" s="46">
        <f t="shared" si="64"/>
        <v>1400</v>
      </c>
      <c r="K295" s="46">
        <f t="shared" si="64"/>
        <v>476.98657</v>
      </c>
      <c r="L295" s="45">
        <f t="shared" si="55"/>
        <v>34.07046928571428</v>
      </c>
    </row>
    <row r="296" spans="1:12" ht="15">
      <c r="A296" s="108" t="s">
        <v>417</v>
      </c>
      <c r="B296" s="42" t="s">
        <v>69</v>
      </c>
      <c r="C296" s="42" t="s">
        <v>13</v>
      </c>
      <c r="D296" s="42" t="s">
        <v>245</v>
      </c>
      <c r="E296" s="38">
        <v>9000090100</v>
      </c>
      <c r="F296" s="36"/>
      <c r="G296" s="36"/>
      <c r="H296" s="46" t="e">
        <f>H297+H305+#REF!+#REF!</f>
        <v>#REF!</v>
      </c>
      <c r="I296" s="293">
        <f t="shared" si="63"/>
        <v>923.01343</v>
      </c>
      <c r="J296" s="46">
        <f>J297+J300</f>
        <v>1400</v>
      </c>
      <c r="K296" s="46">
        <f>K297+K300</f>
        <v>476.98657</v>
      </c>
      <c r="L296" s="45">
        <f t="shared" si="55"/>
        <v>34.07046928571428</v>
      </c>
    </row>
    <row r="297" spans="1:12" ht="60">
      <c r="A297" s="6" t="s">
        <v>17</v>
      </c>
      <c r="B297" s="42" t="s">
        <v>69</v>
      </c>
      <c r="C297" s="42" t="s">
        <v>13</v>
      </c>
      <c r="D297" s="42" t="s">
        <v>245</v>
      </c>
      <c r="E297" s="38">
        <v>9000090100</v>
      </c>
      <c r="F297" s="38">
        <v>100</v>
      </c>
      <c r="G297" s="36"/>
      <c r="H297" s="46">
        <f>H298</f>
        <v>8404</v>
      </c>
      <c r="I297" s="293">
        <f t="shared" si="63"/>
        <v>823.01343</v>
      </c>
      <c r="J297" s="46">
        <f>J298</f>
        <v>1300</v>
      </c>
      <c r="K297" s="46">
        <f>K298</f>
        <v>476.98657</v>
      </c>
      <c r="L297" s="45">
        <f t="shared" si="55"/>
        <v>36.691274615384614</v>
      </c>
    </row>
    <row r="298" spans="1:12" ht="30">
      <c r="A298" s="6" t="s">
        <v>18</v>
      </c>
      <c r="B298" s="42" t="s">
        <v>69</v>
      </c>
      <c r="C298" s="42" t="s">
        <v>13</v>
      </c>
      <c r="D298" s="42" t="s">
        <v>245</v>
      </c>
      <c r="E298" s="38">
        <v>9000090100</v>
      </c>
      <c r="F298" s="38">
        <v>120</v>
      </c>
      <c r="G298" s="36"/>
      <c r="H298" s="46">
        <f>H299</f>
        <v>8404</v>
      </c>
      <c r="I298" s="293">
        <f t="shared" si="63"/>
        <v>823.01343</v>
      </c>
      <c r="J298" s="46">
        <f>J299</f>
        <v>1300</v>
      </c>
      <c r="K298" s="46">
        <f>K299</f>
        <v>476.98657</v>
      </c>
      <c r="L298" s="45">
        <f t="shared" si="55"/>
        <v>36.691274615384614</v>
      </c>
    </row>
    <row r="299" spans="1:12" ht="15">
      <c r="A299" s="7" t="s">
        <v>8</v>
      </c>
      <c r="B299" s="42" t="s">
        <v>69</v>
      </c>
      <c r="C299" s="42" t="s">
        <v>13</v>
      </c>
      <c r="D299" s="42" t="s">
        <v>245</v>
      </c>
      <c r="E299" s="38">
        <v>9000090100</v>
      </c>
      <c r="F299" s="38">
        <v>120</v>
      </c>
      <c r="G299" s="38">
        <v>1</v>
      </c>
      <c r="H299" s="46">
        <v>8404</v>
      </c>
      <c r="I299" s="293">
        <f t="shared" si="63"/>
        <v>823.01343</v>
      </c>
      <c r="J299" s="46">
        <v>1300</v>
      </c>
      <c r="K299" s="46">
        <v>476.98657</v>
      </c>
      <c r="L299" s="45">
        <f t="shared" si="55"/>
        <v>36.691274615384614</v>
      </c>
    </row>
    <row r="300" spans="1:12" ht="15">
      <c r="A300" s="6" t="s">
        <v>49</v>
      </c>
      <c r="B300" s="42" t="s">
        <v>69</v>
      </c>
      <c r="C300" s="42" t="s">
        <v>13</v>
      </c>
      <c r="D300" s="42" t="s">
        <v>245</v>
      </c>
      <c r="E300" s="38">
        <v>9000090100</v>
      </c>
      <c r="F300" s="38">
        <v>300</v>
      </c>
      <c r="G300" s="36"/>
      <c r="H300" s="46">
        <f aca="true" t="shared" si="65" ref="H300:K301">H301</f>
        <v>3863.4</v>
      </c>
      <c r="I300" s="293">
        <f>J300-K300</f>
        <v>100</v>
      </c>
      <c r="J300" s="46">
        <f t="shared" si="65"/>
        <v>100</v>
      </c>
      <c r="K300" s="46">
        <f t="shared" si="65"/>
        <v>0</v>
      </c>
      <c r="L300" s="45">
        <f t="shared" si="55"/>
        <v>0</v>
      </c>
    </row>
    <row r="301" spans="1:12" ht="30">
      <c r="A301" s="6" t="s">
        <v>50</v>
      </c>
      <c r="B301" s="42" t="s">
        <v>69</v>
      </c>
      <c r="C301" s="42" t="s">
        <v>13</v>
      </c>
      <c r="D301" s="42" t="s">
        <v>245</v>
      </c>
      <c r="E301" s="38">
        <v>9000090100</v>
      </c>
      <c r="F301" s="38">
        <v>320</v>
      </c>
      <c r="G301" s="36"/>
      <c r="H301" s="46">
        <f t="shared" si="65"/>
        <v>3863.4</v>
      </c>
      <c r="I301" s="293">
        <f>J301-K301</f>
        <v>100</v>
      </c>
      <c r="J301" s="46">
        <f t="shared" si="65"/>
        <v>100</v>
      </c>
      <c r="K301" s="46">
        <f t="shared" si="65"/>
        <v>0</v>
      </c>
      <c r="L301" s="45">
        <f t="shared" si="55"/>
        <v>0</v>
      </c>
    </row>
    <row r="302" spans="1:12" ht="15">
      <c r="A302" s="7" t="s">
        <v>8</v>
      </c>
      <c r="B302" s="42" t="s">
        <v>69</v>
      </c>
      <c r="C302" s="42" t="s">
        <v>13</v>
      </c>
      <c r="D302" s="42" t="s">
        <v>245</v>
      </c>
      <c r="E302" s="38">
        <v>9000090100</v>
      </c>
      <c r="F302" s="38">
        <v>320</v>
      </c>
      <c r="G302" s="38">
        <v>1</v>
      </c>
      <c r="H302" s="46">
        <v>3863.4</v>
      </c>
      <c r="I302" s="293">
        <f>J302-K302</f>
        <v>100</v>
      </c>
      <c r="J302" s="46">
        <v>100</v>
      </c>
      <c r="K302" s="46">
        <v>0</v>
      </c>
      <c r="L302" s="45">
        <f t="shared" si="55"/>
        <v>0</v>
      </c>
    </row>
    <row r="303" spans="1:12" ht="57">
      <c r="A303" s="5" t="s">
        <v>70</v>
      </c>
      <c r="B303" s="112" t="s">
        <v>69</v>
      </c>
      <c r="C303" s="112" t="s">
        <v>13</v>
      </c>
      <c r="D303" s="112" t="s">
        <v>71</v>
      </c>
      <c r="E303" s="294"/>
      <c r="F303" s="294"/>
      <c r="G303" s="294"/>
      <c r="H303" s="293" t="e">
        <f>H304</f>
        <v>#REF!</v>
      </c>
      <c r="I303" s="293">
        <f t="shared" si="63"/>
        <v>10581.40103</v>
      </c>
      <c r="J303" s="293">
        <f>J304</f>
        <v>14770</v>
      </c>
      <c r="K303" s="293">
        <f>K304</f>
        <v>4188.59897</v>
      </c>
      <c r="L303" s="45">
        <f t="shared" si="55"/>
        <v>28.358828503723764</v>
      </c>
    </row>
    <row r="304" spans="1:12" ht="15">
      <c r="A304" s="6" t="s">
        <v>16</v>
      </c>
      <c r="B304" s="42" t="s">
        <v>69</v>
      </c>
      <c r="C304" s="42" t="s">
        <v>13</v>
      </c>
      <c r="D304" s="42" t="s">
        <v>71</v>
      </c>
      <c r="E304" s="38">
        <v>9000000000</v>
      </c>
      <c r="F304" s="36"/>
      <c r="G304" s="36"/>
      <c r="H304" s="46" t="e">
        <f>H305</f>
        <v>#REF!</v>
      </c>
      <c r="I304" s="293">
        <f t="shared" si="63"/>
        <v>10581.40103</v>
      </c>
      <c r="J304" s="46">
        <f>J305+J317</f>
        <v>14770</v>
      </c>
      <c r="K304" s="46">
        <f>K305+K317</f>
        <v>4188.59897</v>
      </c>
      <c r="L304" s="45">
        <f t="shared" si="55"/>
        <v>28.358828503723764</v>
      </c>
    </row>
    <row r="305" spans="1:12" ht="15">
      <c r="A305" s="6" t="s">
        <v>406</v>
      </c>
      <c r="B305" s="42" t="s">
        <v>69</v>
      </c>
      <c r="C305" s="42" t="s">
        <v>13</v>
      </c>
      <c r="D305" s="42" t="s">
        <v>71</v>
      </c>
      <c r="E305" s="38">
        <v>9000090020</v>
      </c>
      <c r="F305" s="36"/>
      <c r="G305" s="36"/>
      <c r="H305" s="46" t="e">
        <f>H306+H309+H312+#REF!</f>
        <v>#REF!</v>
      </c>
      <c r="I305" s="293">
        <f t="shared" si="63"/>
        <v>10581.40103</v>
      </c>
      <c r="J305" s="46">
        <f>J306+J309+J312</f>
        <v>14770</v>
      </c>
      <c r="K305" s="46">
        <f>K306+K309+K312</f>
        <v>4188.59897</v>
      </c>
      <c r="L305" s="45">
        <f t="shared" si="55"/>
        <v>28.358828503723764</v>
      </c>
    </row>
    <row r="306" spans="1:12" ht="60">
      <c r="A306" s="6" t="s">
        <v>17</v>
      </c>
      <c r="B306" s="42" t="s">
        <v>69</v>
      </c>
      <c r="C306" s="42" t="s">
        <v>13</v>
      </c>
      <c r="D306" s="42" t="s">
        <v>71</v>
      </c>
      <c r="E306" s="38">
        <v>9000090020</v>
      </c>
      <c r="F306" s="38">
        <v>100</v>
      </c>
      <c r="G306" s="36"/>
      <c r="H306" s="46">
        <f>H307</f>
        <v>8404</v>
      </c>
      <c r="I306" s="293">
        <f t="shared" si="63"/>
        <v>8630.15524</v>
      </c>
      <c r="J306" s="46">
        <f>J307</f>
        <v>12500</v>
      </c>
      <c r="K306" s="46">
        <f>K307</f>
        <v>3869.84476</v>
      </c>
      <c r="L306" s="45">
        <f t="shared" si="55"/>
        <v>30.95875808</v>
      </c>
    </row>
    <row r="307" spans="1:12" ht="30">
      <c r="A307" s="6" t="s">
        <v>18</v>
      </c>
      <c r="B307" s="42" t="s">
        <v>69</v>
      </c>
      <c r="C307" s="42" t="s">
        <v>13</v>
      </c>
      <c r="D307" s="42" t="s">
        <v>71</v>
      </c>
      <c r="E307" s="38">
        <v>9000090020</v>
      </c>
      <c r="F307" s="38">
        <v>120</v>
      </c>
      <c r="G307" s="36"/>
      <c r="H307" s="46">
        <f>H308</f>
        <v>8404</v>
      </c>
      <c r="I307" s="293">
        <f t="shared" si="63"/>
        <v>8630.15524</v>
      </c>
      <c r="J307" s="46">
        <f>J308</f>
        <v>12500</v>
      </c>
      <c r="K307" s="46">
        <f>K308</f>
        <v>3869.84476</v>
      </c>
      <c r="L307" s="45">
        <f t="shared" si="55"/>
        <v>30.95875808</v>
      </c>
    </row>
    <row r="308" spans="1:12" ht="15">
      <c r="A308" s="7" t="s">
        <v>8</v>
      </c>
      <c r="B308" s="42" t="s">
        <v>69</v>
      </c>
      <c r="C308" s="42" t="s">
        <v>13</v>
      </c>
      <c r="D308" s="42" t="s">
        <v>71</v>
      </c>
      <c r="E308" s="38">
        <v>9000090020</v>
      </c>
      <c r="F308" s="38">
        <v>120</v>
      </c>
      <c r="G308" s="38">
        <v>1</v>
      </c>
      <c r="H308" s="46">
        <v>8404</v>
      </c>
      <c r="I308" s="293">
        <f t="shared" si="63"/>
        <v>8630.15524</v>
      </c>
      <c r="J308" s="46">
        <v>12500</v>
      </c>
      <c r="K308" s="46">
        <v>3869.84476</v>
      </c>
      <c r="L308" s="45">
        <f t="shared" si="55"/>
        <v>30.95875808</v>
      </c>
    </row>
    <row r="309" spans="1:12" ht="30">
      <c r="A309" s="31" t="s">
        <v>210</v>
      </c>
      <c r="B309" s="42" t="s">
        <v>69</v>
      </c>
      <c r="C309" s="42" t="s">
        <v>13</v>
      </c>
      <c r="D309" s="42" t="s">
        <v>71</v>
      </c>
      <c r="E309" s="38">
        <v>9000090020</v>
      </c>
      <c r="F309" s="38">
        <v>200</v>
      </c>
      <c r="G309" s="36"/>
      <c r="H309" s="46">
        <f aca="true" t="shared" si="66" ref="H309:K310">H310</f>
        <v>4860</v>
      </c>
      <c r="I309" s="293">
        <f t="shared" si="63"/>
        <v>1699.04179</v>
      </c>
      <c r="J309" s="46">
        <f t="shared" si="66"/>
        <v>2000</v>
      </c>
      <c r="K309" s="46">
        <f t="shared" si="66"/>
        <v>300.95821</v>
      </c>
      <c r="L309" s="45">
        <f t="shared" si="55"/>
        <v>15.0479105</v>
      </c>
    </row>
    <row r="310" spans="1:12" ht="30">
      <c r="A310" s="6" t="s">
        <v>20</v>
      </c>
      <c r="B310" s="42" t="s">
        <v>69</v>
      </c>
      <c r="C310" s="42" t="s">
        <v>13</v>
      </c>
      <c r="D310" s="42" t="s">
        <v>71</v>
      </c>
      <c r="E310" s="38">
        <v>9000090020</v>
      </c>
      <c r="F310" s="38">
        <v>240</v>
      </c>
      <c r="G310" s="36"/>
      <c r="H310" s="46">
        <f t="shared" si="66"/>
        <v>4860</v>
      </c>
      <c r="I310" s="293">
        <f t="shared" si="63"/>
        <v>1699.04179</v>
      </c>
      <c r="J310" s="46">
        <f t="shared" si="66"/>
        <v>2000</v>
      </c>
      <c r="K310" s="46">
        <f t="shared" si="66"/>
        <v>300.95821</v>
      </c>
      <c r="L310" s="45">
        <f t="shared" si="55"/>
        <v>15.0479105</v>
      </c>
    </row>
    <row r="311" spans="1:12" ht="15">
      <c r="A311" s="7" t="s">
        <v>8</v>
      </c>
      <c r="B311" s="42" t="s">
        <v>69</v>
      </c>
      <c r="C311" s="42" t="s">
        <v>13</v>
      </c>
      <c r="D311" s="42" t="s">
        <v>71</v>
      </c>
      <c r="E311" s="38">
        <v>9000090020</v>
      </c>
      <c r="F311" s="38">
        <v>240</v>
      </c>
      <c r="G311" s="38">
        <v>1</v>
      </c>
      <c r="H311" s="46">
        <v>4860</v>
      </c>
      <c r="I311" s="293">
        <f t="shared" si="63"/>
        <v>1699.04179</v>
      </c>
      <c r="J311" s="46">
        <v>2000</v>
      </c>
      <c r="K311" s="46">
        <v>300.95821</v>
      </c>
      <c r="L311" s="45">
        <f t="shared" si="55"/>
        <v>15.0479105</v>
      </c>
    </row>
    <row r="312" spans="1:12" ht="15">
      <c r="A312" s="6" t="s">
        <v>21</v>
      </c>
      <c r="B312" s="42" t="s">
        <v>69</v>
      </c>
      <c r="C312" s="42" t="s">
        <v>13</v>
      </c>
      <c r="D312" s="42" t="s">
        <v>71</v>
      </c>
      <c r="E312" s="38">
        <v>9000090020</v>
      </c>
      <c r="F312" s="38">
        <v>800</v>
      </c>
      <c r="G312" s="36"/>
      <c r="H312" s="46" t="e">
        <f>H315</f>
        <v>#REF!</v>
      </c>
      <c r="I312" s="293">
        <f t="shared" si="63"/>
        <v>252.204</v>
      </c>
      <c r="J312" s="46">
        <f>J313+J315</f>
        <v>270</v>
      </c>
      <c r="K312" s="46">
        <f>K313+K315</f>
        <v>17.796</v>
      </c>
      <c r="L312" s="45">
        <f t="shared" si="55"/>
        <v>6.591111111111111</v>
      </c>
    </row>
    <row r="313" spans="1:12" ht="15">
      <c r="A313" s="6" t="s">
        <v>211</v>
      </c>
      <c r="B313" s="42" t="s">
        <v>69</v>
      </c>
      <c r="C313" s="42" t="s">
        <v>13</v>
      </c>
      <c r="D313" s="42" t="s">
        <v>71</v>
      </c>
      <c r="E313" s="38">
        <v>9000090020</v>
      </c>
      <c r="F313" s="38">
        <v>830</v>
      </c>
      <c r="G313" s="38"/>
      <c r="H313" s="46">
        <f>H314</f>
        <v>4517</v>
      </c>
      <c r="I313" s="293">
        <f t="shared" si="63"/>
        <v>20</v>
      </c>
      <c r="J313" s="46">
        <f>J314</f>
        <v>20</v>
      </c>
      <c r="K313" s="46">
        <f>K314</f>
        <v>0</v>
      </c>
      <c r="L313" s="45">
        <f t="shared" si="55"/>
        <v>0</v>
      </c>
    </row>
    <row r="314" spans="1:12" ht="15">
      <c r="A314" s="7" t="s">
        <v>8</v>
      </c>
      <c r="B314" s="42" t="s">
        <v>69</v>
      </c>
      <c r="C314" s="42" t="s">
        <v>13</v>
      </c>
      <c r="D314" s="42" t="s">
        <v>71</v>
      </c>
      <c r="E314" s="38">
        <v>9000090020</v>
      </c>
      <c r="F314" s="38">
        <v>830</v>
      </c>
      <c r="G314" s="38">
        <v>1</v>
      </c>
      <c r="H314" s="46">
        <v>4517</v>
      </c>
      <c r="I314" s="293">
        <f t="shared" si="63"/>
        <v>20</v>
      </c>
      <c r="J314" s="46">
        <v>20</v>
      </c>
      <c r="K314" s="46">
        <v>0</v>
      </c>
      <c r="L314" s="45">
        <f t="shared" si="55"/>
        <v>0</v>
      </c>
    </row>
    <row r="315" spans="1:12" ht="15">
      <c r="A315" s="6" t="s">
        <v>22</v>
      </c>
      <c r="B315" s="42" t="s">
        <v>69</v>
      </c>
      <c r="C315" s="42" t="s">
        <v>13</v>
      </c>
      <c r="D315" s="42" t="s">
        <v>71</v>
      </c>
      <c r="E315" s="38">
        <v>9000090020</v>
      </c>
      <c r="F315" s="38">
        <v>850</v>
      </c>
      <c r="G315" s="36"/>
      <c r="H315" s="46" t="e">
        <f>#REF!</f>
        <v>#REF!</v>
      </c>
      <c r="I315" s="293">
        <f t="shared" si="63"/>
        <v>232.204</v>
      </c>
      <c r="J315" s="46">
        <f>J316</f>
        <v>250</v>
      </c>
      <c r="K315" s="46">
        <f>K316</f>
        <v>17.796</v>
      </c>
      <c r="L315" s="45">
        <f t="shared" si="55"/>
        <v>7.118399999999999</v>
      </c>
    </row>
    <row r="316" spans="1:12" ht="15">
      <c r="A316" s="7" t="s">
        <v>8</v>
      </c>
      <c r="B316" s="42" t="s">
        <v>69</v>
      </c>
      <c r="C316" s="42" t="s">
        <v>13</v>
      </c>
      <c r="D316" s="42" t="s">
        <v>71</v>
      </c>
      <c r="E316" s="38">
        <v>9000090020</v>
      </c>
      <c r="F316" s="38">
        <v>850</v>
      </c>
      <c r="G316" s="38">
        <v>1</v>
      </c>
      <c r="H316" s="46">
        <v>4517</v>
      </c>
      <c r="I316" s="293">
        <f t="shared" si="63"/>
        <v>232.204</v>
      </c>
      <c r="J316" s="46">
        <v>250</v>
      </c>
      <c r="K316" s="46">
        <v>17.796</v>
      </c>
      <c r="L316" s="45">
        <f t="shared" si="55"/>
        <v>7.118399999999999</v>
      </c>
    </row>
    <row r="317" spans="1:12" ht="45" hidden="1">
      <c r="A317" s="6" t="s">
        <v>614</v>
      </c>
      <c r="B317" s="42" t="s">
        <v>69</v>
      </c>
      <c r="C317" s="42" t="s">
        <v>13</v>
      </c>
      <c r="D317" s="42" t="s">
        <v>71</v>
      </c>
      <c r="E317" s="38">
        <v>9000055490</v>
      </c>
      <c r="F317" s="36"/>
      <c r="G317" s="36"/>
      <c r="H317" s="46">
        <f>H318+H321+H324</f>
        <v>7389</v>
      </c>
      <c r="I317" s="296">
        <f>J317-K317</f>
        <v>0</v>
      </c>
      <c r="J317" s="46">
        <f>J318</f>
        <v>0</v>
      </c>
      <c r="K317" s="46">
        <f>K318</f>
        <v>0</v>
      </c>
      <c r="L317" s="45" t="e">
        <f t="shared" si="55"/>
        <v>#DIV/0!</v>
      </c>
    </row>
    <row r="318" spans="1:12" ht="60" hidden="1">
      <c r="A318" s="6" t="s">
        <v>17</v>
      </c>
      <c r="B318" s="42" t="s">
        <v>69</v>
      </c>
      <c r="C318" s="42" t="s">
        <v>13</v>
      </c>
      <c r="D318" s="42" t="s">
        <v>71</v>
      </c>
      <c r="E318" s="38">
        <v>9000055490</v>
      </c>
      <c r="F318" s="38">
        <v>100</v>
      </c>
      <c r="G318" s="36"/>
      <c r="H318" s="46">
        <f aca="true" t="shared" si="67" ref="H318:K319">H319</f>
        <v>2379</v>
      </c>
      <c r="I318" s="296">
        <f>J318-K318</f>
        <v>0</v>
      </c>
      <c r="J318" s="46">
        <f t="shared" si="67"/>
        <v>0</v>
      </c>
      <c r="K318" s="46">
        <f t="shared" si="67"/>
        <v>0</v>
      </c>
      <c r="L318" s="45" t="e">
        <f t="shared" si="55"/>
        <v>#DIV/0!</v>
      </c>
    </row>
    <row r="319" spans="1:12" ht="30" hidden="1">
      <c r="A319" s="6" t="s">
        <v>18</v>
      </c>
      <c r="B319" s="42" t="s">
        <v>69</v>
      </c>
      <c r="C319" s="42" t="s">
        <v>13</v>
      </c>
      <c r="D319" s="42" t="s">
        <v>71</v>
      </c>
      <c r="E319" s="38">
        <v>9000055490</v>
      </c>
      <c r="F319" s="38">
        <v>120</v>
      </c>
      <c r="G319" s="36"/>
      <c r="H319" s="46">
        <f t="shared" si="67"/>
        <v>2379</v>
      </c>
      <c r="I319" s="296">
        <f>J319-K319</f>
        <v>0</v>
      </c>
      <c r="J319" s="46">
        <f t="shared" si="67"/>
        <v>0</v>
      </c>
      <c r="K319" s="46">
        <f t="shared" si="67"/>
        <v>0</v>
      </c>
      <c r="L319" s="45" t="e">
        <f t="shared" si="55"/>
        <v>#DIV/0!</v>
      </c>
    </row>
    <row r="320" spans="1:12" ht="15" hidden="1">
      <c r="A320" s="7" t="s">
        <v>9</v>
      </c>
      <c r="B320" s="42" t="s">
        <v>69</v>
      </c>
      <c r="C320" s="42" t="s">
        <v>13</v>
      </c>
      <c r="D320" s="42" t="s">
        <v>71</v>
      </c>
      <c r="E320" s="38">
        <v>9000055490</v>
      </c>
      <c r="F320" s="38">
        <v>120</v>
      </c>
      <c r="G320" s="38">
        <v>2</v>
      </c>
      <c r="H320" s="46">
        <v>2379</v>
      </c>
      <c r="I320" s="296">
        <f>J320-K320</f>
        <v>0</v>
      </c>
      <c r="J320" s="46"/>
      <c r="K320" s="46"/>
      <c r="L320" s="45" t="e">
        <f t="shared" si="55"/>
        <v>#DIV/0!</v>
      </c>
    </row>
    <row r="321" spans="1:12" ht="15">
      <c r="A321" s="5" t="s">
        <v>119</v>
      </c>
      <c r="B321" s="112" t="s">
        <v>69</v>
      </c>
      <c r="C321" s="112" t="s">
        <v>13</v>
      </c>
      <c r="D321" s="112" t="s">
        <v>120</v>
      </c>
      <c r="E321" s="294"/>
      <c r="F321" s="294"/>
      <c r="G321" s="294"/>
      <c r="H321" s="293">
        <f>H322</f>
        <v>150</v>
      </c>
      <c r="I321" s="293">
        <f aca="true" t="shared" si="68" ref="I321:I384">J321-K321</f>
        <v>0</v>
      </c>
      <c r="J321" s="293">
        <f aca="true" t="shared" si="69" ref="J321:K323">J322</f>
        <v>1.4</v>
      </c>
      <c r="K321" s="293">
        <f t="shared" si="69"/>
        <v>1.4</v>
      </c>
      <c r="L321" s="45">
        <f t="shared" si="55"/>
        <v>100</v>
      </c>
    </row>
    <row r="322" spans="1:12" ht="15">
      <c r="A322" s="6" t="s">
        <v>16</v>
      </c>
      <c r="B322" s="42" t="s">
        <v>69</v>
      </c>
      <c r="C322" s="42" t="s">
        <v>13</v>
      </c>
      <c r="D322" s="42" t="s">
        <v>120</v>
      </c>
      <c r="E322" s="38">
        <v>9000000000</v>
      </c>
      <c r="F322" s="36"/>
      <c r="G322" s="36"/>
      <c r="H322" s="46">
        <f>H327</f>
        <v>150</v>
      </c>
      <c r="I322" s="293">
        <f t="shared" si="68"/>
        <v>0</v>
      </c>
      <c r="J322" s="46">
        <f t="shared" si="69"/>
        <v>1.4</v>
      </c>
      <c r="K322" s="46">
        <f t="shared" si="69"/>
        <v>1.4</v>
      </c>
      <c r="L322" s="45">
        <f t="shared" si="55"/>
        <v>100</v>
      </c>
    </row>
    <row r="323" spans="1:12" ht="45">
      <c r="A323" s="109" t="s">
        <v>322</v>
      </c>
      <c r="B323" s="42" t="s">
        <v>69</v>
      </c>
      <c r="C323" s="42" t="s">
        <v>13</v>
      </c>
      <c r="D323" s="42" t="s">
        <v>120</v>
      </c>
      <c r="E323" s="38">
        <v>9000051200</v>
      </c>
      <c r="F323" s="36"/>
      <c r="G323" s="36"/>
      <c r="H323" s="46">
        <f>H327</f>
        <v>150</v>
      </c>
      <c r="I323" s="293">
        <f t="shared" si="68"/>
        <v>0</v>
      </c>
      <c r="J323" s="46">
        <f t="shared" si="69"/>
        <v>1.4</v>
      </c>
      <c r="K323" s="46">
        <f t="shared" si="69"/>
        <v>1.4</v>
      </c>
      <c r="L323" s="45">
        <f t="shared" si="55"/>
        <v>100</v>
      </c>
    </row>
    <row r="324" spans="1:12" ht="30">
      <c r="A324" s="31" t="s">
        <v>210</v>
      </c>
      <c r="B324" s="42" t="s">
        <v>69</v>
      </c>
      <c r="C324" s="42" t="s">
        <v>13</v>
      </c>
      <c r="D324" s="42" t="s">
        <v>120</v>
      </c>
      <c r="E324" s="38">
        <v>9000051200</v>
      </c>
      <c r="F324" s="38">
        <v>200</v>
      </c>
      <c r="G324" s="36"/>
      <c r="H324" s="46">
        <f aca="true" t="shared" si="70" ref="H324:K325">H325</f>
        <v>4860</v>
      </c>
      <c r="I324" s="293">
        <f t="shared" si="68"/>
        <v>0</v>
      </c>
      <c r="J324" s="46">
        <f t="shared" si="70"/>
        <v>1.4</v>
      </c>
      <c r="K324" s="46">
        <f t="shared" si="70"/>
        <v>1.4</v>
      </c>
      <c r="L324" s="45">
        <f aca="true" t="shared" si="71" ref="L324:L387">K324/J324*100</f>
        <v>100</v>
      </c>
    </row>
    <row r="325" spans="1:12" ht="30">
      <c r="A325" s="6" t="s">
        <v>20</v>
      </c>
      <c r="B325" s="42" t="s">
        <v>69</v>
      </c>
      <c r="C325" s="42" t="s">
        <v>13</v>
      </c>
      <c r="D325" s="42" t="s">
        <v>120</v>
      </c>
      <c r="E325" s="38">
        <v>9000051200</v>
      </c>
      <c r="F325" s="38">
        <v>240</v>
      </c>
      <c r="G325" s="36"/>
      <c r="H325" s="46">
        <f t="shared" si="70"/>
        <v>4860</v>
      </c>
      <c r="I325" s="293">
        <f t="shared" si="68"/>
        <v>0</v>
      </c>
      <c r="J325" s="46">
        <f t="shared" si="70"/>
        <v>1.4</v>
      </c>
      <c r="K325" s="46">
        <f t="shared" si="70"/>
        <v>1.4</v>
      </c>
      <c r="L325" s="45">
        <f t="shared" si="71"/>
        <v>100</v>
      </c>
    </row>
    <row r="326" spans="1:12" ht="15">
      <c r="A326" s="7" t="s">
        <v>9</v>
      </c>
      <c r="B326" s="42" t="s">
        <v>69</v>
      </c>
      <c r="C326" s="42" t="s">
        <v>13</v>
      </c>
      <c r="D326" s="42" t="s">
        <v>120</v>
      </c>
      <c r="E326" s="38">
        <v>9000051200</v>
      </c>
      <c r="F326" s="38">
        <v>240</v>
      </c>
      <c r="G326" s="38">
        <v>2</v>
      </c>
      <c r="H326" s="46">
        <v>4860</v>
      </c>
      <c r="I326" s="293">
        <f t="shared" si="68"/>
        <v>0</v>
      </c>
      <c r="J326" s="46">
        <v>1.4</v>
      </c>
      <c r="K326" s="46">
        <v>1.4</v>
      </c>
      <c r="L326" s="45">
        <f t="shared" si="71"/>
        <v>100</v>
      </c>
    </row>
    <row r="327" spans="1:12" ht="15">
      <c r="A327" s="5" t="s">
        <v>72</v>
      </c>
      <c r="B327" s="112" t="s">
        <v>69</v>
      </c>
      <c r="C327" s="112" t="s">
        <v>13</v>
      </c>
      <c r="D327" s="112" t="s">
        <v>73</v>
      </c>
      <c r="E327" s="294"/>
      <c r="F327" s="294"/>
      <c r="G327" s="294"/>
      <c r="H327" s="293">
        <f>H328</f>
        <v>150</v>
      </c>
      <c r="I327" s="293">
        <f t="shared" si="68"/>
        <v>300</v>
      </c>
      <c r="J327" s="293">
        <f>J328+J333</f>
        <v>350</v>
      </c>
      <c r="K327" s="293">
        <f>K328+K333</f>
        <v>50</v>
      </c>
      <c r="L327" s="45">
        <f t="shared" si="71"/>
        <v>14.285714285714285</v>
      </c>
    </row>
    <row r="328" spans="1:12" ht="15">
      <c r="A328" s="6" t="s">
        <v>16</v>
      </c>
      <c r="B328" s="42" t="s">
        <v>69</v>
      </c>
      <c r="C328" s="42" t="s">
        <v>13</v>
      </c>
      <c r="D328" s="42" t="s">
        <v>73</v>
      </c>
      <c r="E328" s="38">
        <v>9000000000</v>
      </c>
      <c r="F328" s="36"/>
      <c r="G328" s="36"/>
      <c r="H328" s="46">
        <f>H329</f>
        <v>150</v>
      </c>
      <c r="I328" s="293">
        <f t="shared" si="68"/>
        <v>50</v>
      </c>
      <c r="J328" s="46">
        <f aca="true" t="shared" si="72" ref="J328:K334">J329</f>
        <v>50</v>
      </c>
      <c r="K328" s="46">
        <f t="shared" si="72"/>
        <v>0</v>
      </c>
      <c r="L328" s="45">
        <f t="shared" si="71"/>
        <v>0</v>
      </c>
    </row>
    <row r="329" spans="1:12" ht="30">
      <c r="A329" s="6" t="s">
        <v>408</v>
      </c>
      <c r="B329" s="42" t="s">
        <v>69</v>
      </c>
      <c r="C329" s="42" t="s">
        <v>13</v>
      </c>
      <c r="D329" s="42" t="s">
        <v>73</v>
      </c>
      <c r="E329" s="38">
        <v>9000090030</v>
      </c>
      <c r="F329" s="36"/>
      <c r="G329" s="36"/>
      <c r="H329" s="46">
        <f>H330</f>
        <v>150</v>
      </c>
      <c r="I329" s="293">
        <f t="shared" si="68"/>
        <v>50</v>
      </c>
      <c r="J329" s="46">
        <f t="shared" si="72"/>
        <v>50</v>
      </c>
      <c r="K329" s="46">
        <f t="shared" si="72"/>
        <v>0</v>
      </c>
      <c r="L329" s="45">
        <f t="shared" si="71"/>
        <v>0</v>
      </c>
    </row>
    <row r="330" spans="1:12" ht="15">
      <c r="A330" s="6" t="s">
        <v>21</v>
      </c>
      <c r="B330" s="42" t="s">
        <v>69</v>
      </c>
      <c r="C330" s="42" t="s">
        <v>13</v>
      </c>
      <c r="D330" s="42" t="s">
        <v>73</v>
      </c>
      <c r="E330" s="38">
        <v>9000090030</v>
      </c>
      <c r="F330" s="38">
        <v>800</v>
      </c>
      <c r="G330" s="36"/>
      <c r="H330" s="46">
        <f>H331</f>
        <v>150</v>
      </c>
      <c r="I330" s="293">
        <f t="shared" si="68"/>
        <v>50</v>
      </c>
      <c r="J330" s="46">
        <f t="shared" si="72"/>
        <v>50</v>
      </c>
      <c r="K330" s="46">
        <f t="shared" si="72"/>
        <v>0</v>
      </c>
      <c r="L330" s="45">
        <f t="shared" si="71"/>
        <v>0</v>
      </c>
    </row>
    <row r="331" spans="1:12" ht="15">
      <c r="A331" s="6" t="s">
        <v>74</v>
      </c>
      <c r="B331" s="42" t="s">
        <v>69</v>
      </c>
      <c r="C331" s="42" t="s">
        <v>13</v>
      </c>
      <c r="D331" s="42" t="s">
        <v>73</v>
      </c>
      <c r="E331" s="38">
        <v>9000090030</v>
      </c>
      <c r="F331" s="38">
        <v>870</v>
      </c>
      <c r="G331" s="36"/>
      <c r="H331" s="46">
        <f>H332</f>
        <v>150</v>
      </c>
      <c r="I331" s="293">
        <f t="shared" si="68"/>
        <v>50</v>
      </c>
      <c r="J331" s="46">
        <f t="shared" si="72"/>
        <v>50</v>
      </c>
      <c r="K331" s="46">
        <f t="shared" si="72"/>
        <v>0</v>
      </c>
      <c r="L331" s="45">
        <f t="shared" si="71"/>
        <v>0</v>
      </c>
    </row>
    <row r="332" spans="1:12" ht="15">
      <c r="A332" s="7" t="s">
        <v>8</v>
      </c>
      <c r="B332" s="42" t="s">
        <v>69</v>
      </c>
      <c r="C332" s="42" t="s">
        <v>13</v>
      </c>
      <c r="D332" s="42" t="s">
        <v>73</v>
      </c>
      <c r="E332" s="38">
        <v>9000090030</v>
      </c>
      <c r="F332" s="38">
        <v>870</v>
      </c>
      <c r="G332" s="38">
        <v>1</v>
      </c>
      <c r="H332" s="46">
        <v>150</v>
      </c>
      <c r="I332" s="293">
        <f t="shared" si="68"/>
        <v>50</v>
      </c>
      <c r="J332" s="46">
        <v>50</v>
      </c>
      <c r="K332" s="46">
        <v>0</v>
      </c>
      <c r="L332" s="45">
        <f t="shared" si="71"/>
        <v>0</v>
      </c>
    </row>
    <row r="333" spans="1:12" ht="15">
      <c r="A333" s="6" t="s">
        <v>49</v>
      </c>
      <c r="B333" s="42" t="s">
        <v>69</v>
      </c>
      <c r="C333" s="42" t="s">
        <v>13</v>
      </c>
      <c r="D333" s="42" t="s">
        <v>73</v>
      </c>
      <c r="E333" s="38">
        <v>9000090030</v>
      </c>
      <c r="F333" s="38">
        <v>300</v>
      </c>
      <c r="G333" s="36"/>
      <c r="H333" s="46">
        <f>H334</f>
        <v>150</v>
      </c>
      <c r="I333" s="293">
        <f>J333-K333</f>
        <v>250</v>
      </c>
      <c r="J333" s="46">
        <f t="shared" si="72"/>
        <v>300</v>
      </c>
      <c r="K333" s="46">
        <f t="shared" si="72"/>
        <v>50</v>
      </c>
      <c r="L333" s="45">
        <f t="shared" si="71"/>
        <v>16.666666666666664</v>
      </c>
    </row>
    <row r="334" spans="1:12" ht="15">
      <c r="A334" s="6" t="s">
        <v>64</v>
      </c>
      <c r="B334" s="42" t="s">
        <v>69</v>
      </c>
      <c r="C334" s="42" t="s">
        <v>13</v>
      </c>
      <c r="D334" s="42" t="s">
        <v>73</v>
      </c>
      <c r="E334" s="38">
        <v>9000090030</v>
      </c>
      <c r="F334" s="38">
        <v>310</v>
      </c>
      <c r="G334" s="36"/>
      <c r="H334" s="46">
        <f>H335</f>
        <v>150</v>
      </c>
      <c r="I334" s="293">
        <f>J334-K334</f>
        <v>250</v>
      </c>
      <c r="J334" s="46">
        <f t="shared" si="72"/>
        <v>300</v>
      </c>
      <c r="K334" s="46">
        <f t="shared" si="72"/>
        <v>50</v>
      </c>
      <c r="L334" s="45">
        <f t="shared" si="71"/>
        <v>16.666666666666664</v>
      </c>
    </row>
    <row r="335" spans="1:12" ht="15">
      <c r="A335" s="7" t="s">
        <v>8</v>
      </c>
      <c r="B335" s="42" t="s">
        <v>69</v>
      </c>
      <c r="C335" s="42" t="s">
        <v>13</v>
      </c>
      <c r="D335" s="42" t="s">
        <v>73</v>
      </c>
      <c r="E335" s="38">
        <v>9000090030</v>
      </c>
      <c r="F335" s="38">
        <v>310</v>
      </c>
      <c r="G335" s="38">
        <v>1</v>
      </c>
      <c r="H335" s="46">
        <v>150</v>
      </c>
      <c r="I335" s="293">
        <f>J335-K335</f>
        <v>250</v>
      </c>
      <c r="J335" s="46">
        <v>300</v>
      </c>
      <c r="K335" s="46">
        <v>50</v>
      </c>
      <c r="L335" s="45">
        <f t="shared" si="71"/>
        <v>16.666666666666664</v>
      </c>
    </row>
    <row r="336" spans="1:12" ht="15">
      <c r="A336" s="5" t="s">
        <v>40</v>
      </c>
      <c r="B336" s="112" t="s">
        <v>69</v>
      </c>
      <c r="C336" s="112" t="s">
        <v>13</v>
      </c>
      <c r="D336" s="112" t="s">
        <v>41</v>
      </c>
      <c r="E336" s="294"/>
      <c r="F336" s="294"/>
      <c r="G336" s="294"/>
      <c r="H336" s="293" t="e">
        <f>H337+H400+#REF!</f>
        <v>#REF!</v>
      </c>
      <c r="I336" s="293">
        <f t="shared" si="68"/>
        <v>1612.66783</v>
      </c>
      <c r="J336" s="293">
        <f>J337+J400+J382+J395+J411</f>
        <v>1895.9</v>
      </c>
      <c r="K336" s="293">
        <f>K337+K400+K382+K395+K411</f>
        <v>283.23217</v>
      </c>
      <c r="L336" s="45">
        <f t="shared" si="71"/>
        <v>14.93919352286513</v>
      </c>
    </row>
    <row r="337" spans="1:12" ht="15">
      <c r="A337" s="6" t="s">
        <v>16</v>
      </c>
      <c r="B337" s="42" t="s">
        <v>69</v>
      </c>
      <c r="C337" s="42" t="s">
        <v>13</v>
      </c>
      <c r="D337" s="42" t="s">
        <v>41</v>
      </c>
      <c r="E337" s="38">
        <v>9000000000</v>
      </c>
      <c r="F337" s="36"/>
      <c r="G337" s="36"/>
      <c r="H337" s="46">
        <f>H352+H338+H378+H359+H371+H345</f>
        <v>997.55923</v>
      </c>
      <c r="I337" s="293">
        <f t="shared" si="68"/>
        <v>1581.66783</v>
      </c>
      <c r="J337" s="46">
        <f>J352+J338+J378+J359+J371+J345</f>
        <v>1864.9</v>
      </c>
      <c r="K337" s="46">
        <f>K352+K338+K378+K359+K371+K345</f>
        <v>283.23217</v>
      </c>
      <c r="L337" s="45">
        <f t="shared" si="71"/>
        <v>15.187525872700949</v>
      </c>
    </row>
    <row r="338" spans="1:12" ht="60">
      <c r="A338" s="31" t="s">
        <v>425</v>
      </c>
      <c r="B338" s="42" t="s">
        <v>69</v>
      </c>
      <c r="C338" s="42" t="s">
        <v>13</v>
      </c>
      <c r="D338" s="42" t="s">
        <v>41</v>
      </c>
      <c r="E338" s="38">
        <v>9000071580</v>
      </c>
      <c r="F338" s="36"/>
      <c r="G338" s="36"/>
      <c r="H338" s="46">
        <f>H339+H342</f>
        <v>193.9</v>
      </c>
      <c r="I338" s="293">
        <f t="shared" si="68"/>
        <v>270.97484</v>
      </c>
      <c r="J338" s="46">
        <f>J339+J342</f>
        <v>327.4</v>
      </c>
      <c r="K338" s="46">
        <f>K339+K342</f>
        <v>56.42516</v>
      </c>
      <c r="L338" s="45">
        <f t="shared" si="71"/>
        <v>17.23431887599267</v>
      </c>
    </row>
    <row r="339" spans="1:12" ht="94.5" customHeight="1">
      <c r="A339" s="6" t="s">
        <v>17</v>
      </c>
      <c r="B339" s="42" t="s">
        <v>69</v>
      </c>
      <c r="C339" s="42" t="s">
        <v>13</v>
      </c>
      <c r="D339" s="42" t="s">
        <v>41</v>
      </c>
      <c r="E339" s="38">
        <v>9000071580</v>
      </c>
      <c r="F339" s="36">
        <v>100</v>
      </c>
      <c r="G339" s="36"/>
      <c r="H339" s="46">
        <f aca="true" t="shared" si="73" ref="H339:K340">H340</f>
        <v>184.1</v>
      </c>
      <c r="I339" s="293">
        <f t="shared" si="68"/>
        <v>229.97483999999997</v>
      </c>
      <c r="J339" s="46">
        <f t="shared" si="73"/>
        <v>286.4</v>
      </c>
      <c r="K339" s="46">
        <f t="shared" si="73"/>
        <v>56.42516</v>
      </c>
      <c r="L339" s="45">
        <f t="shared" si="71"/>
        <v>19.701522346368716</v>
      </c>
    </row>
    <row r="340" spans="1:12" ht="30">
      <c r="A340" s="6" t="s">
        <v>18</v>
      </c>
      <c r="B340" s="42" t="s">
        <v>69</v>
      </c>
      <c r="C340" s="42" t="s">
        <v>13</v>
      </c>
      <c r="D340" s="42" t="s">
        <v>41</v>
      </c>
      <c r="E340" s="38">
        <v>9000071580</v>
      </c>
      <c r="F340" s="36">
        <v>120</v>
      </c>
      <c r="G340" s="36"/>
      <c r="H340" s="46">
        <f t="shared" si="73"/>
        <v>184.1</v>
      </c>
      <c r="I340" s="293">
        <f t="shared" si="68"/>
        <v>229.97483999999997</v>
      </c>
      <c r="J340" s="46">
        <f t="shared" si="73"/>
        <v>286.4</v>
      </c>
      <c r="K340" s="46">
        <f t="shared" si="73"/>
        <v>56.42516</v>
      </c>
      <c r="L340" s="45">
        <f t="shared" si="71"/>
        <v>19.701522346368716</v>
      </c>
    </row>
    <row r="341" spans="1:12" ht="15">
      <c r="A341" s="7" t="s">
        <v>9</v>
      </c>
      <c r="B341" s="42" t="s">
        <v>69</v>
      </c>
      <c r="C341" s="42" t="s">
        <v>13</v>
      </c>
      <c r="D341" s="42" t="s">
        <v>41</v>
      </c>
      <c r="E341" s="38">
        <v>9000071580</v>
      </c>
      <c r="F341" s="38">
        <v>120</v>
      </c>
      <c r="G341" s="38">
        <v>2</v>
      </c>
      <c r="H341" s="46">
        <v>184.1</v>
      </c>
      <c r="I341" s="293">
        <f t="shared" si="68"/>
        <v>229.97483999999997</v>
      </c>
      <c r="J341" s="46">
        <v>286.4</v>
      </c>
      <c r="K341" s="46">
        <v>56.42516</v>
      </c>
      <c r="L341" s="45">
        <f t="shared" si="71"/>
        <v>19.701522346368716</v>
      </c>
    </row>
    <row r="342" spans="1:12" ht="15.75" customHeight="1">
      <c r="A342" s="31" t="s">
        <v>210</v>
      </c>
      <c r="B342" s="42" t="s">
        <v>69</v>
      </c>
      <c r="C342" s="42" t="s">
        <v>13</v>
      </c>
      <c r="D342" s="42" t="s">
        <v>41</v>
      </c>
      <c r="E342" s="38">
        <v>9000071580</v>
      </c>
      <c r="F342" s="38">
        <v>200</v>
      </c>
      <c r="G342" s="36"/>
      <c r="H342" s="46">
        <f aca="true" t="shared" si="74" ref="H342:K343">H343</f>
        <v>9.8</v>
      </c>
      <c r="I342" s="293">
        <f t="shared" si="68"/>
        <v>41</v>
      </c>
      <c r="J342" s="46">
        <f t="shared" si="74"/>
        <v>41</v>
      </c>
      <c r="K342" s="46">
        <f t="shared" si="74"/>
        <v>0</v>
      </c>
      <c r="L342" s="45">
        <f t="shared" si="71"/>
        <v>0</v>
      </c>
    </row>
    <row r="343" spans="1:12" ht="30">
      <c r="A343" s="6" t="s">
        <v>20</v>
      </c>
      <c r="B343" s="42" t="s">
        <v>69</v>
      </c>
      <c r="C343" s="42" t="s">
        <v>13</v>
      </c>
      <c r="D343" s="42" t="s">
        <v>41</v>
      </c>
      <c r="E343" s="38">
        <v>9000071580</v>
      </c>
      <c r="F343" s="38">
        <v>240</v>
      </c>
      <c r="G343" s="36"/>
      <c r="H343" s="46">
        <f t="shared" si="74"/>
        <v>9.8</v>
      </c>
      <c r="I343" s="293">
        <f t="shared" si="68"/>
        <v>41</v>
      </c>
      <c r="J343" s="46">
        <f t="shared" si="74"/>
        <v>41</v>
      </c>
      <c r="K343" s="46">
        <f t="shared" si="74"/>
        <v>0</v>
      </c>
      <c r="L343" s="45">
        <f t="shared" si="71"/>
        <v>0</v>
      </c>
    </row>
    <row r="344" spans="1:12" ht="15">
      <c r="A344" s="7" t="s">
        <v>9</v>
      </c>
      <c r="B344" s="42" t="s">
        <v>69</v>
      </c>
      <c r="C344" s="42" t="s">
        <v>13</v>
      </c>
      <c r="D344" s="42" t="s">
        <v>41</v>
      </c>
      <c r="E344" s="38">
        <v>9000071580</v>
      </c>
      <c r="F344" s="38">
        <v>240</v>
      </c>
      <c r="G344" s="38">
        <v>2</v>
      </c>
      <c r="H344" s="46">
        <v>9.8</v>
      </c>
      <c r="I344" s="293">
        <f t="shared" si="68"/>
        <v>41</v>
      </c>
      <c r="J344" s="46">
        <v>41</v>
      </c>
      <c r="K344" s="46">
        <v>0</v>
      </c>
      <c r="L344" s="45">
        <f t="shared" si="71"/>
        <v>0</v>
      </c>
    </row>
    <row r="345" spans="1:12" ht="45">
      <c r="A345" s="31" t="s">
        <v>426</v>
      </c>
      <c r="B345" s="42" t="s">
        <v>69</v>
      </c>
      <c r="C345" s="42" t="s">
        <v>13</v>
      </c>
      <c r="D345" s="42" t="s">
        <v>41</v>
      </c>
      <c r="E345" s="38">
        <v>9000071590</v>
      </c>
      <c r="F345" s="36"/>
      <c r="G345" s="36"/>
      <c r="H345" s="46">
        <f>H346+H349</f>
        <v>75.05923</v>
      </c>
      <c r="I345" s="293">
        <f t="shared" si="68"/>
        <v>348.2644</v>
      </c>
      <c r="J345" s="46">
        <f>J346+J349</f>
        <v>412.6</v>
      </c>
      <c r="K345" s="46">
        <f>K346+K349</f>
        <v>64.3356</v>
      </c>
      <c r="L345" s="45">
        <f t="shared" si="71"/>
        <v>15.59272903538536</v>
      </c>
    </row>
    <row r="346" spans="1:12" ht="29.25" customHeight="1">
      <c r="A346" s="6" t="s">
        <v>17</v>
      </c>
      <c r="B346" s="42" t="s">
        <v>69</v>
      </c>
      <c r="C346" s="42" t="s">
        <v>13</v>
      </c>
      <c r="D346" s="42" t="s">
        <v>41</v>
      </c>
      <c r="E346" s="38">
        <v>9000071590</v>
      </c>
      <c r="F346" s="36">
        <v>100</v>
      </c>
      <c r="G346" s="36"/>
      <c r="H346" s="46">
        <f aca="true" t="shared" si="75" ref="H346:K347">H347</f>
        <v>63.24968</v>
      </c>
      <c r="I346" s="293">
        <f t="shared" si="68"/>
        <v>308.2644</v>
      </c>
      <c r="J346" s="46">
        <f t="shared" si="75"/>
        <v>370.6</v>
      </c>
      <c r="K346" s="46">
        <f t="shared" si="75"/>
        <v>62.3356</v>
      </c>
      <c r="L346" s="45">
        <f t="shared" si="71"/>
        <v>16.82018348623853</v>
      </c>
    </row>
    <row r="347" spans="1:12" ht="30">
      <c r="A347" s="6" t="s">
        <v>18</v>
      </c>
      <c r="B347" s="42" t="s">
        <v>69</v>
      </c>
      <c r="C347" s="42" t="s">
        <v>13</v>
      </c>
      <c r="D347" s="42" t="s">
        <v>41</v>
      </c>
      <c r="E347" s="38">
        <v>9000071590</v>
      </c>
      <c r="F347" s="36">
        <v>120</v>
      </c>
      <c r="G347" s="36"/>
      <c r="H347" s="46">
        <f t="shared" si="75"/>
        <v>63.24968</v>
      </c>
      <c r="I347" s="293">
        <f t="shared" si="68"/>
        <v>308.2644</v>
      </c>
      <c r="J347" s="46">
        <f t="shared" si="75"/>
        <v>370.6</v>
      </c>
      <c r="K347" s="46">
        <f t="shared" si="75"/>
        <v>62.3356</v>
      </c>
      <c r="L347" s="45">
        <f t="shared" si="71"/>
        <v>16.82018348623853</v>
      </c>
    </row>
    <row r="348" spans="1:12" ht="15">
      <c r="A348" s="7" t="s">
        <v>9</v>
      </c>
      <c r="B348" s="42" t="s">
        <v>69</v>
      </c>
      <c r="C348" s="42" t="s">
        <v>13</v>
      </c>
      <c r="D348" s="42" t="s">
        <v>41</v>
      </c>
      <c r="E348" s="38">
        <v>9000071590</v>
      </c>
      <c r="F348" s="38">
        <v>120</v>
      </c>
      <c r="G348" s="38">
        <v>2</v>
      </c>
      <c r="H348" s="46">
        <v>63.24968</v>
      </c>
      <c r="I348" s="293">
        <f t="shared" si="68"/>
        <v>308.2644</v>
      </c>
      <c r="J348" s="46">
        <v>370.6</v>
      </c>
      <c r="K348" s="46">
        <v>62.3356</v>
      </c>
      <c r="L348" s="45">
        <f t="shared" si="71"/>
        <v>16.82018348623853</v>
      </c>
    </row>
    <row r="349" spans="1:12" ht="30">
      <c r="A349" s="31" t="s">
        <v>210</v>
      </c>
      <c r="B349" s="42" t="s">
        <v>69</v>
      </c>
      <c r="C349" s="42" t="s">
        <v>13</v>
      </c>
      <c r="D349" s="42" t="s">
        <v>41</v>
      </c>
      <c r="E349" s="38">
        <v>9000071590</v>
      </c>
      <c r="F349" s="38">
        <v>200</v>
      </c>
      <c r="G349" s="36"/>
      <c r="H349" s="46">
        <f aca="true" t="shared" si="76" ref="H349:K350">H350</f>
        <v>11.80955</v>
      </c>
      <c r="I349" s="293">
        <f t="shared" si="68"/>
        <v>40</v>
      </c>
      <c r="J349" s="46">
        <f t="shared" si="76"/>
        <v>42</v>
      </c>
      <c r="K349" s="46">
        <f t="shared" si="76"/>
        <v>2</v>
      </c>
      <c r="L349" s="45">
        <f t="shared" si="71"/>
        <v>4.761904761904762</v>
      </c>
    </row>
    <row r="350" spans="1:12" ht="30">
      <c r="A350" s="6" t="s">
        <v>20</v>
      </c>
      <c r="B350" s="42" t="s">
        <v>69</v>
      </c>
      <c r="C350" s="42" t="s">
        <v>13</v>
      </c>
      <c r="D350" s="42" t="s">
        <v>41</v>
      </c>
      <c r="E350" s="38">
        <v>9000071590</v>
      </c>
      <c r="F350" s="38">
        <v>240</v>
      </c>
      <c r="G350" s="36"/>
      <c r="H350" s="46">
        <f t="shared" si="76"/>
        <v>11.80955</v>
      </c>
      <c r="I350" s="293">
        <f t="shared" si="68"/>
        <v>40</v>
      </c>
      <c r="J350" s="46">
        <f t="shared" si="76"/>
        <v>42</v>
      </c>
      <c r="K350" s="46">
        <f t="shared" si="76"/>
        <v>2</v>
      </c>
      <c r="L350" s="45">
        <f t="shared" si="71"/>
        <v>4.761904761904762</v>
      </c>
    </row>
    <row r="351" spans="1:12" ht="15">
      <c r="A351" s="7" t="s">
        <v>9</v>
      </c>
      <c r="B351" s="42" t="s">
        <v>69</v>
      </c>
      <c r="C351" s="42" t="s">
        <v>13</v>
      </c>
      <c r="D351" s="42" t="s">
        <v>41</v>
      </c>
      <c r="E351" s="38">
        <v>9000071590</v>
      </c>
      <c r="F351" s="38">
        <v>240</v>
      </c>
      <c r="G351" s="38">
        <v>2</v>
      </c>
      <c r="H351" s="46">
        <v>11.80955</v>
      </c>
      <c r="I351" s="293">
        <f t="shared" si="68"/>
        <v>40</v>
      </c>
      <c r="J351" s="46">
        <v>42</v>
      </c>
      <c r="K351" s="46">
        <v>2</v>
      </c>
      <c r="L351" s="45">
        <f t="shared" si="71"/>
        <v>4.761904761904762</v>
      </c>
    </row>
    <row r="352" spans="1:12" ht="15">
      <c r="A352" s="31" t="s">
        <v>427</v>
      </c>
      <c r="B352" s="42" t="s">
        <v>69</v>
      </c>
      <c r="C352" s="42" t="s">
        <v>13</v>
      </c>
      <c r="D352" s="42" t="s">
        <v>41</v>
      </c>
      <c r="E352" s="38">
        <v>9000071610</v>
      </c>
      <c r="F352" s="36"/>
      <c r="G352" s="36"/>
      <c r="H352" s="46">
        <f>H353+H356</f>
        <v>193.6</v>
      </c>
      <c r="I352" s="293">
        <f t="shared" si="68"/>
        <v>288.47484</v>
      </c>
      <c r="J352" s="46">
        <f>J353+J356</f>
        <v>344.9</v>
      </c>
      <c r="K352" s="46">
        <f>K353+K356</f>
        <v>56.42516</v>
      </c>
      <c r="L352" s="45">
        <f t="shared" si="71"/>
        <v>16.359860829225862</v>
      </c>
    </row>
    <row r="353" spans="1:12" ht="60">
      <c r="A353" s="6" t="s">
        <v>17</v>
      </c>
      <c r="B353" s="42" t="s">
        <v>69</v>
      </c>
      <c r="C353" s="42" t="s">
        <v>13</v>
      </c>
      <c r="D353" s="42" t="s">
        <v>41</v>
      </c>
      <c r="E353" s="38">
        <v>9000071610</v>
      </c>
      <c r="F353" s="36">
        <v>100</v>
      </c>
      <c r="G353" s="36"/>
      <c r="H353" s="46">
        <f aca="true" t="shared" si="77" ref="H353:K354">H354</f>
        <v>184.1</v>
      </c>
      <c r="I353" s="293">
        <f t="shared" si="68"/>
        <v>245.47483999999997</v>
      </c>
      <c r="J353" s="46">
        <f t="shared" si="77"/>
        <v>301.9</v>
      </c>
      <c r="K353" s="46">
        <f t="shared" si="77"/>
        <v>56.42516</v>
      </c>
      <c r="L353" s="45">
        <f t="shared" si="71"/>
        <v>18.690016561775423</v>
      </c>
    </row>
    <row r="354" spans="1:12" ht="30">
      <c r="A354" s="6" t="s">
        <v>18</v>
      </c>
      <c r="B354" s="42" t="s">
        <v>69</v>
      </c>
      <c r="C354" s="42" t="s">
        <v>13</v>
      </c>
      <c r="D354" s="42" t="s">
        <v>41</v>
      </c>
      <c r="E354" s="38">
        <v>9000071610</v>
      </c>
      <c r="F354" s="36">
        <v>120</v>
      </c>
      <c r="G354" s="36"/>
      <c r="H354" s="46">
        <f t="shared" si="77"/>
        <v>184.1</v>
      </c>
      <c r="I354" s="293">
        <f t="shared" si="68"/>
        <v>245.47483999999997</v>
      </c>
      <c r="J354" s="46">
        <f t="shared" si="77"/>
        <v>301.9</v>
      </c>
      <c r="K354" s="46">
        <f t="shared" si="77"/>
        <v>56.42516</v>
      </c>
      <c r="L354" s="45">
        <f t="shared" si="71"/>
        <v>18.690016561775423</v>
      </c>
    </row>
    <row r="355" spans="1:12" ht="15">
      <c r="A355" s="7" t="s">
        <v>9</v>
      </c>
      <c r="B355" s="42" t="s">
        <v>69</v>
      </c>
      <c r="C355" s="42" t="s">
        <v>13</v>
      </c>
      <c r="D355" s="42" t="s">
        <v>41</v>
      </c>
      <c r="E355" s="38">
        <v>9000071610</v>
      </c>
      <c r="F355" s="38">
        <v>120</v>
      </c>
      <c r="G355" s="38">
        <v>2</v>
      </c>
      <c r="H355" s="46">
        <v>184.1</v>
      </c>
      <c r="I355" s="293">
        <f t="shared" si="68"/>
        <v>245.47483999999997</v>
      </c>
      <c r="J355" s="46">
        <v>301.9</v>
      </c>
      <c r="K355" s="46">
        <v>56.42516</v>
      </c>
      <c r="L355" s="45">
        <f t="shared" si="71"/>
        <v>18.690016561775423</v>
      </c>
    </row>
    <row r="356" spans="1:12" ht="30">
      <c r="A356" s="31" t="s">
        <v>210</v>
      </c>
      <c r="B356" s="42" t="s">
        <v>69</v>
      </c>
      <c r="C356" s="42" t="s">
        <v>13</v>
      </c>
      <c r="D356" s="42" t="s">
        <v>41</v>
      </c>
      <c r="E356" s="38">
        <v>9000071610</v>
      </c>
      <c r="F356" s="38">
        <v>200</v>
      </c>
      <c r="G356" s="36"/>
      <c r="H356" s="46">
        <f aca="true" t="shared" si="78" ref="H356:K357">H357</f>
        <v>9.5</v>
      </c>
      <c r="I356" s="293">
        <f t="shared" si="68"/>
        <v>43</v>
      </c>
      <c r="J356" s="46">
        <f t="shared" si="78"/>
        <v>43</v>
      </c>
      <c r="K356" s="46">
        <f t="shared" si="78"/>
        <v>0</v>
      </c>
      <c r="L356" s="45">
        <f t="shared" si="71"/>
        <v>0</v>
      </c>
    </row>
    <row r="357" spans="1:12" ht="30">
      <c r="A357" s="6" t="s">
        <v>20</v>
      </c>
      <c r="B357" s="42" t="s">
        <v>69</v>
      </c>
      <c r="C357" s="42" t="s">
        <v>13</v>
      </c>
      <c r="D357" s="42" t="s">
        <v>41</v>
      </c>
      <c r="E357" s="38">
        <v>9000071610</v>
      </c>
      <c r="F357" s="38">
        <v>240</v>
      </c>
      <c r="G357" s="36"/>
      <c r="H357" s="46">
        <f t="shared" si="78"/>
        <v>9.5</v>
      </c>
      <c r="I357" s="293">
        <f t="shared" si="68"/>
        <v>43</v>
      </c>
      <c r="J357" s="46">
        <f t="shared" si="78"/>
        <v>43</v>
      </c>
      <c r="K357" s="46">
        <f t="shared" si="78"/>
        <v>0</v>
      </c>
      <c r="L357" s="45">
        <f t="shared" si="71"/>
        <v>0</v>
      </c>
    </row>
    <row r="358" spans="1:12" ht="15">
      <c r="A358" s="7" t="s">
        <v>9</v>
      </c>
      <c r="B358" s="42" t="s">
        <v>69</v>
      </c>
      <c r="C358" s="42" t="s">
        <v>13</v>
      </c>
      <c r="D358" s="42" t="s">
        <v>41</v>
      </c>
      <c r="E358" s="38">
        <v>9000071610</v>
      </c>
      <c r="F358" s="38">
        <v>240</v>
      </c>
      <c r="G358" s="38">
        <v>2</v>
      </c>
      <c r="H358" s="46">
        <v>9.5</v>
      </c>
      <c r="I358" s="293">
        <f t="shared" si="68"/>
        <v>43</v>
      </c>
      <c r="J358" s="46">
        <v>43</v>
      </c>
      <c r="K358" s="46">
        <v>0</v>
      </c>
      <c r="L358" s="45">
        <f t="shared" si="71"/>
        <v>0</v>
      </c>
    </row>
    <row r="359" spans="1:12" ht="30">
      <c r="A359" s="6" t="s">
        <v>409</v>
      </c>
      <c r="B359" s="42" t="s">
        <v>69</v>
      </c>
      <c r="C359" s="42" t="s">
        <v>13</v>
      </c>
      <c r="D359" s="42" t="s">
        <v>41</v>
      </c>
      <c r="E359" s="38">
        <v>9000090040</v>
      </c>
      <c r="F359" s="36"/>
      <c r="G359" s="36"/>
      <c r="H359" s="46">
        <f>H360+H366</f>
        <v>295</v>
      </c>
      <c r="I359" s="293">
        <f t="shared" si="68"/>
        <v>455.28</v>
      </c>
      <c r="J359" s="46">
        <f>J360+J366+J364</f>
        <v>500</v>
      </c>
      <c r="K359" s="46">
        <f>K360+K366+K364</f>
        <v>44.72</v>
      </c>
      <c r="L359" s="45">
        <f t="shared" si="71"/>
        <v>8.943999999999999</v>
      </c>
    </row>
    <row r="360" spans="1:12" ht="30">
      <c r="A360" s="31" t="s">
        <v>210</v>
      </c>
      <c r="B360" s="42" t="s">
        <v>69</v>
      </c>
      <c r="C360" s="42" t="s">
        <v>13</v>
      </c>
      <c r="D360" s="42" t="s">
        <v>41</v>
      </c>
      <c r="E360" s="38">
        <v>9000090040</v>
      </c>
      <c r="F360" s="38">
        <v>200</v>
      </c>
      <c r="G360" s="36"/>
      <c r="H360" s="46">
        <f aca="true" t="shared" si="79" ref="H360:K361">H361</f>
        <v>185</v>
      </c>
      <c r="I360" s="293">
        <f t="shared" si="68"/>
        <v>355.28</v>
      </c>
      <c r="J360" s="46">
        <f t="shared" si="79"/>
        <v>400</v>
      </c>
      <c r="K360" s="46">
        <f t="shared" si="79"/>
        <v>44.72</v>
      </c>
      <c r="L360" s="45">
        <f t="shared" si="71"/>
        <v>11.18</v>
      </c>
    </row>
    <row r="361" spans="1:12" ht="30">
      <c r="A361" s="6" t="s">
        <v>20</v>
      </c>
      <c r="B361" s="42" t="s">
        <v>69</v>
      </c>
      <c r="C361" s="42" t="s">
        <v>13</v>
      </c>
      <c r="D361" s="42" t="s">
        <v>41</v>
      </c>
      <c r="E361" s="38">
        <v>9000090040</v>
      </c>
      <c r="F361" s="38">
        <v>240</v>
      </c>
      <c r="G361" s="36"/>
      <c r="H361" s="46">
        <f t="shared" si="79"/>
        <v>185</v>
      </c>
      <c r="I361" s="293">
        <f t="shared" si="68"/>
        <v>355.28</v>
      </c>
      <c r="J361" s="46">
        <f t="shared" si="79"/>
        <v>400</v>
      </c>
      <c r="K361" s="46">
        <f t="shared" si="79"/>
        <v>44.72</v>
      </c>
      <c r="L361" s="45">
        <f t="shared" si="71"/>
        <v>11.18</v>
      </c>
    </row>
    <row r="362" spans="1:12" ht="12.75" customHeight="1">
      <c r="A362" s="7" t="s">
        <v>8</v>
      </c>
      <c r="B362" s="42" t="s">
        <v>69</v>
      </c>
      <c r="C362" s="42" t="s">
        <v>13</v>
      </c>
      <c r="D362" s="42" t="s">
        <v>41</v>
      </c>
      <c r="E362" s="38">
        <v>9000090040</v>
      </c>
      <c r="F362" s="38">
        <v>240</v>
      </c>
      <c r="G362" s="38">
        <v>1</v>
      </c>
      <c r="H362" s="46">
        <v>185</v>
      </c>
      <c r="I362" s="293">
        <f t="shared" si="68"/>
        <v>355.28</v>
      </c>
      <c r="J362" s="46">
        <v>400</v>
      </c>
      <c r="K362" s="46">
        <v>44.72</v>
      </c>
      <c r="L362" s="45">
        <f t="shared" si="71"/>
        <v>11.18</v>
      </c>
    </row>
    <row r="363" spans="1:12" ht="12.75" customHeight="1">
      <c r="A363" s="6" t="s">
        <v>49</v>
      </c>
      <c r="B363" s="42" t="s">
        <v>69</v>
      </c>
      <c r="C363" s="42" t="s">
        <v>13</v>
      </c>
      <c r="D363" s="42" t="s">
        <v>41</v>
      </c>
      <c r="E363" s="38">
        <v>9000090040</v>
      </c>
      <c r="F363" s="38">
        <v>300</v>
      </c>
      <c r="G363" s="38"/>
      <c r="H363" s="46"/>
      <c r="I363" s="293"/>
      <c r="J363" s="46">
        <f>J364</f>
        <v>50</v>
      </c>
      <c r="K363" s="46">
        <f>K364</f>
        <v>0</v>
      </c>
      <c r="L363" s="45">
        <f t="shared" si="71"/>
        <v>0</v>
      </c>
    </row>
    <row r="364" spans="1:12" ht="12.75" customHeight="1">
      <c r="A364" s="6" t="s">
        <v>50</v>
      </c>
      <c r="B364" s="42" t="s">
        <v>69</v>
      </c>
      <c r="C364" s="42" t="s">
        <v>13</v>
      </c>
      <c r="D364" s="42" t="s">
        <v>41</v>
      </c>
      <c r="E364" s="38">
        <v>9000090040</v>
      </c>
      <c r="F364" s="38">
        <v>320</v>
      </c>
      <c r="G364" s="36"/>
      <c r="H364" s="46">
        <f>H365</f>
        <v>3863.4</v>
      </c>
      <c r="I364" s="293">
        <f t="shared" si="68"/>
        <v>50</v>
      </c>
      <c r="J364" s="46">
        <f>J365</f>
        <v>50</v>
      </c>
      <c r="K364" s="46">
        <f>K365</f>
        <v>0</v>
      </c>
      <c r="L364" s="45">
        <f t="shared" si="71"/>
        <v>0</v>
      </c>
    </row>
    <row r="365" spans="1:12" ht="12.75" customHeight="1">
      <c r="A365" s="7" t="s">
        <v>8</v>
      </c>
      <c r="B365" s="42" t="s">
        <v>69</v>
      </c>
      <c r="C365" s="42" t="s">
        <v>13</v>
      </c>
      <c r="D365" s="42" t="s">
        <v>41</v>
      </c>
      <c r="E365" s="38">
        <v>9000090040</v>
      </c>
      <c r="F365" s="38">
        <v>320</v>
      </c>
      <c r="G365" s="38">
        <v>1</v>
      </c>
      <c r="H365" s="46">
        <v>3863.4</v>
      </c>
      <c r="I365" s="293">
        <f t="shared" si="68"/>
        <v>50</v>
      </c>
      <c r="J365" s="46">
        <v>50</v>
      </c>
      <c r="K365" s="46">
        <v>0</v>
      </c>
      <c r="L365" s="45">
        <f t="shared" si="71"/>
        <v>0</v>
      </c>
    </row>
    <row r="366" spans="1:12" ht="12.75" customHeight="1">
      <c r="A366" s="6" t="s">
        <v>21</v>
      </c>
      <c r="B366" s="42" t="s">
        <v>69</v>
      </c>
      <c r="C366" s="42" t="s">
        <v>13</v>
      </c>
      <c r="D366" s="42" t="s">
        <v>41</v>
      </c>
      <c r="E366" s="38">
        <v>9000090040</v>
      </c>
      <c r="F366" s="38">
        <v>800</v>
      </c>
      <c r="G366" s="36"/>
      <c r="H366" s="46">
        <f>H369</f>
        <v>110</v>
      </c>
      <c r="I366" s="293">
        <f t="shared" si="68"/>
        <v>50</v>
      </c>
      <c r="J366" s="46">
        <f>J368+J370</f>
        <v>50</v>
      </c>
      <c r="K366" s="46">
        <f>K368+K370</f>
        <v>0</v>
      </c>
      <c r="L366" s="45">
        <f t="shared" si="71"/>
        <v>0</v>
      </c>
    </row>
    <row r="367" spans="1:12" ht="12.75" customHeight="1">
      <c r="A367" s="6" t="s">
        <v>22</v>
      </c>
      <c r="B367" s="42" t="s">
        <v>69</v>
      </c>
      <c r="C367" s="42" t="s">
        <v>13</v>
      </c>
      <c r="D367" s="42" t="s">
        <v>41</v>
      </c>
      <c r="E367" s="38">
        <v>9000090040</v>
      </c>
      <c r="F367" s="38">
        <v>850</v>
      </c>
      <c r="G367" s="36"/>
      <c r="H367" s="46" t="e">
        <f>#REF!</f>
        <v>#REF!</v>
      </c>
      <c r="I367" s="293">
        <f t="shared" si="68"/>
        <v>50</v>
      </c>
      <c r="J367" s="46">
        <f>J368</f>
        <v>50</v>
      </c>
      <c r="K367" s="46">
        <f>K368</f>
        <v>0</v>
      </c>
      <c r="L367" s="45">
        <f t="shared" si="71"/>
        <v>0</v>
      </c>
    </row>
    <row r="368" spans="1:12" ht="15.75" customHeight="1">
      <c r="A368" s="7" t="s">
        <v>8</v>
      </c>
      <c r="B368" s="42" t="s">
        <v>69</v>
      </c>
      <c r="C368" s="42" t="s">
        <v>13</v>
      </c>
      <c r="D368" s="42" t="s">
        <v>41</v>
      </c>
      <c r="E368" s="38">
        <v>9000090040</v>
      </c>
      <c r="F368" s="38">
        <v>850</v>
      </c>
      <c r="G368" s="38">
        <v>1</v>
      </c>
      <c r="H368" s="46">
        <v>4517</v>
      </c>
      <c r="I368" s="293">
        <f t="shared" si="68"/>
        <v>50</v>
      </c>
      <c r="J368" s="46">
        <v>50</v>
      </c>
      <c r="K368" s="46">
        <v>0</v>
      </c>
      <c r="L368" s="45">
        <f t="shared" si="71"/>
        <v>0</v>
      </c>
    </row>
    <row r="369" spans="1:12" ht="15" hidden="1">
      <c r="A369" s="6" t="s">
        <v>75</v>
      </c>
      <c r="B369" s="42" t="s">
        <v>69</v>
      </c>
      <c r="C369" s="42" t="s">
        <v>13</v>
      </c>
      <c r="D369" s="42" t="s">
        <v>41</v>
      </c>
      <c r="E369" s="38">
        <v>9000090040</v>
      </c>
      <c r="F369" s="38">
        <v>880</v>
      </c>
      <c r="G369" s="36"/>
      <c r="H369" s="46">
        <f>H370</f>
        <v>110</v>
      </c>
      <c r="I369" s="293">
        <f t="shared" si="68"/>
        <v>0</v>
      </c>
      <c r="J369" s="46">
        <f>J370</f>
        <v>0</v>
      </c>
      <c r="K369" s="46">
        <f>K370</f>
        <v>0</v>
      </c>
      <c r="L369" s="45" t="e">
        <f t="shared" si="71"/>
        <v>#DIV/0!</v>
      </c>
    </row>
    <row r="370" spans="1:12" ht="15" hidden="1">
      <c r="A370" s="7" t="s">
        <v>8</v>
      </c>
      <c r="B370" s="42" t="s">
        <v>69</v>
      </c>
      <c r="C370" s="42" t="s">
        <v>13</v>
      </c>
      <c r="D370" s="42" t="s">
        <v>41</v>
      </c>
      <c r="E370" s="38">
        <v>9000090040</v>
      </c>
      <c r="F370" s="38">
        <v>880</v>
      </c>
      <c r="G370" s="38">
        <v>1</v>
      </c>
      <c r="H370" s="46">
        <v>110</v>
      </c>
      <c r="I370" s="293">
        <f t="shared" si="68"/>
        <v>0</v>
      </c>
      <c r="J370" s="46">
        <v>0</v>
      </c>
      <c r="K370" s="46">
        <v>0</v>
      </c>
      <c r="L370" s="45" t="e">
        <f t="shared" si="71"/>
        <v>#DIV/0!</v>
      </c>
    </row>
    <row r="371" spans="1:12" ht="45">
      <c r="A371" s="6" t="s">
        <v>76</v>
      </c>
      <c r="B371" s="42" t="s">
        <v>69</v>
      </c>
      <c r="C371" s="42" t="s">
        <v>13</v>
      </c>
      <c r="D371" s="42" t="s">
        <v>41</v>
      </c>
      <c r="E371" s="38">
        <v>9000090050</v>
      </c>
      <c r="F371" s="36"/>
      <c r="G371" s="36"/>
      <c r="H371" s="46">
        <f aca="true" t="shared" si="80" ref="H371:K373">H372</f>
        <v>190</v>
      </c>
      <c r="I371" s="293">
        <f t="shared" si="68"/>
        <v>208.67374999999998</v>
      </c>
      <c r="J371" s="46">
        <f>J372+J375</f>
        <v>270</v>
      </c>
      <c r="K371" s="46">
        <f>K372+K375</f>
        <v>61.32625</v>
      </c>
      <c r="L371" s="45">
        <f t="shared" si="71"/>
        <v>22.713425925925925</v>
      </c>
    </row>
    <row r="372" spans="1:12" ht="30">
      <c r="A372" s="31" t="s">
        <v>210</v>
      </c>
      <c r="B372" s="42" t="s">
        <v>69</v>
      </c>
      <c r="C372" s="42" t="s">
        <v>13</v>
      </c>
      <c r="D372" s="42" t="s">
        <v>41</v>
      </c>
      <c r="E372" s="38">
        <v>9000090050</v>
      </c>
      <c r="F372" s="38">
        <v>200</v>
      </c>
      <c r="G372" s="36"/>
      <c r="H372" s="46">
        <f t="shared" si="80"/>
        <v>190</v>
      </c>
      <c r="I372" s="293">
        <f t="shared" si="68"/>
        <v>188.67374999999998</v>
      </c>
      <c r="J372" s="46">
        <f t="shared" si="80"/>
        <v>250</v>
      </c>
      <c r="K372" s="46">
        <f t="shared" si="80"/>
        <v>61.32625</v>
      </c>
      <c r="L372" s="45">
        <f t="shared" si="71"/>
        <v>24.5305</v>
      </c>
    </row>
    <row r="373" spans="1:12" ht="30">
      <c r="A373" s="6" t="s">
        <v>20</v>
      </c>
      <c r="B373" s="42" t="s">
        <v>69</v>
      </c>
      <c r="C373" s="42" t="s">
        <v>13</v>
      </c>
      <c r="D373" s="42" t="s">
        <v>41</v>
      </c>
      <c r="E373" s="38">
        <v>9000090050</v>
      </c>
      <c r="F373" s="38">
        <v>240</v>
      </c>
      <c r="G373" s="36"/>
      <c r="H373" s="46">
        <f t="shared" si="80"/>
        <v>190</v>
      </c>
      <c r="I373" s="293">
        <f t="shared" si="68"/>
        <v>188.67374999999998</v>
      </c>
      <c r="J373" s="46">
        <f t="shared" si="80"/>
        <v>250</v>
      </c>
      <c r="K373" s="46">
        <f t="shared" si="80"/>
        <v>61.32625</v>
      </c>
      <c r="L373" s="45">
        <f t="shared" si="71"/>
        <v>24.5305</v>
      </c>
    </row>
    <row r="374" spans="1:12" ht="15">
      <c r="A374" s="7" t="s">
        <v>8</v>
      </c>
      <c r="B374" s="42" t="s">
        <v>69</v>
      </c>
      <c r="C374" s="42" t="s">
        <v>13</v>
      </c>
      <c r="D374" s="42" t="s">
        <v>41</v>
      </c>
      <c r="E374" s="38">
        <v>9000090050</v>
      </c>
      <c r="F374" s="38">
        <v>240</v>
      </c>
      <c r="G374" s="38">
        <v>1</v>
      </c>
      <c r="H374" s="46">
        <v>190</v>
      </c>
      <c r="I374" s="293">
        <f t="shared" si="68"/>
        <v>188.67374999999998</v>
      </c>
      <c r="J374" s="46">
        <v>250</v>
      </c>
      <c r="K374" s="46">
        <v>61.32625</v>
      </c>
      <c r="L374" s="45">
        <f t="shared" si="71"/>
        <v>24.5305</v>
      </c>
    </row>
    <row r="375" spans="1:12" ht="15">
      <c r="A375" s="6" t="s">
        <v>21</v>
      </c>
      <c r="B375" s="42" t="s">
        <v>69</v>
      </c>
      <c r="C375" s="42" t="s">
        <v>13</v>
      </c>
      <c r="D375" s="42" t="s">
        <v>41</v>
      </c>
      <c r="E375" s="38">
        <v>9000090050</v>
      </c>
      <c r="F375" s="38">
        <v>800</v>
      </c>
      <c r="G375" s="36"/>
      <c r="H375" s="46">
        <f>H401</f>
        <v>11</v>
      </c>
      <c r="I375" s="293">
        <f t="shared" si="68"/>
        <v>20</v>
      </c>
      <c r="J375" s="46">
        <f>J376</f>
        <v>20</v>
      </c>
      <c r="K375" s="46">
        <f>K376</f>
        <v>0</v>
      </c>
      <c r="L375" s="45">
        <f t="shared" si="71"/>
        <v>0</v>
      </c>
    </row>
    <row r="376" spans="1:14" ht="15">
      <c r="A376" s="6" t="s">
        <v>211</v>
      </c>
      <c r="B376" s="42" t="s">
        <v>69</v>
      </c>
      <c r="C376" s="42" t="s">
        <v>13</v>
      </c>
      <c r="D376" s="42" t="s">
        <v>41</v>
      </c>
      <c r="E376" s="38">
        <v>9000090050</v>
      </c>
      <c r="F376" s="38">
        <v>830</v>
      </c>
      <c r="G376" s="38"/>
      <c r="H376" s="46">
        <f>H377</f>
        <v>4517</v>
      </c>
      <c r="I376" s="293">
        <f t="shared" si="68"/>
        <v>20</v>
      </c>
      <c r="J376" s="46">
        <f>J377</f>
        <v>20</v>
      </c>
      <c r="K376" s="46">
        <f>K377</f>
        <v>0</v>
      </c>
      <c r="L376" s="45">
        <f t="shared" si="71"/>
        <v>0</v>
      </c>
      <c r="M376" s="27"/>
      <c r="N376" s="27"/>
    </row>
    <row r="377" spans="1:14" ht="34.5" customHeight="1">
      <c r="A377" s="7" t="s">
        <v>8</v>
      </c>
      <c r="B377" s="42" t="s">
        <v>69</v>
      </c>
      <c r="C377" s="42" t="s">
        <v>13</v>
      </c>
      <c r="D377" s="42" t="s">
        <v>41</v>
      </c>
      <c r="E377" s="38">
        <v>9000090050</v>
      </c>
      <c r="F377" s="38">
        <v>830</v>
      </c>
      <c r="G377" s="38">
        <v>1</v>
      </c>
      <c r="H377" s="46">
        <v>4517</v>
      </c>
      <c r="I377" s="293">
        <f t="shared" si="68"/>
        <v>20</v>
      </c>
      <c r="J377" s="46">
        <v>20</v>
      </c>
      <c r="K377" s="46">
        <v>0</v>
      </c>
      <c r="L377" s="45">
        <f t="shared" si="71"/>
        <v>0</v>
      </c>
      <c r="M377" s="27"/>
      <c r="N377" s="27"/>
    </row>
    <row r="378" spans="1:14" ht="15">
      <c r="A378" s="6" t="s">
        <v>410</v>
      </c>
      <c r="B378" s="42" t="s">
        <v>69</v>
      </c>
      <c r="C378" s="42" t="s">
        <v>13</v>
      </c>
      <c r="D378" s="42" t="s">
        <v>41</v>
      </c>
      <c r="E378" s="38">
        <v>9000090060</v>
      </c>
      <c r="F378" s="36"/>
      <c r="G378" s="36"/>
      <c r="H378" s="46">
        <f aca="true" t="shared" si="81" ref="H378:K380">H379</f>
        <v>50</v>
      </c>
      <c r="I378" s="293">
        <f t="shared" si="68"/>
        <v>10</v>
      </c>
      <c r="J378" s="46">
        <f t="shared" si="81"/>
        <v>10</v>
      </c>
      <c r="K378" s="46">
        <f t="shared" si="81"/>
        <v>0</v>
      </c>
      <c r="L378" s="45">
        <f t="shared" si="71"/>
        <v>0</v>
      </c>
      <c r="M378" s="24"/>
      <c r="N378" s="24"/>
    </row>
    <row r="379" spans="1:14" ht="51" customHeight="1">
      <c r="A379" s="31" t="s">
        <v>210</v>
      </c>
      <c r="B379" s="42" t="s">
        <v>69</v>
      </c>
      <c r="C379" s="42" t="s">
        <v>13</v>
      </c>
      <c r="D379" s="42" t="s">
        <v>41</v>
      </c>
      <c r="E379" s="38">
        <v>9000090060</v>
      </c>
      <c r="F379" s="38">
        <v>200</v>
      </c>
      <c r="G379" s="36"/>
      <c r="H379" s="46">
        <f t="shared" si="81"/>
        <v>50</v>
      </c>
      <c r="I379" s="293">
        <f t="shared" si="68"/>
        <v>10</v>
      </c>
      <c r="J379" s="46">
        <f t="shared" si="81"/>
        <v>10</v>
      </c>
      <c r="K379" s="46">
        <f t="shared" si="81"/>
        <v>0</v>
      </c>
      <c r="L379" s="45">
        <f t="shared" si="71"/>
        <v>0</v>
      </c>
      <c r="M379" s="24"/>
      <c r="N379" s="24"/>
    </row>
    <row r="380" spans="1:14" ht="30" customHeight="1">
      <c r="A380" s="6" t="s">
        <v>20</v>
      </c>
      <c r="B380" s="42" t="s">
        <v>69</v>
      </c>
      <c r="C380" s="42" t="s">
        <v>13</v>
      </c>
      <c r="D380" s="42" t="s">
        <v>41</v>
      </c>
      <c r="E380" s="38">
        <v>9000090060</v>
      </c>
      <c r="F380" s="38">
        <v>240</v>
      </c>
      <c r="G380" s="36"/>
      <c r="H380" s="46">
        <f t="shared" si="81"/>
        <v>50</v>
      </c>
      <c r="I380" s="293">
        <f t="shared" si="68"/>
        <v>10</v>
      </c>
      <c r="J380" s="46">
        <f t="shared" si="81"/>
        <v>10</v>
      </c>
      <c r="K380" s="46">
        <f t="shared" si="81"/>
        <v>0</v>
      </c>
      <c r="L380" s="45">
        <f t="shared" si="71"/>
        <v>0</v>
      </c>
      <c r="M380" s="24"/>
      <c r="N380" s="24"/>
    </row>
    <row r="381" spans="1:14" ht="15">
      <c r="A381" s="7" t="s">
        <v>8</v>
      </c>
      <c r="B381" s="42" t="s">
        <v>69</v>
      </c>
      <c r="C381" s="42" t="s">
        <v>13</v>
      </c>
      <c r="D381" s="42" t="s">
        <v>41</v>
      </c>
      <c r="E381" s="38">
        <v>9000090060</v>
      </c>
      <c r="F381" s="38">
        <v>240</v>
      </c>
      <c r="G381" s="38">
        <v>1</v>
      </c>
      <c r="H381" s="46">
        <v>50</v>
      </c>
      <c r="I381" s="293">
        <f t="shared" si="68"/>
        <v>10</v>
      </c>
      <c r="J381" s="46">
        <v>10</v>
      </c>
      <c r="K381" s="46">
        <v>0</v>
      </c>
      <c r="L381" s="45">
        <f t="shared" si="71"/>
        <v>0</v>
      </c>
      <c r="M381" s="24"/>
      <c r="N381" s="24"/>
    </row>
    <row r="382" spans="1:14" ht="30">
      <c r="A382" s="33" t="s">
        <v>537</v>
      </c>
      <c r="B382" s="42" t="s">
        <v>69</v>
      </c>
      <c r="C382" s="42" t="s">
        <v>13</v>
      </c>
      <c r="D382" s="42" t="s">
        <v>41</v>
      </c>
      <c r="E382" s="38">
        <v>5600000000</v>
      </c>
      <c r="F382" s="36"/>
      <c r="G382" s="36"/>
      <c r="H382" s="46" t="e">
        <f>#REF!</f>
        <v>#REF!</v>
      </c>
      <c r="I382" s="293">
        <f t="shared" si="68"/>
        <v>3</v>
      </c>
      <c r="J382" s="46">
        <f>J383+J387+J391</f>
        <v>3</v>
      </c>
      <c r="K382" s="46">
        <f>K383+K387+K391</f>
        <v>0</v>
      </c>
      <c r="L382" s="45">
        <f t="shared" si="71"/>
        <v>0</v>
      </c>
      <c r="M382" s="20"/>
      <c r="N382" s="20"/>
    </row>
    <row r="383" spans="1:12" ht="30">
      <c r="A383" s="33" t="s">
        <v>455</v>
      </c>
      <c r="B383" s="42" t="s">
        <v>69</v>
      </c>
      <c r="C383" s="42" t="s">
        <v>13</v>
      </c>
      <c r="D383" s="42" t="s">
        <v>41</v>
      </c>
      <c r="E383" s="38">
        <v>5600191050</v>
      </c>
      <c r="F383" s="36"/>
      <c r="G383" s="36"/>
      <c r="H383" s="46">
        <f>H384</f>
        <v>8</v>
      </c>
      <c r="I383" s="293">
        <f t="shared" si="68"/>
        <v>1</v>
      </c>
      <c r="J383" s="46">
        <f aca="true" t="shared" si="82" ref="J383:K385">J384</f>
        <v>1</v>
      </c>
      <c r="K383" s="46">
        <f t="shared" si="82"/>
        <v>0</v>
      </c>
      <c r="L383" s="45">
        <f t="shared" si="71"/>
        <v>0</v>
      </c>
    </row>
    <row r="384" spans="1:12" ht="30">
      <c r="A384" s="31" t="s">
        <v>210</v>
      </c>
      <c r="B384" s="42" t="s">
        <v>69</v>
      </c>
      <c r="C384" s="42" t="s">
        <v>13</v>
      </c>
      <c r="D384" s="42" t="s">
        <v>41</v>
      </c>
      <c r="E384" s="38">
        <v>5600191050</v>
      </c>
      <c r="F384" s="38">
        <v>200</v>
      </c>
      <c r="G384" s="36"/>
      <c r="H384" s="46">
        <f>H385</f>
        <v>8</v>
      </c>
      <c r="I384" s="293">
        <f t="shared" si="68"/>
        <v>1</v>
      </c>
      <c r="J384" s="46">
        <f t="shared" si="82"/>
        <v>1</v>
      </c>
      <c r="K384" s="46">
        <f t="shared" si="82"/>
        <v>0</v>
      </c>
      <c r="L384" s="45">
        <f t="shared" si="71"/>
        <v>0</v>
      </c>
    </row>
    <row r="385" spans="1:12" ht="30">
      <c r="A385" s="6" t="s">
        <v>20</v>
      </c>
      <c r="B385" s="42" t="s">
        <v>69</v>
      </c>
      <c r="C385" s="42" t="s">
        <v>13</v>
      </c>
      <c r="D385" s="42" t="s">
        <v>41</v>
      </c>
      <c r="E385" s="38">
        <v>5600191050</v>
      </c>
      <c r="F385" s="38">
        <v>240</v>
      </c>
      <c r="G385" s="36"/>
      <c r="H385" s="46">
        <f>H386</f>
        <v>8</v>
      </c>
      <c r="I385" s="293">
        <f aca="true" t="shared" si="83" ref="I385:I448">J385-K385</f>
        <v>1</v>
      </c>
      <c r="J385" s="46">
        <f t="shared" si="82"/>
        <v>1</v>
      </c>
      <c r="K385" s="46">
        <f t="shared" si="82"/>
        <v>0</v>
      </c>
      <c r="L385" s="45">
        <f t="shared" si="71"/>
        <v>0</v>
      </c>
    </row>
    <row r="386" spans="1:12" ht="15">
      <c r="A386" s="7" t="s">
        <v>8</v>
      </c>
      <c r="B386" s="42" t="s">
        <v>69</v>
      </c>
      <c r="C386" s="42" t="s">
        <v>13</v>
      </c>
      <c r="D386" s="42" t="s">
        <v>41</v>
      </c>
      <c r="E386" s="38">
        <v>5600191050</v>
      </c>
      <c r="F386" s="38">
        <v>240</v>
      </c>
      <c r="G386" s="38">
        <v>1</v>
      </c>
      <c r="H386" s="46">
        <v>8</v>
      </c>
      <c r="I386" s="293">
        <f t="shared" si="83"/>
        <v>1</v>
      </c>
      <c r="J386" s="46">
        <v>1</v>
      </c>
      <c r="K386" s="46">
        <v>0</v>
      </c>
      <c r="L386" s="45">
        <f t="shared" si="71"/>
        <v>0</v>
      </c>
    </row>
    <row r="387" spans="1:12" ht="90">
      <c r="A387" s="33" t="s">
        <v>456</v>
      </c>
      <c r="B387" s="42" t="s">
        <v>69</v>
      </c>
      <c r="C387" s="42" t="s">
        <v>13</v>
      </c>
      <c r="D387" s="42" t="s">
        <v>41</v>
      </c>
      <c r="E387" s="38">
        <v>5600291050</v>
      </c>
      <c r="F387" s="36"/>
      <c r="G387" s="36"/>
      <c r="H387" s="46">
        <f aca="true" t="shared" si="84" ref="H387:K393">H388</f>
        <v>8</v>
      </c>
      <c r="I387" s="293">
        <f t="shared" si="83"/>
        <v>1</v>
      </c>
      <c r="J387" s="46">
        <f t="shared" si="84"/>
        <v>1</v>
      </c>
      <c r="K387" s="46">
        <f t="shared" si="84"/>
        <v>0</v>
      </c>
      <c r="L387" s="45">
        <f t="shared" si="71"/>
        <v>0</v>
      </c>
    </row>
    <row r="388" spans="1:12" ht="30">
      <c r="A388" s="31" t="s">
        <v>210</v>
      </c>
      <c r="B388" s="42" t="s">
        <v>69</v>
      </c>
      <c r="C388" s="42" t="s">
        <v>13</v>
      </c>
      <c r="D388" s="42" t="s">
        <v>41</v>
      </c>
      <c r="E388" s="38">
        <v>5600291050</v>
      </c>
      <c r="F388" s="38">
        <v>200</v>
      </c>
      <c r="G388" s="36"/>
      <c r="H388" s="46">
        <f t="shared" si="84"/>
        <v>8</v>
      </c>
      <c r="I388" s="293">
        <f t="shared" si="83"/>
        <v>1</v>
      </c>
      <c r="J388" s="46">
        <f t="shared" si="84"/>
        <v>1</v>
      </c>
      <c r="K388" s="46">
        <f t="shared" si="84"/>
        <v>0</v>
      </c>
      <c r="L388" s="45">
        <f aca="true" t="shared" si="85" ref="L388:L451">K388/J388*100</f>
        <v>0</v>
      </c>
    </row>
    <row r="389" spans="1:12" ht="30">
      <c r="A389" s="6" t="s">
        <v>20</v>
      </c>
      <c r="B389" s="42" t="s">
        <v>69</v>
      </c>
      <c r="C389" s="42" t="s">
        <v>13</v>
      </c>
      <c r="D389" s="42" t="s">
        <v>41</v>
      </c>
      <c r="E389" s="38">
        <v>5600291050</v>
      </c>
      <c r="F389" s="38">
        <v>240</v>
      </c>
      <c r="G389" s="36"/>
      <c r="H389" s="46">
        <f t="shared" si="84"/>
        <v>8</v>
      </c>
      <c r="I389" s="293">
        <f t="shared" si="83"/>
        <v>1</v>
      </c>
      <c r="J389" s="46">
        <f t="shared" si="84"/>
        <v>1</v>
      </c>
      <c r="K389" s="46">
        <f t="shared" si="84"/>
        <v>0</v>
      </c>
      <c r="L389" s="45">
        <f t="shared" si="85"/>
        <v>0</v>
      </c>
    </row>
    <row r="390" spans="1:12" ht="15">
      <c r="A390" s="7" t="s">
        <v>8</v>
      </c>
      <c r="B390" s="42" t="s">
        <v>69</v>
      </c>
      <c r="C390" s="42" t="s">
        <v>13</v>
      </c>
      <c r="D390" s="42" t="s">
        <v>41</v>
      </c>
      <c r="E390" s="38">
        <v>5600291050</v>
      </c>
      <c r="F390" s="38">
        <v>240</v>
      </c>
      <c r="G390" s="38">
        <v>1</v>
      </c>
      <c r="H390" s="46">
        <v>8</v>
      </c>
      <c r="I390" s="293">
        <f t="shared" si="83"/>
        <v>1</v>
      </c>
      <c r="J390" s="46">
        <v>1</v>
      </c>
      <c r="K390" s="46">
        <v>0</v>
      </c>
      <c r="L390" s="45">
        <f t="shared" si="85"/>
        <v>0</v>
      </c>
    </row>
    <row r="391" spans="1:12" ht="45">
      <c r="A391" s="144" t="s">
        <v>538</v>
      </c>
      <c r="B391" s="42" t="s">
        <v>69</v>
      </c>
      <c r="C391" s="42" t="s">
        <v>13</v>
      </c>
      <c r="D391" s="42" t="s">
        <v>41</v>
      </c>
      <c r="E391" s="38">
        <v>5600391050</v>
      </c>
      <c r="F391" s="36"/>
      <c r="G391" s="36"/>
      <c r="H391" s="46">
        <f t="shared" si="84"/>
        <v>8</v>
      </c>
      <c r="I391" s="293">
        <f>J391-K391</f>
        <v>1</v>
      </c>
      <c r="J391" s="46">
        <f t="shared" si="84"/>
        <v>1</v>
      </c>
      <c r="K391" s="46">
        <f t="shared" si="84"/>
        <v>0</v>
      </c>
      <c r="L391" s="45">
        <f t="shared" si="85"/>
        <v>0</v>
      </c>
    </row>
    <row r="392" spans="1:12" ht="30">
      <c r="A392" s="31" t="s">
        <v>210</v>
      </c>
      <c r="B392" s="42" t="s">
        <v>69</v>
      </c>
      <c r="C392" s="42" t="s">
        <v>13</v>
      </c>
      <c r="D392" s="42" t="s">
        <v>41</v>
      </c>
      <c r="E392" s="38">
        <v>5600391050</v>
      </c>
      <c r="F392" s="38">
        <v>200</v>
      </c>
      <c r="G392" s="36"/>
      <c r="H392" s="46">
        <f t="shared" si="84"/>
        <v>8</v>
      </c>
      <c r="I392" s="293">
        <f>J392-K392</f>
        <v>1</v>
      </c>
      <c r="J392" s="46">
        <f t="shared" si="84"/>
        <v>1</v>
      </c>
      <c r="K392" s="46">
        <f t="shared" si="84"/>
        <v>0</v>
      </c>
      <c r="L392" s="45">
        <f t="shared" si="85"/>
        <v>0</v>
      </c>
    </row>
    <row r="393" spans="1:12" ht="30">
      <c r="A393" s="6" t="s">
        <v>20</v>
      </c>
      <c r="B393" s="42" t="s">
        <v>69</v>
      </c>
      <c r="C393" s="42" t="s">
        <v>13</v>
      </c>
      <c r="D393" s="42" t="s">
        <v>41</v>
      </c>
      <c r="E393" s="38">
        <v>5600391050</v>
      </c>
      <c r="F393" s="38">
        <v>240</v>
      </c>
      <c r="G393" s="36"/>
      <c r="H393" s="46">
        <f t="shared" si="84"/>
        <v>8</v>
      </c>
      <c r="I393" s="293">
        <f>J393-K393</f>
        <v>1</v>
      </c>
      <c r="J393" s="46">
        <f t="shared" si="84"/>
        <v>1</v>
      </c>
      <c r="K393" s="46">
        <f t="shared" si="84"/>
        <v>0</v>
      </c>
      <c r="L393" s="45">
        <f t="shared" si="85"/>
        <v>0</v>
      </c>
    </row>
    <row r="394" spans="1:12" ht="15">
      <c r="A394" s="7" t="s">
        <v>8</v>
      </c>
      <c r="B394" s="42" t="s">
        <v>69</v>
      </c>
      <c r="C394" s="42" t="s">
        <v>13</v>
      </c>
      <c r="D394" s="42" t="s">
        <v>41</v>
      </c>
      <c r="E394" s="38">
        <v>5600391050</v>
      </c>
      <c r="F394" s="38">
        <v>240</v>
      </c>
      <c r="G394" s="38">
        <v>1</v>
      </c>
      <c r="H394" s="46">
        <v>8</v>
      </c>
      <c r="I394" s="293">
        <f>J394-K394</f>
        <v>1</v>
      </c>
      <c r="J394" s="46">
        <v>1</v>
      </c>
      <c r="K394" s="46">
        <v>0</v>
      </c>
      <c r="L394" s="45">
        <f t="shared" si="85"/>
        <v>0</v>
      </c>
    </row>
    <row r="395" spans="1:12" ht="75">
      <c r="A395" s="133" t="s">
        <v>637</v>
      </c>
      <c r="B395" s="42" t="s">
        <v>69</v>
      </c>
      <c r="C395" s="42" t="s">
        <v>13</v>
      </c>
      <c r="D395" s="42" t="s">
        <v>41</v>
      </c>
      <c r="E395" s="38">
        <v>6000000000</v>
      </c>
      <c r="F395" s="36"/>
      <c r="G395" s="36"/>
      <c r="H395" s="46" t="e">
        <f>#REF!</f>
        <v>#REF!</v>
      </c>
      <c r="I395" s="293">
        <f t="shared" si="83"/>
        <v>5</v>
      </c>
      <c r="J395" s="46">
        <f>J396</f>
        <v>5</v>
      </c>
      <c r="K395" s="46">
        <f>K396</f>
        <v>0</v>
      </c>
      <c r="L395" s="45">
        <f t="shared" si="85"/>
        <v>0</v>
      </c>
    </row>
    <row r="396" spans="1:12" ht="60">
      <c r="A396" s="132" t="s">
        <v>488</v>
      </c>
      <c r="B396" s="42" t="s">
        <v>69</v>
      </c>
      <c r="C396" s="42" t="s">
        <v>13</v>
      </c>
      <c r="D396" s="42" t="s">
        <v>41</v>
      </c>
      <c r="E396" s="38">
        <v>6000191060</v>
      </c>
      <c r="F396" s="36"/>
      <c r="G396" s="36"/>
      <c r="H396" s="46">
        <f>H397</f>
        <v>8</v>
      </c>
      <c r="I396" s="293">
        <f t="shared" si="83"/>
        <v>5</v>
      </c>
      <c r="J396" s="46">
        <f aca="true" t="shared" si="86" ref="J396:K398">J397</f>
        <v>5</v>
      </c>
      <c r="K396" s="46">
        <f t="shared" si="86"/>
        <v>0</v>
      </c>
      <c r="L396" s="45">
        <f t="shared" si="85"/>
        <v>0</v>
      </c>
    </row>
    <row r="397" spans="1:12" ht="30">
      <c r="A397" s="31" t="s">
        <v>210</v>
      </c>
      <c r="B397" s="42" t="s">
        <v>69</v>
      </c>
      <c r="C397" s="42" t="s">
        <v>13</v>
      </c>
      <c r="D397" s="42" t="s">
        <v>41</v>
      </c>
      <c r="E397" s="38">
        <v>6000191060</v>
      </c>
      <c r="F397" s="38">
        <v>200</v>
      </c>
      <c r="G397" s="36"/>
      <c r="H397" s="46">
        <f>H398</f>
        <v>8</v>
      </c>
      <c r="I397" s="293">
        <f t="shared" si="83"/>
        <v>5</v>
      </c>
      <c r="J397" s="46">
        <f t="shared" si="86"/>
        <v>5</v>
      </c>
      <c r="K397" s="46">
        <f t="shared" si="86"/>
        <v>0</v>
      </c>
      <c r="L397" s="45">
        <f t="shared" si="85"/>
        <v>0</v>
      </c>
    </row>
    <row r="398" spans="1:12" ht="30">
      <c r="A398" s="6" t="s">
        <v>20</v>
      </c>
      <c r="B398" s="42" t="s">
        <v>69</v>
      </c>
      <c r="C398" s="42" t="s">
        <v>13</v>
      </c>
      <c r="D398" s="42" t="s">
        <v>41</v>
      </c>
      <c r="E398" s="38">
        <v>6000191060</v>
      </c>
      <c r="F398" s="38">
        <v>240</v>
      </c>
      <c r="G398" s="36"/>
      <c r="H398" s="46">
        <f>H399</f>
        <v>8</v>
      </c>
      <c r="I398" s="293">
        <f t="shared" si="83"/>
        <v>5</v>
      </c>
      <c r="J398" s="46">
        <f t="shared" si="86"/>
        <v>5</v>
      </c>
      <c r="K398" s="46">
        <f t="shared" si="86"/>
        <v>0</v>
      </c>
      <c r="L398" s="45">
        <f t="shared" si="85"/>
        <v>0</v>
      </c>
    </row>
    <row r="399" spans="1:12" ht="15">
      <c r="A399" s="7" t="s">
        <v>8</v>
      </c>
      <c r="B399" s="42" t="s">
        <v>69</v>
      </c>
      <c r="C399" s="42" t="s">
        <v>13</v>
      </c>
      <c r="D399" s="42" t="s">
        <v>41</v>
      </c>
      <c r="E399" s="38">
        <v>6000191060</v>
      </c>
      <c r="F399" s="38">
        <v>240</v>
      </c>
      <c r="G399" s="38">
        <v>1</v>
      </c>
      <c r="H399" s="46">
        <v>8</v>
      </c>
      <c r="I399" s="293">
        <f t="shared" si="83"/>
        <v>5</v>
      </c>
      <c r="J399" s="46">
        <v>5</v>
      </c>
      <c r="K399" s="46">
        <v>0</v>
      </c>
      <c r="L399" s="45">
        <f t="shared" si="85"/>
        <v>0</v>
      </c>
    </row>
    <row r="400" spans="1:12" ht="30">
      <c r="A400" s="144" t="s">
        <v>465</v>
      </c>
      <c r="B400" s="42" t="s">
        <v>69</v>
      </c>
      <c r="C400" s="42" t="s">
        <v>13</v>
      </c>
      <c r="D400" s="42" t="s">
        <v>41</v>
      </c>
      <c r="E400" s="38">
        <v>6200000000</v>
      </c>
      <c r="F400" s="36"/>
      <c r="G400" s="36"/>
      <c r="H400" s="46">
        <f>H401</f>
        <v>11</v>
      </c>
      <c r="I400" s="293">
        <f t="shared" si="83"/>
        <v>20</v>
      </c>
      <c r="J400" s="46">
        <f>J401+J406</f>
        <v>20</v>
      </c>
      <c r="K400" s="46">
        <f>K401+K406</f>
        <v>0</v>
      </c>
      <c r="L400" s="45">
        <f t="shared" si="85"/>
        <v>0</v>
      </c>
    </row>
    <row r="401" spans="1:12" ht="30">
      <c r="A401" s="145" t="s">
        <v>638</v>
      </c>
      <c r="B401" s="42" t="s">
        <v>69</v>
      </c>
      <c r="C401" s="42" t="s">
        <v>13</v>
      </c>
      <c r="D401" s="42" t="s">
        <v>41</v>
      </c>
      <c r="E401" s="38">
        <v>6210000000</v>
      </c>
      <c r="F401" s="36"/>
      <c r="G401" s="36"/>
      <c r="H401" s="46">
        <f aca="true" t="shared" si="87" ref="H401:K404">H402</f>
        <v>11</v>
      </c>
      <c r="I401" s="293">
        <f t="shared" si="83"/>
        <v>10</v>
      </c>
      <c r="J401" s="46">
        <f t="shared" si="87"/>
        <v>10</v>
      </c>
      <c r="K401" s="46">
        <f t="shared" si="87"/>
        <v>0</v>
      </c>
      <c r="L401" s="45">
        <f t="shared" si="85"/>
        <v>0</v>
      </c>
    </row>
    <row r="402" spans="1:12" ht="30">
      <c r="A402" s="145" t="s">
        <v>466</v>
      </c>
      <c r="B402" s="42" t="s">
        <v>69</v>
      </c>
      <c r="C402" s="42" t="s">
        <v>13</v>
      </c>
      <c r="D402" s="42" t="s">
        <v>41</v>
      </c>
      <c r="E402" s="38">
        <v>6210191010</v>
      </c>
      <c r="F402" s="36"/>
      <c r="G402" s="36"/>
      <c r="H402" s="46">
        <f t="shared" si="87"/>
        <v>11</v>
      </c>
      <c r="I402" s="293">
        <f t="shared" si="83"/>
        <v>10</v>
      </c>
      <c r="J402" s="46">
        <f t="shared" si="87"/>
        <v>10</v>
      </c>
      <c r="K402" s="46">
        <f t="shared" si="87"/>
        <v>0</v>
      </c>
      <c r="L402" s="45">
        <f t="shared" si="85"/>
        <v>0</v>
      </c>
    </row>
    <row r="403" spans="1:12" ht="30">
      <c r="A403" s="31" t="s">
        <v>210</v>
      </c>
      <c r="B403" s="42" t="s">
        <v>69</v>
      </c>
      <c r="C403" s="42" t="s">
        <v>13</v>
      </c>
      <c r="D403" s="42" t="s">
        <v>41</v>
      </c>
      <c r="E403" s="38">
        <v>6210191010</v>
      </c>
      <c r="F403" s="38">
        <v>200</v>
      </c>
      <c r="G403" s="36"/>
      <c r="H403" s="46">
        <f t="shared" si="87"/>
        <v>11</v>
      </c>
      <c r="I403" s="293">
        <f t="shared" si="83"/>
        <v>10</v>
      </c>
      <c r="J403" s="46">
        <f t="shared" si="87"/>
        <v>10</v>
      </c>
      <c r="K403" s="46">
        <v>0</v>
      </c>
      <c r="L403" s="45">
        <f t="shared" si="85"/>
        <v>0</v>
      </c>
    </row>
    <row r="404" spans="1:12" ht="30">
      <c r="A404" s="6" t="s">
        <v>20</v>
      </c>
      <c r="B404" s="42" t="s">
        <v>69</v>
      </c>
      <c r="C404" s="42" t="s">
        <v>13</v>
      </c>
      <c r="D404" s="42" t="s">
        <v>41</v>
      </c>
      <c r="E404" s="38">
        <v>6210191010</v>
      </c>
      <c r="F404" s="38">
        <v>240</v>
      </c>
      <c r="G404" s="36"/>
      <c r="H404" s="46">
        <f t="shared" si="87"/>
        <v>11</v>
      </c>
      <c r="I404" s="293">
        <f t="shared" si="83"/>
        <v>10</v>
      </c>
      <c r="J404" s="46">
        <f t="shared" si="87"/>
        <v>10</v>
      </c>
      <c r="K404" s="46">
        <v>0</v>
      </c>
      <c r="L404" s="45">
        <f t="shared" si="85"/>
        <v>0</v>
      </c>
    </row>
    <row r="405" spans="1:12" ht="15" customHeight="1">
      <c r="A405" s="7" t="s">
        <v>8</v>
      </c>
      <c r="B405" s="42" t="s">
        <v>69</v>
      </c>
      <c r="C405" s="42" t="s">
        <v>13</v>
      </c>
      <c r="D405" s="42" t="s">
        <v>41</v>
      </c>
      <c r="E405" s="38">
        <v>6210191010</v>
      </c>
      <c r="F405" s="38">
        <v>240</v>
      </c>
      <c r="G405" s="38">
        <v>1</v>
      </c>
      <c r="H405" s="46">
        <v>11</v>
      </c>
      <c r="I405" s="293">
        <f t="shared" si="83"/>
        <v>10</v>
      </c>
      <c r="J405" s="46">
        <v>10</v>
      </c>
      <c r="K405" s="46">
        <v>0</v>
      </c>
      <c r="L405" s="45">
        <f t="shared" si="85"/>
        <v>0</v>
      </c>
    </row>
    <row r="406" spans="1:12" ht="15" customHeight="1">
      <c r="A406" s="145" t="s">
        <v>639</v>
      </c>
      <c r="B406" s="42" t="s">
        <v>69</v>
      </c>
      <c r="C406" s="42" t="s">
        <v>13</v>
      </c>
      <c r="D406" s="42" t="s">
        <v>41</v>
      </c>
      <c r="E406" s="38">
        <v>6220000000</v>
      </c>
      <c r="F406" s="36"/>
      <c r="G406" s="36"/>
      <c r="H406" s="46">
        <f aca="true" t="shared" si="88" ref="H406:K409">H407</f>
        <v>8</v>
      </c>
      <c r="I406" s="293">
        <f t="shared" si="83"/>
        <v>10</v>
      </c>
      <c r="J406" s="46">
        <f>J407</f>
        <v>10</v>
      </c>
      <c r="K406" s="46">
        <f>K407</f>
        <v>0</v>
      </c>
      <c r="L406" s="45">
        <f t="shared" si="85"/>
        <v>0</v>
      </c>
    </row>
    <row r="407" spans="1:12" ht="30" customHeight="1">
      <c r="A407" s="145" t="s">
        <v>468</v>
      </c>
      <c r="B407" s="42" t="s">
        <v>69</v>
      </c>
      <c r="C407" s="42" t="s">
        <v>13</v>
      </c>
      <c r="D407" s="42" t="s">
        <v>41</v>
      </c>
      <c r="E407" s="38">
        <v>6220191010</v>
      </c>
      <c r="F407" s="36"/>
      <c r="G407" s="36"/>
      <c r="H407" s="46">
        <f t="shared" si="88"/>
        <v>8</v>
      </c>
      <c r="I407" s="293">
        <f t="shared" si="83"/>
        <v>10</v>
      </c>
      <c r="J407" s="46">
        <f t="shared" si="88"/>
        <v>10</v>
      </c>
      <c r="K407" s="46">
        <f t="shared" si="88"/>
        <v>0</v>
      </c>
      <c r="L407" s="45">
        <f t="shared" si="85"/>
        <v>0</v>
      </c>
    </row>
    <row r="408" spans="1:12" ht="31.5" customHeight="1">
      <c r="A408" s="31" t="s">
        <v>210</v>
      </c>
      <c r="B408" s="42" t="s">
        <v>69</v>
      </c>
      <c r="C408" s="42" t="s">
        <v>13</v>
      </c>
      <c r="D408" s="42" t="s">
        <v>41</v>
      </c>
      <c r="E408" s="38">
        <v>6220191010</v>
      </c>
      <c r="F408" s="38">
        <v>200</v>
      </c>
      <c r="G408" s="36"/>
      <c r="H408" s="46">
        <f t="shared" si="88"/>
        <v>8</v>
      </c>
      <c r="I408" s="293">
        <f t="shared" si="83"/>
        <v>10</v>
      </c>
      <c r="J408" s="46">
        <f t="shared" si="88"/>
        <v>10</v>
      </c>
      <c r="K408" s="46">
        <f t="shared" si="88"/>
        <v>0</v>
      </c>
      <c r="L408" s="45">
        <f t="shared" si="85"/>
        <v>0</v>
      </c>
    </row>
    <row r="409" spans="1:12" ht="33" customHeight="1">
      <c r="A409" s="6" t="s">
        <v>20</v>
      </c>
      <c r="B409" s="42" t="s">
        <v>69</v>
      </c>
      <c r="C409" s="42" t="s">
        <v>13</v>
      </c>
      <c r="D409" s="42" t="s">
        <v>41</v>
      </c>
      <c r="E409" s="38">
        <v>6220191010</v>
      </c>
      <c r="F409" s="38">
        <v>240</v>
      </c>
      <c r="G409" s="36"/>
      <c r="H409" s="46">
        <f t="shared" si="88"/>
        <v>8</v>
      </c>
      <c r="I409" s="293">
        <f t="shared" si="83"/>
        <v>10</v>
      </c>
      <c r="J409" s="46">
        <f t="shared" si="88"/>
        <v>10</v>
      </c>
      <c r="K409" s="46">
        <f t="shared" si="88"/>
        <v>0</v>
      </c>
      <c r="L409" s="45">
        <f t="shared" si="85"/>
        <v>0</v>
      </c>
    </row>
    <row r="410" spans="1:12" ht="19.5" customHeight="1">
      <c r="A410" s="7" t="s">
        <v>8</v>
      </c>
      <c r="B410" s="42" t="s">
        <v>69</v>
      </c>
      <c r="C410" s="42" t="s">
        <v>13</v>
      </c>
      <c r="D410" s="42" t="s">
        <v>41</v>
      </c>
      <c r="E410" s="38">
        <v>6220191010</v>
      </c>
      <c r="F410" s="38">
        <v>240</v>
      </c>
      <c r="G410" s="38">
        <v>1</v>
      </c>
      <c r="H410" s="46">
        <v>8</v>
      </c>
      <c r="I410" s="293">
        <f t="shared" si="83"/>
        <v>10</v>
      </c>
      <c r="J410" s="46">
        <v>10</v>
      </c>
      <c r="K410" s="46">
        <v>0</v>
      </c>
      <c r="L410" s="45">
        <f t="shared" si="85"/>
        <v>0</v>
      </c>
    </row>
    <row r="411" spans="1:12" ht="30" customHeight="1">
      <c r="A411" s="144" t="s">
        <v>490</v>
      </c>
      <c r="B411" s="42" t="s">
        <v>69</v>
      </c>
      <c r="C411" s="42" t="s">
        <v>13</v>
      </c>
      <c r="D411" s="42" t="s">
        <v>41</v>
      </c>
      <c r="E411" s="38">
        <v>6300000000</v>
      </c>
      <c r="F411" s="36"/>
      <c r="G411" s="36"/>
      <c r="H411" s="46" t="e">
        <f>#REF!</f>
        <v>#REF!</v>
      </c>
      <c r="I411" s="293">
        <f t="shared" si="83"/>
        <v>3</v>
      </c>
      <c r="J411" s="46">
        <f>J412+J416</f>
        <v>3</v>
      </c>
      <c r="K411" s="46">
        <f>K412+K416</f>
        <v>0</v>
      </c>
      <c r="L411" s="45">
        <f t="shared" si="85"/>
        <v>0</v>
      </c>
    </row>
    <row r="412" spans="1:14" ht="15" customHeight="1">
      <c r="A412" s="145" t="s">
        <v>491</v>
      </c>
      <c r="B412" s="42" t="s">
        <v>69</v>
      </c>
      <c r="C412" s="42" t="s">
        <v>13</v>
      </c>
      <c r="D412" s="42" t="s">
        <v>41</v>
      </c>
      <c r="E412" s="38">
        <v>6300191100</v>
      </c>
      <c r="F412" s="36"/>
      <c r="G412" s="36"/>
      <c r="H412" s="46">
        <f aca="true" t="shared" si="89" ref="H412:K418">H413</f>
        <v>11</v>
      </c>
      <c r="I412" s="293">
        <f t="shared" si="83"/>
        <v>1.5</v>
      </c>
      <c r="J412" s="46">
        <f t="shared" si="89"/>
        <v>1.5</v>
      </c>
      <c r="K412" s="46">
        <f t="shared" si="89"/>
        <v>0</v>
      </c>
      <c r="L412" s="45">
        <f t="shared" si="85"/>
        <v>0</v>
      </c>
      <c r="M412" s="59"/>
      <c r="N412" s="59"/>
    </row>
    <row r="413" spans="1:12" ht="30">
      <c r="A413" s="31" t="s">
        <v>210</v>
      </c>
      <c r="B413" s="42" t="s">
        <v>69</v>
      </c>
      <c r="C413" s="42" t="s">
        <v>13</v>
      </c>
      <c r="D413" s="42" t="s">
        <v>41</v>
      </c>
      <c r="E413" s="38">
        <v>6300191100</v>
      </c>
      <c r="F413" s="38">
        <v>200</v>
      </c>
      <c r="G413" s="36"/>
      <c r="H413" s="46">
        <f t="shared" si="89"/>
        <v>11</v>
      </c>
      <c r="I413" s="293">
        <f t="shared" si="83"/>
        <v>1.5</v>
      </c>
      <c r="J413" s="46">
        <f t="shared" si="89"/>
        <v>1.5</v>
      </c>
      <c r="K413" s="46">
        <f t="shared" si="89"/>
        <v>0</v>
      </c>
      <c r="L413" s="45">
        <f t="shared" si="85"/>
        <v>0</v>
      </c>
    </row>
    <row r="414" spans="1:12" ht="30">
      <c r="A414" s="6" t="s">
        <v>20</v>
      </c>
      <c r="B414" s="42" t="s">
        <v>69</v>
      </c>
      <c r="C414" s="42" t="s">
        <v>13</v>
      </c>
      <c r="D414" s="42" t="s">
        <v>41</v>
      </c>
      <c r="E414" s="38">
        <v>6300191100</v>
      </c>
      <c r="F414" s="38">
        <v>240</v>
      </c>
      <c r="G414" s="36"/>
      <c r="H414" s="46">
        <f t="shared" si="89"/>
        <v>11</v>
      </c>
      <c r="I414" s="293">
        <f t="shared" si="83"/>
        <v>1.5</v>
      </c>
      <c r="J414" s="46">
        <f t="shared" si="89"/>
        <v>1.5</v>
      </c>
      <c r="K414" s="46">
        <f t="shared" si="89"/>
        <v>0</v>
      </c>
      <c r="L414" s="45">
        <f t="shared" si="85"/>
        <v>0</v>
      </c>
    </row>
    <row r="415" spans="1:12" ht="15">
      <c r="A415" s="7" t="s">
        <v>8</v>
      </c>
      <c r="B415" s="42" t="s">
        <v>69</v>
      </c>
      <c r="C415" s="42" t="s">
        <v>13</v>
      </c>
      <c r="D415" s="42" t="s">
        <v>41</v>
      </c>
      <c r="E415" s="38">
        <v>6300191100</v>
      </c>
      <c r="F415" s="38">
        <v>240</v>
      </c>
      <c r="G415" s="38">
        <v>1</v>
      </c>
      <c r="H415" s="46">
        <v>11</v>
      </c>
      <c r="I415" s="293">
        <f t="shared" si="83"/>
        <v>1.5</v>
      </c>
      <c r="J415" s="46">
        <v>1.5</v>
      </c>
      <c r="K415" s="46">
        <v>0</v>
      </c>
      <c r="L415" s="45">
        <f t="shared" si="85"/>
        <v>0</v>
      </c>
    </row>
    <row r="416" spans="1:12" ht="75">
      <c r="A416" s="145" t="s">
        <v>492</v>
      </c>
      <c r="B416" s="42" t="s">
        <v>69</v>
      </c>
      <c r="C416" s="42" t="s">
        <v>13</v>
      </c>
      <c r="D416" s="42" t="s">
        <v>41</v>
      </c>
      <c r="E416" s="38">
        <v>6300291100</v>
      </c>
      <c r="F416" s="36"/>
      <c r="G416" s="36"/>
      <c r="H416" s="46">
        <f t="shared" si="89"/>
        <v>11</v>
      </c>
      <c r="I416" s="293">
        <f t="shared" si="83"/>
        <v>1.5</v>
      </c>
      <c r="J416" s="46">
        <f t="shared" si="89"/>
        <v>1.5</v>
      </c>
      <c r="K416" s="46">
        <f t="shared" si="89"/>
        <v>0</v>
      </c>
      <c r="L416" s="45">
        <f t="shared" si="85"/>
        <v>0</v>
      </c>
    </row>
    <row r="417" spans="1:12" ht="30">
      <c r="A417" s="31" t="s">
        <v>210</v>
      </c>
      <c r="B417" s="42" t="s">
        <v>69</v>
      </c>
      <c r="C417" s="42" t="s">
        <v>13</v>
      </c>
      <c r="D417" s="42" t="s">
        <v>41</v>
      </c>
      <c r="E417" s="38">
        <v>6300291100</v>
      </c>
      <c r="F417" s="38">
        <v>200</v>
      </c>
      <c r="G417" s="36"/>
      <c r="H417" s="46">
        <f t="shared" si="89"/>
        <v>11</v>
      </c>
      <c r="I417" s="293">
        <f t="shared" si="83"/>
        <v>1.5</v>
      </c>
      <c r="J417" s="46">
        <f t="shared" si="89"/>
        <v>1.5</v>
      </c>
      <c r="K417" s="46">
        <f t="shared" si="89"/>
        <v>0</v>
      </c>
      <c r="L417" s="45">
        <f t="shared" si="85"/>
        <v>0</v>
      </c>
    </row>
    <row r="418" spans="1:12" ht="30">
      <c r="A418" s="6" t="s">
        <v>20</v>
      </c>
      <c r="B418" s="42" t="s">
        <v>69</v>
      </c>
      <c r="C418" s="42" t="s">
        <v>13</v>
      </c>
      <c r="D418" s="42" t="s">
        <v>41</v>
      </c>
      <c r="E418" s="38">
        <v>6300291100</v>
      </c>
      <c r="F418" s="38">
        <v>240</v>
      </c>
      <c r="G418" s="36"/>
      <c r="H418" s="46">
        <f t="shared" si="89"/>
        <v>11</v>
      </c>
      <c r="I418" s="293">
        <f t="shared" si="83"/>
        <v>1.5</v>
      </c>
      <c r="J418" s="46">
        <f t="shared" si="89"/>
        <v>1.5</v>
      </c>
      <c r="K418" s="46">
        <f t="shared" si="89"/>
        <v>0</v>
      </c>
      <c r="L418" s="45">
        <f t="shared" si="85"/>
        <v>0</v>
      </c>
    </row>
    <row r="419" spans="1:14" s="55" customFormat="1" ht="15">
      <c r="A419" s="7" t="s">
        <v>8</v>
      </c>
      <c r="B419" s="42" t="s">
        <v>69</v>
      </c>
      <c r="C419" s="42" t="s">
        <v>13</v>
      </c>
      <c r="D419" s="42" t="s">
        <v>41</v>
      </c>
      <c r="E419" s="38">
        <v>6300291100</v>
      </c>
      <c r="F419" s="38">
        <v>240</v>
      </c>
      <c r="G419" s="38">
        <v>1</v>
      </c>
      <c r="H419" s="46">
        <v>11</v>
      </c>
      <c r="I419" s="293">
        <f t="shared" si="83"/>
        <v>1.5</v>
      </c>
      <c r="J419" s="46">
        <v>1.5</v>
      </c>
      <c r="K419" s="46">
        <v>0</v>
      </c>
      <c r="L419" s="45">
        <f t="shared" si="85"/>
        <v>0</v>
      </c>
      <c r="M419" s="54"/>
      <c r="N419" s="54"/>
    </row>
    <row r="420" spans="1:12" ht="28.5">
      <c r="A420" s="5" t="s">
        <v>123</v>
      </c>
      <c r="B420" s="112" t="s">
        <v>69</v>
      </c>
      <c r="C420" s="112" t="s">
        <v>124</v>
      </c>
      <c r="D420" s="41"/>
      <c r="E420" s="36"/>
      <c r="F420" s="36"/>
      <c r="G420" s="36"/>
      <c r="H420" s="293" t="e">
        <f>H421+#REF!+H462</f>
        <v>#REF!</v>
      </c>
      <c r="I420" s="293">
        <f t="shared" si="83"/>
        <v>147</v>
      </c>
      <c r="J420" s="293">
        <f>J421</f>
        <v>147</v>
      </c>
      <c r="K420" s="293">
        <f>K421</f>
        <v>0</v>
      </c>
      <c r="L420" s="45">
        <f t="shared" si="85"/>
        <v>0</v>
      </c>
    </row>
    <row r="421" spans="1:12" ht="42.75">
      <c r="A421" s="5" t="s">
        <v>152</v>
      </c>
      <c r="B421" s="112" t="s">
        <v>69</v>
      </c>
      <c r="C421" s="112" t="s">
        <v>124</v>
      </c>
      <c r="D421" s="112" t="s">
        <v>128</v>
      </c>
      <c r="E421" s="294"/>
      <c r="F421" s="294"/>
      <c r="G421" s="294"/>
      <c r="H421" s="293" t="e">
        <f aca="true" t="shared" si="90" ref="H421:K422">H422</f>
        <v>#REF!</v>
      </c>
      <c r="I421" s="293">
        <f t="shared" si="83"/>
        <v>147</v>
      </c>
      <c r="J421" s="293">
        <f>J422+J427</f>
        <v>147</v>
      </c>
      <c r="K421" s="293">
        <f>K422+K427</f>
        <v>0</v>
      </c>
      <c r="L421" s="45">
        <f t="shared" si="85"/>
        <v>0</v>
      </c>
    </row>
    <row r="422" spans="1:12" ht="15">
      <c r="A422" s="6" t="s">
        <v>16</v>
      </c>
      <c r="B422" s="42" t="s">
        <v>69</v>
      </c>
      <c r="C422" s="42" t="s">
        <v>124</v>
      </c>
      <c r="D422" s="42" t="s">
        <v>128</v>
      </c>
      <c r="E422" s="38">
        <v>9000000000</v>
      </c>
      <c r="F422" s="36"/>
      <c r="G422" s="36"/>
      <c r="H422" s="46" t="e">
        <f t="shared" si="90"/>
        <v>#REF!</v>
      </c>
      <c r="I422" s="293">
        <f t="shared" si="83"/>
        <v>100</v>
      </c>
      <c r="J422" s="46">
        <f t="shared" si="90"/>
        <v>100</v>
      </c>
      <c r="K422" s="46">
        <f t="shared" si="90"/>
        <v>0</v>
      </c>
      <c r="L422" s="45">
        <f t="shared" si="85"/>
        <v>0</v>
      </c>
    </row>
    <row r="423" spans="1:12" ht="45">
      <c r="A423" s="6" t="s">
        <v>411</v>
      </c>
      <c r="B423" s="42" t="s">
        <v>69</v>
      </c>
      <c r="C423" s="42" t="s">
        <v>124</v>
      </c>
      <c r="D423" s="42" t="s">
        <v>128</v>
      </c>
      <c r="E423" s="38">
        <v>9000090310</v>
      </c>
      <c r="F423" s="36"/>
      <c r="G423" s="36"/>
      <c r="H423" s="46" t="e">
        <f>#REF!+H424+#REF!+H448</f>
        <v>#REF!</v>
      </c>
      <c r="I423" s="293">
        <f t="shared" si="83"/>
        <v>100</v>
      </c>
      <c r="J423" s="46">
        <f>J424</f>
        <v>100</v>
      </c>
      <c r="K423" s="46">
        <f>K424</f>
        <v>0</v>
      </c>
      <c r="L423" s="45">
        <f t="shared" si="85"/>
        <v>0</v>
      </c>
    </row>
    <row r="424" spans="1:12" ht="30">
      <c r="A424" s="31" t="s">
        <v>210</v>
      </c>
      <c r="B424" s="42" t="s">
        <v>69</v>
      </c>
      <c r="C424" s="42" t="s">
        <v>124</v>
      </c>
      <c r="D424" s="42" t="s">
        <v>128</v>
      </c>
      <c r="E424" s="38">
        <v>9000090310</v>
      </c>
      <c r="F424" s="38">
        <v>200</v>
      </c>
      <c r="G424" s="36"/>
      <c r="H424" s="46">
        <f aca="true" t="shared" si="91" ref="H424:K425">H425</f>
        <v>4860</v>
      </c>
      <c r="I424" s="293">
        <f t="shared" si="83"/>
        <v>100</v>
      </c>
      <c r="J424" s="46">
        <f t="shared" si="91"/>
        <v>100</v>
      </c>
      <c r="K424" s="46">
        <v>0</v>
      </c>
      <c r="L424" s="45">
        <f t="shared" si="85"/>
        <v>0</v>
      </c>
    </row>
    <row r="425" spans="1:12" ht="15" customHeight="1">
      <c r="A425" s="6" t="s">
        <v>20</v>
      </c>
      <c r="B425" s="42" t="s">
        <v>69</v>
      </c>
      <c r="C425" s="42" t="s">
        <v>124</v>
      </c>
      <c r="D425" s="42" t="s">
        <v>128</v>
      </c>
      <c r="E425" s="38">
        <v>9000090310</v>
      </c>
      <c r="F425" s="38">
        <v>240</v>
      </c>
      <c r="G425" s="36"/>
      <c r="H425" s="46">
        <f t="shared" si="91"/>
        <v>4860</v>
      </c>
      <c r="I425" s="293">
        <f t="shared" si="83"/>
        <v>100</v>
      </c>
      <c r="J425" s="46">
        <f t="shared" si="91"/>
        <v>100</v>
      </c>
      <c r="K425" s="46">
        <f t="shared" si="91"/>
        <v>0</v>
      </c>
      <c r="L425" s="45">
        <f t="shared" si="85"/>
        <v>0</v>
      </c>
    </row>
    <row r="426" spans="1:12" ht="15" customHeight="1">
      <c r="A426" s="7" t="s">
        <v>8</v>
      </c>
      <c r="B426" s="42" t="s">
        <v>69</v>
      </c>
      <c r="C426" s="42" t="s">
        <v>124</v>
      </c>
      <c r="D426" s="42" t="s">
        <v>128</v>
      </c>
      <c r="E426" s="38">
        <v>9000090310</v>
      </c>
      <c r="F426" s="38">
        <v>240</v>
      </c>
      <c r="G426" s="38">
        <v>1</v>
      </c>
      <c r="H426" s="46">
        <v>4860</v>
      </c>
      <c r="I426" s="293">
        <f t="shared" si="83"/>
        <v>100</v>
      </c>
      <c r="J426" s="46">
        <v>100</v>
      </c>
      <c r="K426" s="46">
        <v>0</v>
      </c>
      <c r="L426" s="45">
        <f t="shared" si="85"/>
        <v>0</v>
      </c>
    </row>
    <row r="427" spans="1:12" ht="15" customHeight="1">
      <c r="A427" s="31" t="s">
        <v>536</v>
      </c>
      <c r="B427" s="42" t="s">
        <v>69</v>
      </c>
      <c r="C427" s="42" t="s">
        <v>124</v>
      </c>
      <c r="D427" s="42" t="s">
        <v>128</v>
      </c>
      <c r="E427" s="38">
        <v>5500000000</v>
      </c>
      <c r="F427" s="36"/>
      <c r="G427" s="36"/>
      <c r="H427" s="46" t="e">
        <f>#REF!</f>
        <v>#REF!</v>
      </c>
      <c r="I427" s="293">
        <f t="shared" si="83"/>
        <v>47</v>
      </c>
      <c r="J427" s="46">
        <f>J428+J436+J440+J444+J432</f>
        <v>47</v>
      </c>
      <c r="K427" s="46">
        <f>K428+K436+K440+K444+K432</f>
        <v>0</v>
      </c>
      <c r="L427" s="45">
        <f t="shared" si="85"/>
        <v>0</v>
      </c>
    </row>
    <row r="428" spans="1:12" ht="42.75" customHeight="1">
      <c r="A428" s="31" t="s">
        <v>450</v>
      </c>
      <c r="B428" s="42" t="s">
        <v>69</v>
      </c>
      <c r="C428" s="42" t="s">
        <v>124</v>
      </c>
      <c r="D428" s="42" t="s">
        <v>128</v>
      </c>
      <c r="E428" s="38">
        <v>5500191040</v>
      </c>
      <c r="F428" s="36"/>
      <c r="G428" s="36"/>
      <c r="H428" s="46">
        <f aca="true" t="shared" si="92" ref="H428:K446">H429</f>
        <v>8</v>
      </c>
      <c r="I428" s="293">
        <f t="shared" si="83"/>
        <v>6</v>
      </c>
      <c r="J428" s="46">
        <f t="shared" si="92"/>
        <v>6</v>
      </c>
      <c r="K428" s="46">
        <f t="shared" si="92"/>
        <v>0</v>
      </c>
      <c r="L428" s="45">
        <f t="shared" si="85"/>
        <v>0</v>
      </c>
    </row>
    <row r="429" spans="1:12" ht="30" customHeight="1">
      <c r="A429" s="31" t="s">
        <v>210</v>
      </c>
      <c r="B429" s="42" t="s">
        <v>69</v>
      </c>
      <c r="C429" s="42" t="s">
        <v>124</v>
      </c>
      <c r="D429" s="42" t="s">
        <v>128</v>
      </c>
      <c r="E429" s="38">
        <v>5500191040</v>
      </c>
      <c r="F429" s="38">
        <v>200</v>
      </c>
      <c r="G429" s="36"/>
      <c r="H429" s="46">
        <f t="shared" si="92"/>
        <v>8</v>
      </c>
      <c r="I429" s="293">
        <f t="shared" si="83"/>
        <v>6</v>
      </c>
      <c r="J429" s="46">
        <f t="shared" si="92"/>
        <v>6</v>
      </c>
      <c r="K429" s="46">
        <f t="shared" si="92"/>
        <v>0</v>
      </c>
      <c r="L429" s="45">
        <f t="shared" si="85"/>
        <v>0</v>
      </c>
    </row>
    <row r="430" spans="1:12" ht="30" customHeight="1">
      <c r="A430" s="6" t="s">
        <v>20</v>
      </c>
      <c r="B430" s="42" t="s">
        <v>69</v>
      </c>
      <c r="C430" s="42" t="s">
        <v>124</v>
      </c>
      <c r="D430" s="42" t="s">
        <v>128</v>
      </c>
      <c r="E430" s="38">
        <v>5500191040</v>
      </c>
      <c r="F430" s="38">
        <v>240</v>
      </c>
      <c r="G430" s="36"/>
      <c r="H430" s="46">
        <f t="shared" si="92"/>
        <v>8</v>
      </c>
      <c r="I430" s="293">
        <f t="shared" si="83"/>
        <v>6</v>
      </c>
      <c r="J430" s="46">
        <f t="shared" si="92"/>
        <v>6</v>
      </c>
      <c r="K430" s="46">
        <f t="shared" si="92"/>
        <v>0</v>
      </c>
      <c r="L430" s="45">
        <f t="shared" si="85"/>
        <v>0</v>
      </c>
    </row>
    <row r="431" spans="1:12" ht="15" customHeight="1">
      <c r="A431" s="7" t="s">
        <v>8</v>
      </c>
      <c r="B431" s="42" t="s">
        <v>69</v>
      </c>
      <c r="C431" s="42" t="s">
        <v>124</v>
      </c>
      <c r="D431" s="42" t="s">
        <v>128</v>
      </c>
      <c r="E431" s="38">
        <v>5500191040</v>
      </c>
      <c r="F431" s="38">
        <v>240</v>
      </c>
      <c r="G431" s="38">
        <v>1</v>
      </c>
      <c r="H431" s="46">
        <v>8</v>
      </c>
      <c r="I431" s="293">
        <f t="shared" si="83"/>
        <v>6</v>
      </c>
      <c r="J431" s="46">
        <v>6</v>
      </c>
      <c r="K431" s="46">
        <v>0</v>
      </c>
      <c r="L431" s="45">
        <f t="shared" si="85"/>
        <v>0</v>
      </c>
    </row>
    <row r="432" spans="1:12" ht="15" customHeight="1">
      <c r="A432" s="31" t="s">
        <v>451</v>
      </c>
      <c r="B432" s="42" t="s">
        <v>69</v>
      </c>
      <c r="C432" s="42" t="s">
        <v>124</v>
      </c>
      <c r="D432" s="42" t="s">
        <v>128</v>
      </c>
      <c r="E432" s="38">
        <v>5500291040</v>
      </c>
      <c r="F432" s="36"/>
      <c r="G432" s="36"/>
      <c r="H432" s="46">
        <f t="shared" si="92"/>
        <v>8</v>
      </c>
      <c r="I432" s="293">
        <f>J432-K432</f>
        <v>5</v>
      </c>
      <c r="J432" s="46">
        <f t="shared" si="92"/>
        <v>5</v>
      </c>
      <c r="K432" s="46">
        <f t="shared" si="92"/>
        <v>0</v>
      </c>
      <c r="L432" s="45">
        <f t="shared" si="85"/>
        <v>0</v>
      </c>
    </row>
    <row r="433" spans="1:12" ht="30" customHeight="1">
      <c r="A433" s="31" t="s">
        <v>210</v>
      </c>
      <c r="B433" s="42" t="s">
        <v>69</v>
      </c>
      <c r="C433" s="42" t="s">
        <v>124</v>
      </c>
      <c r="D433" s="42" t="s">
        <v>128</v>
      </c>
      <c r="E433" s="38">
        <v>5500291040</v>
      </c>
      <c r="F433" s="38">
        <v>200</v>
      </c>
      <c r="G433" s="36"/>
      <c r="H433" s="46">
        <f t="shared" si="92"/>
        <v>8</v>
      </c>
      <c r="I433" s="293">
        <f>J433-K433</f>
        <v>5</v>
      </c>
      <c r="J433" s="46">
        <f t="shared" si="92"/>
        <v>5</v>
      </c>
      <c r="K433" s="46">
        <f t="shared" si="92"/>
        <v>0</v>
      </c>
      <c r="L433" s="45">
        <f t="shared" si="85"/>
        <v>0</v>
      </c>
    </row>
    <row r="434" spans="1:12" ht="30" customHeight="1">
      <c r="A434" s="6" t="s">
        <v>20</v>
      </c>
      <c r="B434" s="42" t="s">
        <v>69</v>
      </c>
      <c r="C434" s="42" t="s">
        <v>124</v>
      </c>
      <c r="D434" s="42" t="s">
        <v>128</v>
      </c>
      <c r="E434" s="38">
        <v>5500291040</v>
      </c>
      <c r="F434" s="38">
        <v>240</v>
      </c>
      <c r="G434" s="36"/>
      <c r="H434" s="46">
        <f t="shared" si="92"/>
        <v>8</v>
      </c>
      <c r="I434" s="293">
        <f>J434-K434</f>
        <v>5</v>
      </c>
      <c r="J434" s="46">
        <f t="shared" si="92"/>
        <v>5</v>
      </c>
      <c r="K434" s="46">
        <f t="shared" si="92"/>
        <v>0</v>
      </c>
      <c r="L434" s="45">
        <f t="shared" si="85"/>
        <v>0</v>
      </c>
    </row>
    <row r="435" spans="1:12" ht="15" customHeight="1">
      <c r="A435" s="7" t="s">
        <v>8</v>
      </c>
      <c r="B435" s="42" t="s">
        <v>69</v>
      </c>
      <c r="C435" s="42" t="s">
        <v>124</v>
      </c>
      <c r="D435" s="42" t="s">
        <v>128</v>
      </c>
      <c r="E435" s="38">
        <v>5500291040</v>
      </c>
      <c r="F435" s="38">
        <v>240</v>
      </c>
      <c r="G435" s="38">
        <v>1</v>
      </c>
      <c r="H435" s="46">
        <v>8</v>
      </c>
      <c r="I435" s="293">
        <f>J435-K435</f>
        <v>5</v>
      </c>
      <c r="J435" s="46">
        <v>5</v>
      </c>
      <c r="K435" s="46">
        <v>0</v>
      </c>
      <c r="L435" s="45">
        <f t="shared" si="85"/>
        <v>0</v>
      </c>
    </row>
    <row r="436" spans="1:12" ht="15" customHeight="1">
      <c r="A436" s="31" t="s">
        <v>452</v>
      </c>
      <c r="B436" s="42" t="s">
        <v>69</v>
      </c>
      <c r="C436" s="42" t="s">
        <v>124</v>
      </c>
      <c r="D436" s="42" t="s">
        <v>128</v>
      </c>
      <c r="E436" s="38">
        <v>5500391040</v>
      </c>
      <c r="F436" s="36"/>
      <c r="G436" s="36"/>
      <c r="H436" s="46">
        <f t="shared" si="92"/>
        <v>8</v>
      </c>
      <c r="I436" s="293">
        <f t="shared" si="83"/>
        <v>30</v>
      </c>
      <c r="J436" s="46">
        <f t="shared" si="92"/>
        <v>30</v>
      </c>
      <c r="K436" s="46">
        <f t="shared" si="92"/>
        <v>0</v>
      </c>
      <c r="L436" s="45">
        <f t="shared" si="85"/>
        <v>0</v>
      </c>
    </row>
    <row r="437" spans="1:12" ht="15" customHeight="1">
      <c r="A437" s="31" t="s">
        <v>210</v>
      </c>
      <c r="B437" s="42" t="s">
        <v>69</v>
      </c>
      <c r="C437" s="42" t="s">
        <v>124</v>
      </c>
      <c r="D437" s="42" t="s">
        <v>128</v>
      </c>
      <c r="E437" s="38">
        <v>5500391040</v>
      </c>
      <c r="F437" s="38">
        <v>200</v>
      </c>
      <c r="G437" s="36"/>
      <c r="H437" s="46">
        <f t="shared" si="92"/>
        <v>8</v>
      </c>
      <c r="I437" s="293">
        <f t="shared" si="83"/>
        <v>30</v>
      </c>
      <c r="J437" s="46">
        <f t="shared" si="92"/>
        <v>30</v>
      </c>
      <c r="K437" s="46">
        <f t="shared" si="92"/>
        <v>0</v>
      </c>
      <c r="L437" s="45">
        <f t="shared" si="85"/>
        <v>0</v>
      </c>
    </row>
    <row r="438" spans="1:12" ht="15" customHeight="1">
      <c r="A438" s="6" t="s">
        <v>20</v>
      </c>
      <c r="B438" s="42" t="s">
        <v>69</v>
      </c>
      <c r="C438" s="42" t="s">
        <v>124</v>
      </c>
      <c r="D438" s="42" t="s">
        <v>128</v>
      </c>
      <c r="E438" s="38">
        <v>5500391040</v>
      </c>
      <c r="F438" s="38">
        <v>240</v>
      </c>
      <c r="G438" s="36"/>
      <c r="H438" s="46">
        <f t="shared" si="92"/>
        <v>8</v>
      </c>
      <c r="I438" s="293">
        <f t="shared" si="83"/>
        <v>30</v>
      </c>
      <c r="J438" s="46">
        <f t="shared" si="92"/>
        <v>30</v>
      </c>
      <c r="K438" s="46">
        <f t="shared" si="92"/>
        <v>0</v>
      </c>
      <c r="L438" s="45">
        <f t="shared" si="85"/>
        <v>0</v>
      </c>
    </row>
    <row r="439" spans="1:12" ht="15">
      <c r="A439" s="7" t="s">
        <v>8</v>
      </c>
      <c r="B439" s="42" t="s">
        <v>69</v>
      </c>
      <c r="C439" s="42" t="s">
        <v>124</v>
      </c>
      <c r="D439" s="42" t="s">
        <v>128</v>
      </c>
      <c r="E439" s="38">
        <v>5500391040</v>
      </c>
      <c r="F439" s="38">
        <v>240</v>
      </c>
      <c r="G439" s="38">
        <v>1</v>
      </c>
      <c r="H439" s="46">
        <v>8</v>
      </c>
      <c r="I439" s="293">
        <f t="shared" si="83"/>
        <v>30</v>
      </c>
      <c r="J439" s="46">
        <v>30</v>
      </c>
      <c r="K439" s="46">
        <v>0</v>
      </c>
      <c r="L439" s="45">
        <f t="shared" si="85"/>
        <v>0</v>
      </c>
    </row>
    <row r="440" spans="1:12" ht="30">
      <c r="A440" s="31" t="s">
        <v>453</v>
      </c>
      <c r="B440" s="42" t="s">
        <v>69</v>
      </c>
      <c r="C440" s="42" t="s">
        <v>124</v>
      </c>
      <c r="D440" s="42" t="s">
        <v>128</v>
      </c>
      <c r="E440" s="38">
        <v>5500491040</v>
      </c>
      <c r="F440" s="36"/>
      <c r="G440" s="36"/>
      <c r="H440" s="46">
        <f t="shared" si="92"/>
        <v>8</v>
      </c>
      <c r="I440" s="293">
        <f t="shared" si="83"/>
        <v>3</v>
      </c>
      <c r="J440" s="46">
        <f t="shared" si="92"/>
        <v>3</v>
      </c>
      <c r="K440" s="46">
        <f t="shared" si="92"/>
        <v>0</v>
      </c>
      <c r="L440" s="45">
        <f t="shared" si="85"/>
        <v>0</v>
      </c>
    </row>
    <row r="441" spans="1:12" ht="30">
      <c r="A441" s="31" t="s">
        <v>210</v>
      </c>
      <c r="B441" s="42" t="s">
        <v>69</v>
      </c>
      <c r="C441" s="42" t="s">
        <v>124</v>
      </c>
      <c r="D441" s="42" t="s">
        <v>128</v>
      </c>
      <c r="E441" s="38">
        <v>5500491040</v>
      </c>
      <c r="F441" s="38">
        <v>200</v>
      </c>
      <c r="G441" s="36"/>
      <c r="H441" s="46">
        <f t="shared" si="92"/>
        <v>8</v>
      </c>
      <c r="I441" s="293">
        <f t="shared" si="83"/>
        <v>3</v>
      </c>
      <c r="J441" s="46">
        <f t="shared" si="92"/>
        <v>3</v>
      </c>
      <c r="K441" s="46">
        <f t="shared" si="92"/>
        <v>0</v>
      </c>
      <c r="L441" s="45">
        <f t="shared" si="85"/>
        <v>0</v>
      </c>
    </row>
    <row r="442" spans="1:12" ht="30">
      <c r="A442" s="6" t="s">
        <v>20</v>
      </c>
      <c r="B442" s="42" t="s">
        <v>69</v>
      </c>
      <c r="C442" s="42" t="s">
        <v>124</v>
      </c>
      <c r="D442" s="42" t="s">
        <v>128</v>
      </c>
      <c r="E442" s="38">
        <v>5500491040</v>
      </c>
      <c r="F442" s="38">
        <v>240</v>
      </c>
      <c r="G442" s="36"/>
      <c r="H442" s="46">
        <f t="shared" si="92"/>
        <v>8</v>
      </c>
      <c r="I442" s="293">
        <f t="shared" si="83"/>
        <v>3</v>
      </c>
      <c r="J442" s="46">
        <f t="shared" si="92"/>
        <v>3</v>
      </c>
      <c r="K442" s="46">
        <f t="shared" si="92"/>
        <v>0</v>
      </c>
      <c r="L442" s="45">
        <f t="shared" si="85"/>
        <v>0</v>
      </c>
    </row>
    <row r="443" spans="1:12" ht="15">
      <c r="A443" s="7" t="s">
        <v>8</v>
      </c>
      <c r="B443" s="42" t="s">
        <v>69</v>
      </c>
      <c r="C443" s="42" t="s">
        <v>124</v>
      </c>
      <c r="D443" s="42" t="s">
        <v>128</v>
      </c>
      <c r="E443" s="38">
        <v>5500491040</v>
      </c>
      <c r="F443" s="38">
        <v>240</v>
      </c>
      <c r="G443" s="38">
        <v>1</v>
      </c>
      <c r="H443" s="46">
        <v>8</v>
      </c>
      <c r="I443" s="293">
        <f t="shared" si="83"/>
        <v>3</v>
      </c>
      <c r="J443" s="46">
        <v>3</v>
      </c>
      <c r="K443" s="46">
        <v>0</v>
      </c>
      <c r="L443" s="45">
        <f t="shared" si="85"/>
        <v>0</v>
      </c>
    </row>
    <row r="444" spans="1:12" ht="45">
      <c r="A444" s="31" t="s">
        <v>454</v>
      </c>
      <c r="B444" s="42" t="s">
        <v>69</v>
      </c>
      <c r="C444" s="42" t="s">
        <v>124</v>
      </c>
      <c r="D444" s="42" t="s">
        <v>128</v>
      </c>
      <c r="E444" s="38">
        <v>5500591040</v>
      </c>
      <c r="F444" s="36"/>
      <c r="G444" s="36"/>
      <c r="H444" s="46">
        <f t="shared" si="92"/>
        <v>8</v>
      </c>
      <c r="I444" s="293">
        <f t="shared" si="83"/>
        <v>3</v>
      </c>
      <c r="J444" s="46">
        <f t="shared" si="92"/>
        <v>3</v>
      </c>
      <c r="K444" s="46">
        <f t="shared" si="92"/>
        <v>0</v>
      </c>
      <c r="L444" s="45">
        <f t="shared" si="85"/>
        <v>0</v>
      </c>
    </row>
    <row r="445" spans="1:12" ht="30">
      <c r="A445" s="31" t="s">
        <v>210</v>
      </c>
      <c r="B445" s="42" t="s">
        <v>69</v>
      </c>
      <c r="C445" s="42" t="s">
        <v>124</v>
      </c>
      <c r="D445" s="42" t="s">
        <v>128</v>
      </c>
      <c r="E445" s="38">
        <v>5500591040</v>
      </c>
      <c r="F445" s="38">
        <v>200</v>
      </c>
      <c r="G445" s="36"/>
      <c r="H445" s="46">
        <f t="shared" si="92"/>
        <v>8</v>
      </c>
      <c r="I445" s="293">
        <f t="shared" si="83"/>
        <v>3</v>
      </c>
      <c r="J445" s="46">
        <f t="shared" si="92"/>
        <v>3</v>
      </c>
      <c r="K445" s="46">
        <f t="shared" si="92"/>
        <v>0</v>
      </c>
      <c r="L445" s="45">
        <f t="shared" si="85"/>
        <v>0</v>
      </c>
    </row>
    <row r="446" spans="1:12" ht="30">
      <c r="A446" s="6" t="s">
        <v>20</v>
      </c>
      <c r="B446" s="42" t="s">
        <v>69</v>
      </c>
      <c r="C446" s="42" t="s">
        <v>124</v>
      </c>
      <c r="D446" s="42" t="s">
        <v>128</v>
      </c>
      <c r="E446" s="38">
        <v>5500591040</v>
      </c>
      <c r="F446" s="38">
        <v>240</v>
      </c>
      <c r="G446" s="36"/>
      <c r="H446" s="46">
        <f t="shared" si="92"/>
        <v>8</v>
      </c>
      <c r="I446" s="293">
        <f t="shared" si="83"/>
        <v>3</v>
      </c>
      <c r="J446" s="46">
        <f t="shared" si="92"/>
        <v>3</v>
      </c>
      <c r="K446" s="46">
        <f t="shared" si="92"/>
        <v>0</v>
      </c>
      <c r="L446" s="45">
        <f t="shared" si="85"/>
        <v>0</v>
      </c>
    </row>
    <row r="447" spans="1:12" ht="15">
      <c r="A447" s="7" t="s">
        <v>8</v>
      </c>
      <c r="B447" s="42" t="s">
        <v>69</v>
      </c>
      <c r="C447" s="42" t="s">
        <v>124</v>
      </c>
      <c r="D447" s="42" t="s">
        <v>128</v>
      </c>
      <c r="E447" s="38">
        <v>5500591040</v>
      </c>
      <c r="F447" s="38">
        <v>240</v>
      </c>
      <c r="G447" s="38">
        <v>1</v>
      </c>
      <c r="H447" s="46">
        <v>8</v>
      </c>
      <c r="I447" s="293">
        <f t="shared" si="83"/>
        <v>3</v>
      </c>
      <c r="J447" s="46">
        <v>3</v>
      </c>
      <c r="K447" s="46">
        <v>0</v>
      </c>
      <c r="L447" s="45">
        <f t="shared" si="85"/>
        <v>0</v>
      </c>
    </row>
    <row r="448" spans="1:12" ht="15">
      <c r="A448" s="5" t="s">
        <v>77</v>
      </c>
      <c r="B448" s="112" t="s">
        <v>69</v>
      </c>
      <c r="C448" s="112" t="s">
        <v>78</v>
      </c>
      <c r="D448" s="41"/>
      <c r="E448" s="36"/>
      <c r="F448" s="36"/>
      <c r="G448" s="36"/>
      <c r="H448" s="293" t="e">
        <f>H455+H464+#REF!+H505</f>
        <v>#REF!</v>
      </c>
      <c r="I448" s="293">
        <f t="shared" si="83"/>
        <v>15587.93288</v>
      </c>
      <c r="J448" s="293">
        <f>J449+J455+J464+J505</f>
        <v>16352.78053</v>
      </c>
      <c r="K448" s="293">
        <f>K449+K455+K464+K505</f>
        <v>764.8476499999999</v>
      </c>
      <c r="L448" s="45">
        <f t="shared" si="85"/>
        <v>4.677171864422985</v>
      </c>
    </row>
    <row r="449" spans="1:12" ht="15">
      <c r="A449" s="196" t="s">
        <v>79</v>
      </c>
      <c r="B449" s="112" t="s">
        <v>69</v>
      </c>
      <c r="C449" s="112" t="s">
        <v>78</v>
      </c>
      <c r="D449" s="112" t="s">
        <v>80</v>
      </c>
      <c r="E449" s="294"/>
      <c r="F449" s="294"/>
      <c r="G449" s="294"/>
      <c r="H449" s="293" t="e">
        <f>#REF!+H450</f>
        <v>#REF!</v>
      </c>
      <c r="I449" s="293">
        <f aca="true" t="shared" si="93" ref="I449:I512">J449-K449</f>
        <v>406.18053</v>
      </c>
      <c r="J449" s="293">
        <f aca="true" t="shared" si="94" ref="J449:K453">J450</f>
        <v>406.18053</v>
      </c>
      <c r="K449" s="293">
        <f t="shared" si="94"/>
        <v>0</v>
      </c>
      <c r="L449" s="45">
        <f t="shared" si="85"/>
        <v>0</v>
      </c>
    </row>
    <row r="450" spans="1:12" ht="15">
      <c r="A450" s="6" t="s">
        <v>16</v>
      </c>
      <c r="B450" s="38">
        <v>500</v>
      </c>
      <c r="C450" s="42" t="s">
        <v>78</v>
      </c>
      <c r="D450" s="42" t="s">
        <v>80</v>
      </c>
      <c r="E450" s="38">
        <v>9000000000</v>
      </c>
      <c r="F450" s="38"/>
      <c r="G450" s="38"/>
      <c r="H450" s="46">
        <f>H451</f>
        <v>15</v>
      </c>
      <c r="I450" s="293">
        <f t="shared" si="93"/>
        <v>406.18053</v>
      </c>
      <c r="J450" s="46">
        <f t="shared" si="94"/>
        <v>406.18053</v>
      </c>
      <c r="K450" s="46">
        <f t="shared" si="94"/>
        <v>0</v>
      </c>
      <c r="L450" s="45">
        <f t="shared" si="85"/>
        <v>0</v>
      </c>
    </row>
    <row r="451" spans="1:12" ht="30">
      <c r="A451" s="197" t="s">
        <v>640</v>
      </c>
      <c r="B451" s="38">
        <v>500</v>
      </c>
      <c r="C451" s="42" t="s">
        <v>78</v>
      </c>
      <c r="D451" s="42" t="s">
        <v>80</v>
      </c>
      <c r="E451" s="198">
        <v>9000074780</v>
      </c>
      <c r="F451" s="38"/>
      <c r="G451" s="38"/>
      <c r="H451" s="46">
        <f>H452</f>
        <v>15</v>
      </c>
      <c r="I451" s="293">
        <f t="shared" si="93"/>
        <v>406.18053</v>
      </c>
      <c r="J451" s="46">
        <v>406.18053</v>
      </c>
      <c r="K451" s="46">
        <v>0</v>
      </c>
      <c r="L451" s="45">
        <f t="shared" si="85"/>
        <v>0</v>
      </c>
    </row>
    <row r="452" spans="1:12" ht="30" customHeight="1">
      <c r="A452" s="31" t="s">
        <v>210</v>
      </c>
      <c r="B452" s="38">
        <v>500</v>
      </c>
      <c r="C452" s="42" t="s">
        <v>78</v>
      </c>
      <c r="D452" s="42" t="s">
        <v>80</v>
      </c>
      <c r="E452" s="198">
        <v>9000074780</v>
      </c>
      <c r="F452" s="38">
        <v>200</v>
      </c>
      <c r="G452" s="38"/>
      <c r="H452" s="46">
        <f>H453</f>
        <v>15</v>
      </c>
      <c r="I452" s="293">
        <f t="shared" si="93"/>
        <v>406.18053</v>
      </c>
      <c r="J452" s="46">
        <f t="shared" si="94"/>
        <v>406.18053</v>
      </c>
      <c r="K452" s="46">
        <f t="shared" si="94"/>
        <v>0</v>
      </c>
      <c r="L452" s="45">
        <f aca="true" t="shared" si="95" ref="L452:L515">K452/J452*100</f>
        <v>0</v>
      </c>
    </row>
    <row r="453" spans="1:12" ht="30" customHeight="1">
      <c r="A453" s="6" t="s">
        <v>20</v>
      </c>
      <c r="B453" s="38">
        <v>500</v>
      </c>
      <c r="C453" s="42" t="s">
        <v>78</v>
      </c>
      <c r="D453" s="42" t="s">
        <v>80</v>
      </c>
      <c r="E453" s="198">
        <v>9000074780</v>
      </c>
      <c r="F453" s="38">
        <v>240</v>
      </c>
      <c r="G453" s="38"/>
      <c r="H453" s="46">
        <f>H454</f>
        <v>15</v>
      </c>
      <c r="I453" s="293">
        <f t="shared" si="93"/>
        <v>406.18053</v>
      </c>
      <c r="J453" s="46">
        <f t="shared" si="94"/>
        <v>406.18053</v>
      </c>
      <c r="K453" s="46">
        <f t="shared" si="94"/>
        <v>0</v>
      </c>
      <c r="L453" s="45">
        <f t="shared" si="95"/>
        <v>0</v>
      </c>
    </row>
    <row r="454" spans="1:12" ht="30" customHeight="1">
      <c r="A454" s="7" t="s">
        <v>9</v>
      </c>
      <c r="B454" s="42" t="s">
        <v>69</v>
      </c>
      <c r="C454" s="42" t="s">
        <v>78</v>
      </c>
      <c r="D454" s="42" t="s">
        <v>80</v>
      </c>
      <c r="E454" s="198">
        <v>9000074780</v>
      </c>
      <c r="F454" s="38">
        <v>240</v>
      </c>
      <c r="G454" s="38">
        <v>2</v>
      </c>
      <c r="H454" s="46">
        <v>15</v>
      </c>
      <c r="I454" s="293">
        <f t="shared" si="93"/>
        <v>406.18053</v>
      </c>
      <c r="J454" s="46">
        <v>406.18053</v>
      </c>
      <c r="K454" s="46">
        <v>0</v>
      </c>
      <c r="L454" s="45">
        <f t="shared" si="95"/>
        <v>0</v>
      </c>
    </row>
    <row r="455" spans="1:12" ht="15" customHeight="1">
      <c r="A455" s="5" t="s">
        <v>82</v>
      </c>
      <c r="B455" s="112" t="s">
        <v>69</v>
      </c>
      <c r="C455" s="112" t="s">
        <v>78</v>
      </c>
      <c r="D455" s="112" t="s">
        <v>83</v>
      </c>
      <c r="E455" s="294"/>
      <c r="F455" s="294"/>
      <c r="G455" s="294"/>
      <c r="H455" s="293">
        <f>H456</f>
        <v>1500</v>
      </c>
      <c r="I455" s="293">
        <f t="shared" si="93"/>
        <v>2923.70496</v>
      </c>
      <c r="J455" s="293">
        <f>J456</f>
        <v>3600</v>
      </c>
      <c r="K455" s="293">
        <f>K456</f>
        <v>676.29504</v>
      </c>
      <c r="L455" s="45">
        <f t="shared" si="95"/>
        <v>18.785973333333335</v>
      </c>
    </row>
    <row r="456" spans="1:12" ht="30" customHeight="1">
      <c r="A456" s="6" t="s">
        <v>16</v>
      </c>
      <c r="B456" s="42" t="s">
        <v>69</v>
      </c>
      <c r="C456" s="42" t="s">
        <v>78</v>
      </c>
      <c r="D456" s="42" t="s">
        <v>83</v>
      </c>
      <c r="E456" s="38">
        <v>9000000000</v>
      </c>
      <c r="F456" s="36"/>
      <c r="G456" s="36"/>
      <c r="H456" s="46">
        <f>H457</f>
        <v>1500</v>
      </c>
      <c r="I456" s="293">
        <f t="shared" si="93"/>
        <v>2923.70496</v>
      </c>
      <c r="J456" s="46">
        <f>J457</f>
        <v>3600</v>
      </c>
      <c r="K456" s="46">
        <f>K457</f>
        <v>676.29504</v>
      </c>
      <c r="L456" s="45">
        <f t="shared" si="95"/>
        <v>18.785973333333335</v>
      </c>
    </row>
    <row r="457" spans="1:12" ht="30" customHeight="1">
      <c r="A457" s="6" t="s">
        <v>641</v>
      </c>
      <c r="B457" s="42" t="s">
        <v>69</v>
      </c>
      <c r="C457" s="42" t="s">
        <v>78</v>
      </c>
      <c r="D457" s="42" t="s">
        <v>83</v>
      </c>
      <c r="E457" s="38">
        <v>9000090410</v>
      </c>
      <c r="F457" s="36"/>
      <c r="G457" s="36"/>
      <c r="H457" s="46">
        <f>H461</f>
        <v>1500</v>
      </c>
      <c r="I457" s="293">
        <f t="shared" si="93"/>
        <v>2923.70496</v>
      </c>
      <c r="J457" s="46">
        <f>J461+J458</f>
        <v>3600</v>
      </c>
      <c r="K457" s="46">
        <f>K461+K458</f>
        <v>676.29504</v>
      </c>
      <c r="L457" s="45">
        <f t="shared" si="95"/>
        <v>18.785973333333335</v>
      </c>
    </row>
    <row r="458" spans="1:12" ht="30" customHeight="1">
      <c r="A458" s="31" t="s">
        <v>210</v>
      </c>
      <c r="B458" s="38">
        <v>500</v>
      </c>
      <c r="C458" s="42" t="s">
        <v>78</v>
      </c>
      <c r="D458" s="42" t="s">
        <v>83</v>
      </c>
      <c r="E458" s="38">
        <v>9000090410</v>
      </c>
      <c r="F458" s="38">
        <v>200</v>
      </c>
      <c r="G458" s="38"/>
      <c r="H458" s="46">
        <f aca="true" t="shared" si="96" ref="H458:K459">H459</f>
        <v>4517</v>
      </c>
      <c r="I458" s="293">
        <f t="shared" si="93"/>
        <v>2923.70496</v>
      </c>
      <c r="J458" s="46">
        <f t="shared" si="96"/>
        <v>3600</v>
      </c>
      <c r="K458" s="46">
        <f t="shared" si="96"/>
        <v>676.29504</v>
      </c>
      <c r="L458" s="45">
        <f t="shared" si="95"/>
        <v>18.785973333333335</v>
      </c>
    </row>
    <row r="459" spans="1:12" ht="15" customHeight="1">
      <c r="A459" s="6" t="s">
        <v>20</v>
      </c>
      <c r="B459" s="38">
        <v>500</v>
      </c>
      <c r="C459" s="42" t="s">
        <v>78</v>
      </c>
      <c r="D459" s="42" t="s">
        <v>83</v>
      </c>
      <c r="E459" s="38">
        <v>9000090410</v>
      </c>
      <c r="F459" s="38">
        <v>240</v>
      </c>
      <c r="G459" s="38"/>
      <c r="H459" s="46">
        <f t="shared" si="96"/>
        <v>4517</v>
      </c>
      <c r="I459" s="293">
        <f t="shared" si="93"/>
        <v>2923.70496</v>
      </c>
      <c r="J459" s="46">
        <f t="shared" si="96"/>
        <v>3600</v>
      </c>
      <c r="K459" s="46">
        <f t="shared" si="96"/>
        <v>676.29504</v>
      </c>
      <c r="L459" s="45">
        <f t="shared" si="95"/>
        <v>18.785973333333335</v>
      </c>
    </row>
    <row r="460" spans="1:14" s="57" customFormat="1" ht="15">
      <c r="A460" s="7" t="s">
        <v>8</v>
      </c>
      <c r="B460" s="42" t="s">
        <v>69</v>
      </c>
      <c r="C460" s="42" t="s">
        <v>78</v>
      </c>
      <c r="D460" s="42" t="s">
        <v>83</v>
      </c>
      <c r="E460" s="38">
        <v>9000090410</v>
      </c>
      <c r="F460" s="38">
        <v>240</v>
      </c>
      <c r="G460" s="38">
        <v>1</v>
      </c>
      <c r="H460" s="46">
        <v>4517</v>
      </c>
      <c r="I460" s="293">
        <f t="shared" si="93"/>
        <v>2923.70496</v>
      </c>
      <c r="J460" s="46">
        <v>3600</v>
      </c>
      <c r="K460" s="46">
        <v>676.29504</v>
      </c>
      <c r="L460" s="45">
        <f t="shared" si="95"/>
        <v>18.785973333333335</v>
      </c>
      <c r="M460" s="56"/>
      <c r="N460" s="56"/>
    </row>
    <row r="461" spans="1:12" ht="15" hidden="1">
      <c r="A461" s="6" t="s">
        <v>21</v>
      </c>
      <c r="B461" s="42" t="s">
        <v>69</v>
      </c>
      <c r="C461" s="42" t="s">
        <v>78</v>
      </c>
      <c r="D461" s="42" t="s">
        <v>83</v>
      </c>
      <c r="E461" s="38">
        <v>9000090410</v>
      </c>
      <c r="F461" s="38">
        <v>800</v>
      </c>
      <c r="G461" s="36"/>
      <c r="H461" s="46">
        <f>H462</f>
        <v>1500</v>
      </c>
      <c r="I461" s="293">
        <f t="shared" si="93"/>
        <v>0</v>
      </c>
      <c r="J461" s="46">
        <f>J462</f>
        <v>0</v>
      </c>
      <c r="K461" s="46">
        <f>K462</f>
        <v>0</v>
      </c>
      <c r="L461" s="45" t="e">
        <f t="shared" si="95"/>
        <v>#DIV/0!</v>
      </c>
    </row>
    <row r="462" spans="1:14" s="216" customFormat="1" ht="45" hidden="1">
      <c r="A462" s="6" t="s">
        <v>81</v>
      </c>
      <c r="B462" s="42" t="s">
        <v>69</v>
      </c>
      <c r="C462" s="42" t="s">
        <v>78</v>
      </c>
      <c r="D462" s="42" t="s">
        <v>83</v>
      </c>
      <c r="E462" s="38">
        <v>9000090410</v>
      </c>
      <c r="F462" s="38">
        <v>810</v>
      </c>
      <c r="G462" s="36"/>
      <c r="H462" s="46">
        <f>H463</f>
        <v>1500</v>
      </c>
      <c r="I462" s="293">
        <f t="shared" si="93"/>
        <v>0</v>
      </c>
      <c r="J462" s="46">
        <f>J463</f>
        <v>0</v>
      </c>
      <c r="K462" s="46">
        <f>K463</f>
        <v>0</v>
      </c>
      <c r="L462" s="45" t="e">
        <f t="shared" si="95"/>
        <v>#DIV/0!</v>
      </c>
      <c r="M462" s="215"/>
      <c r="N462" s="215"/>
    </row>
    <row r="463" spans="1:12" ht="15" hidden="1">
      <c r="A463" s="7" t="s">
        <v>8</v>
      </c>
      <c r="B463" s="42" t="s">
        <v>69</v>
      </c>
      <c r="C463" s="42" t="s">
        <v>78</v>
      </c>
      <c r="D463" s="42" t="s">
        <v>83</v>
      </c>
      <c r="E463" s="38">
        <v>9000090410</v>
      </c>
      <c r="F463" s="38">
        <v>810</v>
      </c>
      <c r="G463" s="38">
        <v>1</v>
      </c>
      <c r="H463" s="46">
        <v>1500</v>
      </c>
      <c r="I463" s="293">
        <f t="shared" si="93"/>
        <v>0</v>
      </c>
      <c r="J463" s="46"/>
      <c r="K463" s="46"/>
      <c r="L463" s="45" t="e">
        <f t="shared" si="95"/>
        <v>#DIV/0!</v>
      </c>
    </row>
    <row r="464" spans="1:12" ht="15">
      <c r="A464" s="5" t="s">
        <v>84</v>
      </c>
      <c r="B464" s="113">
        <v>500</v>
      </c>
      <c r="C464" s="112" t="s">
        <v>78</v>
      </c>
      <c r="D464" s="112" t="s">
        <v>85</v>
      </c>
      <c r="E464" s="113"/>
      <c r="F464" s="113"/>
      <c r="G464" s="113"/>
      <c r="H464" s="293" t="e">
        <f>H465+#REF!</f>
        <v>#REF!</v>
      </c>
      <c r="I464" s="293">
        <f t="shared" si="93"/>
        <v>12253.04739</v>
      </c>
      <c r="J464" s="293">
        <f>J465+J484</f>
        <v>12341.6</v>
      </c>
      <c r="K464" s="293">
        <f>K465+K484</f>
        <v>88.55261</v>
      </c>
      <c r="L464" s="45">
        <f t="shared" si="95"/>
        <v>0.7175132073637129</v>
      </c>
    </row>
    <row r="465" spans="1:12" ht="15">
      <c r="A465" s="6" t="s">
        <v>16</v>
      </c>
      <c r="B465" s="38">
        <v>500</v>
      </c>
      <c r="C465" s="42" t="s">
        <v>78</v>
      </c>
      <c r="D465" s="42" t="s">
        <v>85</v>
      </c>
      <c r="E465" s="38">
        <v>9000000000</v>
      </c>
      <c r="F465" s="38"/>
      <c r="G465" s="38"/>
      <c r="H465" s="46">
        <f>H466</f>
        <v>4517</v>
      </c>
      <c r="I465" s="293">
        <f t="shared" si="93"/>
        <v>1553.04739</v>
      </c>
      <c r="J465" s="46">
        <f>J466+J470+J477+J476</f>
        <v>1641.6</v>
      </c>
      <c r="K465" s="46">
        <f>K466+K470+K477+K476</f>
        <v>88.55261</v>
      </c>
      <c r="L465" s="45">
        <f t="shared" si="95"/>
        <v>5.3942866715399616</v>
      </c>
    </row>
    <row r="466" spans="1:12" ht="30">
      <c r="A466" s="6" t="s">
        <v>429</v>
      </c>
      <c r="B466" s="38">
        <v>500</v>
      </c>
      <c r="C466" s="42" t="s">
        <v>78</v>
      </c>
      <c r="D466" s="42" t="s">
        <v>85</v>
      </c>
      <c r="E466" s="38">
        <v>9000090420</v>
      </c>
      <c r="F466" s="38"/>
      <c r="G466" s="38"/>
      <c r="H466" s="46">
        <f aca="true" t="shared" si="97" ref="H466:K468">H467</f>
        <v>4517</v>
      </c>
      <c r="I466" s="293">
        <f t="shared" si="93"/>
        <v>1553.04739</v>
      </c>
      <c r="J466" s="46">
        <f t="shared" si="97"/>
        <v>1641.6</v>
      </c>
      <c r="K466" s="46">
        <f t="shared" si="97"/>
        <v>88.55261</v>
      </c>
      <c r="L466" s="45">
        <f t="shared" si="95"/>
        <v>5.3942866715399616</v>
      </c>
    </row>
    <row r="467" spans="1:12" ht="30">
      <c r="A467" s="31" t="s">
        <v>210</v>
      </c>
      <c r="B467" s="38">
        <v>500</v>
      </c>
      <c r="C467" s="42" t="s">
        <v>78</v>
      </c>
      <c r="D467" s="42" t="s">
        <v>85</v>
      </c>
      <c r="E467" s="38">
        <v>9000090420</v>
      </c>
      <c r="F467" s="38">
        <v>200</v>
      </c>
      <c r="G467" s="38"/>
      <c r="H467" s="46">
        <f t="shared" si="97"/>
        <v>4517</v>
      </c>
      <c r="I467" s="293">
        <f t="shared" si="93"/>
        <v>1553.04739</v>
      </c>
      <c r="J467" s="46">
        <f t="shared" si="97"/>
        <v>1641.6</v>
      </c>
      <c r="K467" s="46">
        <f t="shared" si="97"/>
        <v>88.55261</v>
      </c>
      <c r="L467" s="45">
        <f t="shared" si="95"/>
        <v>5.3942866715399616</v>
      </c>
    </row>
    <row r="468" spans="1:12" ht="30">
      <c r="A468" s="6" t="s">
        <v>20</v>
      </c>
      <c r="B468" s="38">
        <v>500</v>
      </c>
      <c r="C468" s="42" t="s">
        <v>78</v>
      </c>
      <c r="D468" s="42" t="s">
        <v>85</v>
      </c>
      <c r="E468" s="38">
        <v>9000090420</v>
      </c>
      <c r="F468" s="38">
        <v>240</v>
      </c>
      <c r="G468" s="38"/>
      <c r="H468" s="46">
        <f t="shared" si="97"/>
        <v>4517</v>
      </c>
      <c r="I468" s="293">
        <f t="shared" si="93"/>
        <v>1553.04739</v>
      </c>
      <c r="J468" s="46">
        <f t="shared" si="97"/>
        <v>1641.6</v>
      </c>
      <c r="K468" s="46">
        <f t="shared" si="97"/>
        <v>88.55261</v>
      </c>
      <c r="L468" s="45">
        <f t="shared" si="95"/>
        <v>5.3942866715399616</v>
      </c>
    </row>
    <row r="469" spans="1:12" ht="15">
      <c r="A469" s="7" t="s">
        <v>8</v>
      </c>
      <c r="B469" s="42" t="s">
        <v>69</v>
      </c>
      <c r="C469" s="42" t="s">
        <v>78</v>
      </c>
      <c r="D469" s="42" t="s">
        <v>85</v>
      </c>
      <c r="E469" s="38">
        <v>9000090420</v>
      </c>
      <c r="F469" s="38">
        <v>240</v>
      </c>
      <c r="G469" s="38">
        <v>1</v>
      </c>
      <c r="H469" s="46">
        <v>4517</v>
      </c>
      <c r="I469" s="293">
        <f t="shared" si="93"/>
        <v>1553.04739</v>
      </c>
      <c r="J469" s="46">
        <v>1641.6</v>
      </c>
      <c r="K469" s="46">
        <v>88.55261</v>
      </c>
      <c r="L469" s="45">
        <f t="shared" si="95"/>
        <v>5.3942866715399616</v>
      </c>
    </row>
    <row r="470" spans="1:12" ht="15" hidden="1">
      <c r="A470" s="6" t="s">
        <v>21</v>
      </c>
      <c r="B470" s="38">
        <v>500</v>
      </c>
      <c r="C470" s="42" t="s">
        <v>78</v>
      </c>
      <c r="D470" s="42" t="s">
        <v>85</v>
      </c>
      <c r="E470" s="38">
        <v>9000090430</v>
      </c>
      <c r="F470" s="38">
        <v>800</v>
      </c>
      <c r="G470" s="38"/>
      <c r="H470" s="46">
        <f aca="true" t="shared" si="98" ref="H470:K471">H471</f>
        <v>4517</v>
      </c>
      <c r="I470" s="293">
        <f t="shared" si="93"/>
        <v>0</v>
      </c>
      <c r="J470" s="46">
        <f t="shared" si="98"/>
        <v>0</v>
      </c>
      <c r="K470" s="46">
        <f t="shared" si="98"/>
        <v>0</v>
      </c>
      <c r="L470" s="45" t="e">
        <f t="shared" si="95"/>
        <v>#DIV/0!</v>
      </c>
    </row>
    <row r="471" spans="1:12" ht="15" hidden="1">
      <c r="A471" s="6" t="s">
        <v>211</v>
      </c>
      <c r="B471" s="38">
        <v>500</v>
      </c>
      <c r="C471" s="42" t="s">
        <v>78</v>
      </c>
      <c r="D471" s="42" t="s">
        <v>85</v>
      </c>
      <c r="E471" s="38">
        <v>9000090430</v>
      </c>
      <c r="F471" s="38">
        <v>830</v>
      </c>
      <c r="G471" s="38"/>
      <c r="H471" s="46">
        <f t="shared" si="98"/>
        <v>4517</v>
      </c>
      <c r="I471" s="293">
        <f t="shared" si="93"/>
        <v>0</v>
      </c>
      <c r="J471" s="46">
        <f t="shared" si="98"/>
        <v>0</v>
      </c>
      <c r="K471" s="46">
        <f t="shared" si="98"/>
        <v>0</v>
      </c>
      <c r="L471" s="45" t="e">
        <f t="shared" si="95"/>
        <v>#DIV/0!</v>
      </c>
    </row>
    <row r="472" spans="1:12" ht="16.5" customHeight="1" hidden="1">
      <c r="A472" s="7" t="s">
        <v>8</v>
      </c>
      <c r="B472" s="42" t="s">
        <v>69</v>
      </c>
      <c r="C472" s="42" t="s">
        <v>78</v>
      </c>
      <c r="D472" s="42" t="s">
        <v>85</v>
      </c>
      <c r="E472" s="38">
        <v>9000090430</v>
      </c>
      <c r="F472" s="38">
        <v>830</v>
      </c>
      <c r="G472" s="38">
        <v>1</v>
      </c>
      <c r="H472" s="46">
        <v>4517</v>
      </c>
      <c r="I472" s="293">
        <f t="shared" si="93"/>
        <v>0</v>
      </c>
      <c r="J472" s="46"/>
      <c r="K472" s="46"/>
      <c r="L472" s="45" t="e">
        <f t="shared" si="95"/>
        <v>#DIV/0!</v>
      </c>
    </row>
    <row r="473" spans="1:12" ht="17.25" customHeight="1" hidden="1">
      <c r="A473" s="6" t="s">
        <v>430</v>
      </c>
      <c r="B473" s="38">
        <v>500</v>
      </c>
      <c r="C473" s="42" t="s">
        <v>78</v>
      </c>
      <c r="D473" s="42" t="s">
        <v>85</v>
      </c>
      <c r="E473" s="38">
        <v>9000090430</v>
      </c>
      <c r="F473" s="38"/>
      <c r="G473" s="38"/>
      <c r="H473" s="46">
        <f aca="true" t="shared" si="99" ref="H473:K475">H474</f>
        <v>4517</v>
      </c>
      <c r="I473" s="293">
        <f>J473-K473</f>
        <v>0</v>
      </c>
      <c r="J473" s="46">
        <f t="shared" si="99"/>
        <v>0</v>
      </c>
      <c r="K473" s="46">
        <f t="shared" si="99"/>
        <v>0</v>
      </c>
      <c r="L473" s="45" t="e">
        <f t="shared" si="95"/>
        <v>#DIV/0!</v>
      </c>
    </row>
    <row r="474" spans="1:12" ht="30" hidden="1">
      <c r="A474" s="31" t="s">
        <v>210</v>
      </c>
      <c r="B474" s="38">
        <v>500</v>
      </c>
      <c r="C474" s="42" t="s">
        <v>78</v>
      </c>
      <c r="D474" s="42" t="s">
        <v>85</v>
      </c>
      <c r="E474" s="38">
        <v>9000090430</v>
      </c>
      <c r="F474" s="38">
        <v>200</v>
      </c>
      <c r="G474" s="38"/>
      <c r="H474" s="46">
        <f t="shared" si="99"/>
        <v>4517</v>
      </c>
      <c r="I474" s="293">
        <f>J474-K474</f>
        <v>0</v>
      </c>
      <c r="J474" s="46">
        <f t="shared" si="99"/>
        <v>0</v>
      </c>
      <c r="K474" s="46">
        <f t="shared" si="99"/>
        <v>0</v>
      </c>
      <c r="L474" s="45" t="e">
        <f t="shared" si="95"/>
        <v>#DIV/0!</v>
      </c>
    </row>
    <row r="475" spans="1:12" ht="30" hidden="1">
      <c r="A475" s="6" t="s">
        <v>20</v>
      </c>
      <c r="B475" s="38">
        <v>500</v>
      </c>
      <c r="C475" s="42" t="s">
        <v>78</v>
      </c>
      <c r="D475" s="42" t="s">
        <v>85</v>
      </c>
      <c r="E475" s="38">
        <v>9000090430</v>
      </c>
      <c r="F475" s="38">
        <v>240</v>
      </c>
      <c r="G475" s="38"/>
      <c r="H475" s="46">
        <f t="shared" si="99"/>
        <v>4517</v>
      </c>
      <c r="I475" s="293">
        <f>J475-K475</f>
        <v>0</v>
      </c>
      <c r="J475" s="46">
        <f t="shared" si="99"/>
        <v>0</v>
      </c>
      <c r="K475" s="46">
        <f t="shared" si="99"/>
        <v>0</v>
      </c>
      <c r="L475" s="45" t="e">
        <f t="shared" si="95"/>
        <v>#DIV/0!</v>
      </c>
    </row>
    <row r="476" spans="1:12" ht="15" hidden="1">
      <c r="A476" s="7" t="s">
        <v>8</v>
      </c>
      <c r="B476" s="42" t="s">
        <v>69</v>
      </c>
      <c r="C476" s="42" t="s">
        <v>78</v>
      </c>
      <c r="D476" s="42" t="s">
        <v>85</v>
      </c>
      <c r="E476" s="38">
        <v>9000090430</v>
      </c>
      <c r="F476" s="38">
        <v>240</v>
      </c>
      <c r="G476" s="38">
        <v>1</v>
      </c>
      <c r="H476" s="46">
        <v>4517</v>
      </c>
      <c r="I476" s="293">
        <f>J476-K476</f>
        <v>0</v>
      </c>
      <c r="J476" s="46"/>
      <c r="K476" s="46"/>
      <c r="L476" s="45" t="e">
        <f t="shared" si="95"/>
        <v>#DIV/0!</v>
      </c>
    </row>
    <row r="477" spans="1:12" ht="15" hidden="1">
      <c r="A477" s="6" t="s">
        <v>489</v>
      </c>
      <c r="B477" s="38">
        <v>500</v>
      </c>
      <c r="C477" s="42" t="s">
        <v>78</v>
      </c>
      <c r="D477" s="42" t="s">
        <v>85</v>
      </c>
      <c r="E477" s="38">
        <v>9000090440</v>
      </c>
      <c r="F477" s="38"/>
      <c r="G477" s="38"/>
      <c r="H477" s="46">
        <f aca="true" t="shared" si="100" ref="H477:K479">H478</f>
        <v>4517</v>
      </c>
      <c r="I477" s="293">
        <f aca="true" t="shared" si="101" ref="I477:I483">J477-K477</f>
        <v>0</v>
      </c>
      <c r="J477" s="46">
        <f>J478+J481</f>
        <v>0</v>
      </c>
      <c r="K477" s="46">
        <f>K478+K481</f>
        <v>0</v>
      </c>
      <c r="L477" s="45" t="e">
        <f t="shared" si="95"/>
        <v>#DIV/0!</v>
      </c>
    </row>
    <row r="478" spans="1:14" ht="30" hidden="1">
      <c r="A478" s="31" t="s">
        <v>210</v>
      </c>
      <c r="B478" s="38">
        <v>500</v>
      </c>
      <c r="C478" s="42" t="s">
        <v>78</v>
      </c>
      <c r="D478" s="42" t="s">
        <v>85</v>
      </c>
      <c r="E478" s="38">
        <v>9000090440</v>
      </c>
      <c r="F478" s="38">
        <v>200</v>
      </c>
      <c r="G478" s="38"/>
      <c r="H478" s="46">
        <f t="shared" si="100"/>
        <v>4517</v>
      </c>
      <c r="I478" s="293">
        <f t="shared" si="101"/>
        <v>0</v>
      </c>
      <c r="J478" s="46">
        <f t="shared" si="100"/>
        <v>0</v>
      </c>
      <c r="K478" s="46">
        <f t="shared" si="100"/>
        <v>0</v>
      </c>
      <c r="L478" s="45" t="e">
        <f t="shared" si="95"/>
        <v>#DIV/0!</v>
      </c>
      <c r="M478" s="59"/>
      <c r="N478" s="59"/>
    </row>
    <row r="479" spans="1:12" ht="30" customHeight="1" hidden="1">
      <c r="A479" s="6" t="s">
        <v>20</v>
      </c>
      <c r="B479" s="38">
        <v>500</v>
      </c>
      <c r="C479" s="42" t="s">
        <v>78</v>
      </c>
      <c r="D479" s="42" t="s">
        <v>85</v>
      </c>
      <c r="E479" s="38">
        <v>9000090440</v>
      </c>
      <c r="F479" s="38">
        <v>240</v>
      </c>
      <c r="G479" s="38"/>
      <c r="H479" s="46">
        <f t="shared" si="100"/>
        <v>4517</v>
      </c>
      <c r="I479" s="293">
        <f t="shared" si="101"/>
        <v>0</v>
      </c>
      <c r="J479" s="46">
        <f t="shared" si="100"/>
        <v>0</v>
      </c>
      <c r="K479" s="46">
        <f t="shared" si="100"/>
        <v>0</v>
      </c>
      <c r="L479" s="45" t="e">
        <f t="shared" si="95"/>
        <v>#DIV/0!</v>
      </c>
    </row>
    <row r="480" spans="1:12" ht="15" customHeight="1" hidden="1">
      <c r="A480" s="7" t="s">
        <v>8</v>
      </c>
      <c r="B480" s="42" t="s">
        <v>69</v>
      </c>
      <c r="C480" s="42" t="s">
        <v>78</v>
      </c>
      <c r="D480" s="42" t="s">
        <v>85</v>
      </c>
      <c r="E480" s="38">
        <v>9000090440</v>
      </c>
      <c r="F480" s="38">
        <v>240</v>
      </c>
      <c r="G480" s="38">
        <v>1</v>
      </c>
      <c r="H480" s="46">
        <v>4517</v>
      </c>
      <c r="I480" s="293">
        <f t="shared" si="101"/>
        <v>0</v>
      </c>
      <c r="J480" s="46"/>
      <c r="K480" s="46"/>
      <c r="L480" s="45" t="e">
        <f t="shared" si="95"/>
        <v>#DIV/0!</v>
      </c>
    </row>
    <row r="481" spans="1:12" ht="15" customHeight="1" hidden="1">
      <c r="A481" s="6" t="s">
        <v>21</v>
      </c>
      <c r="B481" s="42" t="s">
        <v>69</v>
      </c>
      <c r="C481" s="42" t="s">
        <v>78</v>
      </c>
      <c r="D481" s="42" t="s">
        <v>85</v>
      </c>
      <c r="E481" s="38">
        <v>9000090440</v>
      </c>
      <c r="F481" s="38">
        <v>800</v>
      </c>
      <c r="G481" s="36"/>
      <c r="H481" s="46" t="e">
        <f>H484</f>
        <v>#REF!</v>
      </c>
      <c r="I481" s="293">
        <f t="shared" si="101"/>
        <v>0</v>
      </c>
      <c r="J481" s="46">
        <f>J482</f>
        <v>0</v>
      </c>
      <c r="K481" s="46">
        <f>K482</f>
        <v>0</v>
      </c>
      <c r="L481" s="45" t="e">
        <f t="shared" si="95"/>
        <v>#DIV/0!</v>
      </c>
    </row>
    <row r="482" spans="1:12" ht="15" hidden="1">
      <c r="A482" s="6" t="s">
        <v>211</v>
      </c>
      <c r="B482" s="42" t="s">
        <v>69</v>
      </c>
      <c r="C482" s="42" t="s">
        <v>78</v>
      </c>
      <c r="D482" s="42" t="s">
        <v>85</v>
      </c>
      <c r="E482" s="38">
        <v>9000090440</v>
      </c>
      <c r="F482" s="38">
        <v>830</v>
      </c>
      <c r="G482" s="38"/>
      <c r="H482" s="46">
        <f>H483</f>
        <v>4517</v>
      </c>
      <c r="I482" s="293">
        <f t="shared" si="101"/>
        <v>0</v>
      </c>
      <c r="J482" s="46">
        <f>J483</f>
        <v>0</v>
      </c>
      <c r="K482" s="46">
        <f>K483</f>
        <v>0</v>
      </c>
      <c r="L482" s="45" t="e">
        <f t="shared" si="95"/>
        <v>#DIV/0!</v>
      </c>
    </row>
    <row r="483" spans="1:12" ht="15" hidden="1">
      <c r="A483" s="7" t="s">
        <v>8</v>
      </c>
      <c r="B483" s="42" t="s">
        <v>69</v>
      </c>
      <c r="C483" s="42" t="s">
        <v>78</v>
      </c>
      <c r="D483" s="42" t="s">
        <v>85</v>
      </c>
      <c r="E483" s="38">
        <v>9000090440</v>
      </c>
      <c r="F483" s="38">
        <v>830</v>
      </c>
      <c r="G483" s="38">
        <v>1</v>
      </c>
      <c r="H483" s="46">
        <v>4517</v>
      </c>
      <c r="I483" s="293">
        <f t="shared" si="101"/>
        <v>0</v>
      </c>
      <c r="J483" s="46"/>
      <c r="K483" s="46"/>
      <c r="L483" s="45" t="e">
        <f t="shared" si="95"/>
        <v>#DIV/0!</v>
      </c>
    </row>
    <row r="484" spans="1:12" ht="45">
      <c r="A484" s="132" t="s">
        <v>642</v>
      </c>
      <c r="B484" s="38">
        <v>500</v>
      </c>
      <c r="C484" s="42" t="s">
        <v>78</v>
      </c>
      <c r="D484" s="42" t="s">
        <v>85</v>
      </c>
      <c r="E484" s="38">
        <v>5200000000</v>
      </c>
      <c r="F484" s="38"/>
      <c r="G484" s="38"/>
      <c r="H484" s="46" t="e">
        <f>#REF!</f>
        <v>#REF!</v>
      </c>
      <c r="I484" s="293">
        <f t="shared" si="93"/>
        <v>10700</v>
      </c>
      <c r="J484" s="46">
        <f>J486+J490+J494</f>
        <v>10700</v>
      </c>
      <c r="K484" s="46">
        <f>K486+K490+K494</f>
        <v>0</v>
      </c>
      <c r="L484" s="45">
        <f t="shared" si="95"/>
        <v>0</v>
      </c>
    </row>
    <row r="485" spans="1:12" ht="15">
      <c r="A485" s="133" t="s">
        <v>446</v>
      </c>
      <c r="B485" s="38">
        <v>500</v>
      </c>
      <c r="C485" s="42" t="s">
        <v>78</v>
      </c>
      <c r="D485" s="42" t="s">
        <v>85</v>
      </c>
      <c r="E485" s="38">
        <v>5200100000</v>
      </c>
      <c r="F485" s="38"/>
      <c r="G485" s="38"/>
      <c r="H485" s="46">
        <f aca="true" t="shared" si="102" ref="H485:K487">H486</f>
        <v>4517</v>
      </c>
      <c r="I485" s="293">
        <f t="shared" si="93"/>
        <v>10400</v>
      </c>
      <c r="J485" s="46">
        <f t="shared" si="102"/>
        <v>10400</v>
      </c>
      <c r="K485" s="46">
        <f t="shared" si="102"/>
        <v>0</v>
      </c>
      <c r="L485" s="45">
        <f t="shared" si="95"/>
        <v>0</v>
      </c>
    </row>
    <row r="486" spans="1:14" ht="30">
      <c r="A486" s="31" t="s">
        <v>210</v>
      </c>
      <c r="B486" s="38">
        <v>500</v>
      </c>
      <c r="C486" s="42" t="s">
        <v>78</v>
      </c>
      <c r="D486" s="42" t="s">
        <v>85</v>
      </c>
      <c r="E486" s="38" t="s">
        <v>478</v>
      </c>
      <c r="F486" s="38">
        <v>200</v>
      </c>
      <c r="G486" s="38"/>
      <c r="H486" s="46">
        <f t="shared" si="102"/>
        <v>4517</v>
      </c>
      <c r="I486" s="293">
        <f t="shared" si="93"/>
        <v>10400</v>
      </c>
      <c r="J486" s="46">
        <f t="shared" si="102"/>
        <v>10400</v>
      </c>
      <c r="K486" s="46">
        <f t="shared" si="102"/>
        <v>0</v>
      </c>
      <c r="L486" s="45">
        <f t="shared" si="95"/>
        <v>0</v>
      </c>
      <c r="M486" s="59"/>
      <c r="N486" s="59"/>
    </row>
    <row r="487" spans="1:12" ht="30" customHeight="1">
      <c r="A487" s="6" t="s">
        <v>20</v>
      </c>
      <c r="B487" s="38">
        <v>500</v>
      </c>
      <c r="C487" s="42" t="s">
        <v>78</v>
      </c>
      <c r="D487" s="42" t="s">
        <v>85</v>
      </c>
      <c r="E487" s="38" t="s">
        <v>478</v>
      </c>
      <c r="F487" s="38">
        <v>240</v>
      </c>
      <c r="G487" s="38"/>
      <c r="H487" s="46">
        <f t="shared" si="102"/>
        <v>4517</v>
      </c>
      <c r="I487" s="293">
        <f t="shared" si="93"/>
        <v>10400</v>
      </c>
      <c r="J487" s="46">
        <f t="shared" si="102"/>
        <v>10400</v>
      </c>
      <c r="K487" s="46">
        <f t="shared" si="102"/>
        <v>0</v>
      </c>
      <c r="L487" s="45">
        <f t="shared" si="95"/>
        <v>0</v>
      </c>
    </row>
    <row r="488" spans="1:12" ht="15" customHeight="1">
      <c r="A488" s="7" t="s">
        <v>9</v>
      </c>
      <c r="B488" s="42" t="s">
        <v>69</v>
      </c>
      <c r="C488" s="42" t="s">
        <v>78</v>
      </c>
      <c r="D488" s="42" t="s">
        <v>85</v>
      </c>
      <c r="E488" s="38" t="s">
        <v>478</v>
      </c>
      <c r="F488" s="38">
        <v>240</v>
      </c>
      <c r="G488" s="38">
        <v>2</v>
      </c>
      <c r="H488" s="46">
        <v>4517</v>
      </c>
      <c r="I488" s="293">
        <f t="shared" si="93"/>
        <v>10400</v>
      </c>
      <c r="J488" s="46">
        <v>10400</v>
      </c>
      <c r="K488" s="46">
        <v>0</v>
      </c>
      <c r="L488" s="45">
        <f t="shared" si="95"/>
        <v>0</v>
      </c>
    </row>
    <row r="489" spans="1:12" ht="15.75" customHeight="1">
      <c r="A489" s="133" t="s">
        <v>446</v>
      </c>
      <c r="B489" s="38">
        <v>500</v>
      </c>
      <c r="C489" s="42" t="s">
        <v>78</v>
      </c>
      <c r="D489" s="42" t="s">
        <v>85</v>
      </c>
      <c r="E489" s="38" t="s">
        <v>478</v>
      </c>
      <c r="F489" s="38"/>
      <c r="G489" s="38"/>
      <c r="H489" s="46">
        <f aca="true" t="shared" si="103" ref="H489:K495">H490</f>
        <v>4517</v>
      </c>
      <c r="I489" s="293">
        <f>J489-K489</f>
        <v>200</v>
      </c>
      <c r="J489" s="46">
        <f t="shared" si="103"/>
        <v>200</v>
      </c>
      <c r="K489" s="46">
        <f t="shared" si="103"/>
        <v>0</v>
      </c>
      <c r="L489" s="45">
        <f t="shared" si="95"/>
        <v>0</v>
      </c>
    </row>
    <row r="490" spans="1:14" ht="15" customHeight="1">
      <c r="A490" s="31" t="s">
        <v>210</v>
      </c>
      <c r="B490" s="38">
        <v>500</v>
      </c>
      <c r="C490" s="42" t="s">
        <v>78</v>
      </c>
      <c r="D490" s="42" t="s">
        <v>85</v>
      </c>
      <c r="E490" s="38" t="s">
        <v>478</v>
      </c>
      <c r="F490" s="38">
        <v>200</v>
      </c>
      <c r="G490" s="38"/>
      <c r="H490" s="46">
        <f t="shared" si="103"/>
        <v>4517</v>
      </c>
      <c r="I490" s="293">
        <f t="shared" si="93"/>
        <v>200</v>
      </c>
      <c r="J490" s="46">
        <f t="shared" si="103"/>
        <v>200</v>
      </c>
      <c r="K490" s="46">
        <f t="shared" si="103"/>
        <v>0</v>
      </c>
      <c r="L490" s="45">
        <f t="shared" si="95"/>
        <v>0</v>
      </c>
      <c r="M490" s="59"/>
      <c r="N490" s="59"/>
    </row>
    <row r="491" spans="1:14" ht="30">
      <c r="A491" s="6" t="s">
        <v>20</v>
      </c>
      <c r="B491" s="38">
        <v>500</v>
      </c>
      <c r="C491" s="42" t="s">
        <v>78</v>
      </c>
      <c r="D491" s="42" t="s">
        <v>85</v>
      </c>
      <c r="E491" s="38" t="s">
        <v>478</v>
      </c>
      <c r="F491" s="38">
        <v>240</v>
      </c>
      <c r="G491" s="38"/>
      <c r="H491" s="46">
        <f t="shared" si="103"/>
        <v>4517</v>
      </c>
      <c r="I491" s="293">
        <f t="shared" si="93"/>
        <v>200</v>
      </c>
      <c r="J491" s="46">
        <f t="shared" si="103"/>
        <v>200</v>
      </c>
      <c r="K491" s="46">
        <f t="shared" si="103"/>
        <v>0</v>
      </c>
      <c r="L491" s="45">
        <f t="shared" si="95"/>
        <v>0</v>
      </c>
      <c r="M491" s="27"/>
      <c r="N491" s="27"/>
    </row>
    <row r="492" spans="1:14" ht="15">
      <c r="A492" s="7" t="s">
        <v>8</v>
      </c>
      <c r="B492" s="42" t="s">
        <v>69</v>
      </c>
      <c r="C492" s="42" t="s">
        <v>78</v>
      </c>
      <c r="D492" s="42" t="s">
        <v>85</v>
      </c>
      <c r="E492" s="38" t="s">
        <v>478</v>
      </c>
      <c r="F492" s="38">
        <v>240</v>
      </c>
      <c r="G492" s="38">
        <v>1</v>
      </c>
      <c r="H492" s="46">
        <v>4517</v>
      </c>
      <c r="I492" s="293">
        <f t="shared" si="93"/>
        <v>200</v>
      </c>
      <c r="J492" s="46">
        <v>200</v>
      </c>
      <c r="K492" s="46">
        <v>0</v>
      </c>
      <c r="L492" s="45">
        <f t="shared" si="95"/>
        <v>0</v>
      </c>
      <c r="M492" s="24"/>
      <c r="N492" s="24"/>
    </row>
    <row r="493" spans="1:14" ht="15">
      <c r="A493" s="6" t="s">
        <v>447</v>
      </c>
      <c r="B493" s="38">
        <v>500</v>
      </c>
      <c r="C493" s="42" t="s">
        <v>78</v>
      </c>
      <c r="D493" s="42" t="s">
        <v>85</v>
      </c>
      <c r="E493" s="38">
        <v>5200200000</v>
      </c>
      <c r="F493" s="38"/>
      <c r="G493" s="38"/>
      <c r="H493" s="46">
        <f t="shared" si="103"/>
        <v>4517</v>
      </c>
      <c r="I493" s="293">
        <f t="shared" si="93"/>
        <v>100</v>
      </c>
      <c r="J493" s="46">
        <f t="shared" si="103"/>
        <v>100</v>
      </c>
      <c r="K493" s="46">
        <f t="shared" si="103"/>
        <v>0</v>
      </c>
      <c r="L493" s="45">
        <f t="shared" si="95"/>
        <v>0</v>
      </c>
      <c r="M493" s="24"/>
      <c r="N493" s="24"/>
    </row>
    <row r="494" spans="1:14" ht="30" customHeight="1">
      <c r="A494" s="31" t="s">
        <v>210</v>
      </c>
      <c r="B494" s="38">
        <v>500</v>
      </c>
      <c r="C494" s="42" t="s">
        <v>78</v>
      </c>
      <c r="D494" s="42" t="s">
        <v>85</v>
      </c>
      <c r="E494" s="38">
        <v>5200291110</v>
      </c>
      <c r="F494" s="38">
        <v>200</v>
      </c>
      <c r="G494" s="38"/>
      <c r="H494" s="46">
        <f t="shared" si="103"/>
        <v>4517</v>
      </c>
      <c r="I494" s="293">
        <f t="shared" si="93"/>
        <v>100</v>
      </c>
      <c r="J494" s="46">
        <f t="shared" si="103"/>
        <v>100</v>
      </c>
      <c r="K494" s="46">
        <f t="shared" si="103"/>
        <v>0</v>
      </c>
      <c r="L494" s="45">
        <f t="shared" si="95"/>
        <v>0</v>
      </c>
      <c r="M494" s="24"/>
      <c r="N494" s="24"/>
    </row>
    <row r="495" spans="1:14" ht="30">
      <c r="A495" s="6" t="s">
        <v>20</v>
      </c>
      <c r="B495" s="38">
        <v>500</v>
      </c>
      <c r="C495" s="42" t="s">
        <v>78</v>
      </c>
      <c r="D495" s="42" t="s">
        <v>85</v>
      </c>
      <c r="E495" s="38">
        <v>5200291110</v>
      </c>
      <c r="F495" s="38">
        <v>240</v>
      </c>
      <c r="G495" s="38"/>
      <c r="H495" s="46">
        <f t="shared" si="103"/>
        <v>4517</v>
      </c>
      <c r="I495" s="293">
        <f t="shared" si="93"/>
        <v>100</v>
      </c>
      <c r="J495" s="46">
        <f t="shared" si="103"/>
        <v>100</v>
      </c>
      <c r="K495" s="46">
        <f t="shared" si="103"/>
        <v>0</v>
      </c>
      <c r="L495" s="45">
        <f t="shared" si="95"/>
        <v>0</v>
      </c>
      <c r="M495" s="24"/>
      <c r="N495" s="24"/>
    </row>
    <row r="496" spans="1:14" ht="15">
      <c r="A496" s="7" t="s">
        <v>8</v>
      </c>
      <c r="B496" s="42" t="s">
        <v>69</v>
      </c>
      <c r="C496" s="42" t="s">
        <v>78</v>
      </c>
      <c r="D496" s="42" t="s">
        <v>85</v>
      </c>
      <c r="E496" s="38">
        <v>5200291110</v>
      </c>
      <c r="F496" s="38">
        <v>240</v>
      </c>
      <c r="G496" s="38">
        <v>1</v>
      </c>
      <c r="H496" s="46">
        <v>4517</v>
      </c>
      <c r="I496" s="293">
        <f t="shared" si="93"/>
        <v>100</v>
      </c>
      <c r="J496" s="46">
        <v>100</v>
      </c>
      <c r="K496" s="46">
        <v>0</v>
      </c>
      <c r="L496" s="45">
        <f t="shared" si="95"/>
        <v>0</v>
      </c>
      <c r="M496" s="20"/>
      <c r="N496" s="20"/>
    </row>
    <row r="497" spans="1:12" ht="45" customHeight="1" hidden="1">
      <c r="A497" s="32" t="s">
        <v>372</v>
      </c>
      <c r="B497" s="38">
        <v>500</v>
      </c>
      <c r="C497" s="42" t="s">
        <v>78</v>
      </c>
      <c r="D497" s="42" t="s">
        <v>85</v>
      </c>
      <c r="E497" s="38" t="s">
        <v>387</v>
      </c>
      <c r="F497" s="38"/>
      <c r="G497" s="38"/>
      <c r="H497" s="46">
        <f aca="true" t="shared" si="104" ref="H497:K499">H498</f>
        <v>4517</v>
      </c>
      <c r="I497" s="293">
        <f t="shared" si="93"/>
        <v>0</v>
      </c>
      <c r="J497" s="46">
        <f>J498+J501</f>
        <v>0</v>
      </c>
      <c r="K497" s="46">
        <f>K498+K501</f>
        <v>0</v>
      </c>
      <c r="L497" s="45" t="e">
        <f t="shared" si="95"/>
        <v>#DIV/0!</v>
      </c>
    </row>
    <row r="498" spans="1:12" ht="30" customHeight="1" hidden="1">
      <c r="A498" s="31" t="s">
        <v>210</v>
      </c>
      <c r="B498" s="38">
        <v>500</v>
      </c>
      <c r="C498" s="42" t="s">
        <v>78</v>
      </c>
      <c r="D498" s="42" t="s">
        <v>85</v>
      </c>
      <c r="E498" s="38" t="s">
        <v>388</v>
      </c>
      <c r="F498" s="38">
        <v>200</v>
      </c>
      <c r="G498" s="38"/>
      <c r="H498" s="46">
        <f t="shared" si="104"/>
        <v>4517</v>
      </c>
      <c r="I498" s="293">
        <f t="shared" si="93"/>
        <v>0</v>
      </c>
      <c r="J498" s="46">
        <f t="shared" si="104"/>
        <v>0</v>
      </c>
      <c r="K498" s="46">
        <f t="shared" si="104"/>
        <v>0</v>
      </c>
      <c r="L498" s="45" t="e">
        <f t="shared" si="95"/>
        <v>#DIV/0!</v>
      </c>
    </row>
    <row r="499" spans="1:12" ht="30" customHeight="1" hidden="1">
      <c r="A499" s="6" t="s">
        <v>20</v>
      </c>
      <c r="B499" s="38">
        <v>500</v>
      </c>
      <c r="C499" s="42" t="s">
        <v>78</v>
      </c>
      <c r="D499" s="42" t="s">
        <v>85</v>
      </c>
      <c r="E499" s="38" t="s">
        <v>388</v>
      </c>
      <c r="F499" s="38">
        <v>240</v>
      </c>
      <c r="G499" s="38"/>
      <c r="H499" s="46">
        <f t="shared" si="104"/>
        <v>4517</v>
      </c>
      <c r="I499" s="293">
        <f t="shared" si="93"/>
        <v>0</v>
      </c>
      <c r="J499" s="46">
        <f t="shared" si="104"/>
        <v>0</v>
      </c>
      <c r="K499" s="46">
        <f t="shared" si="104"/>
        <v>0</v>
      </c>
      <c r="L499" s="45" t="e">
        <f t="shared" si="95"/>
        <v>#DIV/0!</v>
      </c>
    </row>
    <row r="500" spans="1:12" ht="30" customHeight="1" hidden="1">
      <c r="A500" s="7" t="s">
        <v>9</v>
      </c>
      <c r="B500" s="42" t="s">
        <v>69</v>
      </c>
      <c r="C500" s="42" t="s">
        <v>78</v>
      </c>
      <c r="D500" s="42" t="s">
        <v>85</v>
      </c>
      <c r="E500" s="38" t="s">
        <v>388</v>
      </c>
      <c r="F500" s="38">
        <v>240</v>
      </c>
      <c r="G500" s="38">
        <v>2</v>
      </c>
      <c r="H500" s="46">
        <v>4517</v>
      </c>
      <c r="I500" s="293">
        <f t="shared" si="93"/>
        <v>0</v>
      </c>
      <c r="J500" s="46"/>
      <c r="K500" s="46"/>
      <c r="L500" s="45" t="e">
        <f t="shared" si="95"/>
        <v>#DIV/0!</v>
      </c>
    </row>
    <row r="501" spans="1:12" ht="15" customHeight="1" hidden="1">
      <c r="A501" s="32" t="s">
        <v>372</v>
      </c>
      <c r="B501" s="38">
        <v>500</v>
      </c>
      <c r="C501" s="42" t="s">
        <v>78</v>
      </c>
      <c r="D501" s="42" t="s">
        <v>85</v>
      </c>
      <c r="E501" s="38" t="s">
        <v>388</v>
      </c>
      <c r="F501" s="38"/>
      <c r="G501" s="38"/>
      <c r="H501" s="46">
        <f aca="true" t="shared" si="105" ref="H501:K503">H502</f>
        <v>4517</v>
      </c>
      <c r="I501" s="293">
        <f t="shared" si="93"/>
        <v>0</v>
      </c>
      <c r="J501" s="46">
        <f t="shared" si="105"/>
        <v>0</v>
      </c>
      <c r="K501" s="46">
        <f t="shared" si="105"/>
        <v>0</v>
      </c>
      <c r="L501" s="45" t="e">
        <f t="shared" si="95"/>
        <v>#DIV/0!</v>
      </c>
    </row>
    <row r="502" spans="1:12" ht="46.5" customHeight="1" hidden="1">
      <c r="A502" s="31" t="s">
        <v>210</v>
      </c>
      <c r="B502" s="38">
        <v>500</v>
      </c>
      <c r="C502" s="42" t="s">
        <v>78</v>
      </c>
      <c r="D502" s="42" t="s">
        <v>85</v>
      </c>
      <c r="E502" s="38" t="s">
        <v>388</v>
      </c>
      <c r="F502" s="38">
        <v>200</v>
      </c>
      <c r="G502" s="38"/>
      <c r="H502" s="46">
        <f t="shared" si="105"/>
        <v>4517</v>
      </c>
      <c r="I502" s="293">
        <f t="shared" si="93"/>
        <v>0</v>
      </c>
      <c r="J502" s="46">
        <f t="shared" si="105"/>
        <v>0</v>
      </c>
      <c r="K502" s="46">
        <f t="shared" si="105"/>
        <v>0</v>
      </c>
      <c r="L502" s="45" t="e">
        <f t="shared" si="95"/>
        <v>#DIV/0!</v>
      </c>
    </row>
    <row r="503" spans="1:12" ht="30" customHeight="1" hidden="1">
      <c r="A503" s="6" t="s">
        <v>20</v>
      </c>
      <c r="B503" s="38">
        <v>500</v>
      </c>
      <c r="C503" s="42" t="s">
        <v>78</v>
      </c>
      <c r="D503" s="42" t="s">
        <v>85</v>
      </c>
      <c r="E503" s="38" t="s">
        <v>388</v>
      </c>
      <c r="F503" s="38">
        <v>240</v>
      </c>
      <c r="G503" s="38"/>
      <c r="H503" s="46">
        <f t="shared" si="105"/>
        <v>4517</v>
      </c>
      <c r="I503" s="293">
        <f t="shared" si="93"/>
        <v>0</v>
      </c>
      <c r="J503" s="46">
        <f t="shared" si="105"/>
        <v>0</v>
      </c>
      <c r="K503" s="46">
        <f t="shared" si="105"/>
        <v>0</v>
      </c>
      <c r="L503" s="45" t="e">
        <f t="shared" si="95"/>
        <v>#DIV/0!</v>
      </c>
    </row>
    <row r="504" spans="1:12" ht="29.25" customHeight="1" hidden="1">
      <c r="A504" s="7" t="s">
        <v>8</v>
      </c>
      <c r="B504" s="42" t="s">
        <v>69</v>
      </c>
      <c r="C504" s="42" t="s">
        <v>78</v>
      </c>
      <c r="D504" s="42" t="s">
        <v>85</v>
      </c>
      <c r="E504" s="38" t="s">
        <v>388</v>
      </c>
      <c r="F504" s="38">
        <v>240</v>
      </c>
      <c r="G504" s="38">
        <v>1</v>
      </c>
      <c r="H504" s="46">
        <v>4517</v>
      </c>
      <c r="I504" s="293">
        <f t="shared" si="93"/>
        <v>0</v>
      </c>
      <c r="J504" s="46"/>
      <c r="K504" s="46"/>
      <c r="L504" s="45" t="e">
        <f t="shared" si="95"/>
        <v>#DIV/0!</v>
      </c>
    </row>
    <row r="505" spans="1:12" ht="15" customHeight="1">
      <c r="A505" s="5" t="s">
        <v>90</v>
      </c>
      <c r="B505" s="112" t="s">
        <v>69</v>
      </c>
      <c r="C505" s="112" t="s">
        <v>78</v>
      </c>
      <c r="D505" s="112" t="s">
        <v>91</v>
      </c>
      <c r="E505" s="113"/>
      <c r="F505" s="113"/>
      <c r="G505" s="113"/>
      <c r="H505" s="293" t="e">
        <f aca="true" t="shared" si="106" ref="H505:K509">H506</f>
        <v>#REF!</v>
      </c>
      <c r="I505" s="293">
        <f t="shared" si="93"/>
        <v>5</v>
      </c>
      <c r="J505" s="293">
        <f t="shared" si="106"/>
        <v>5</v>
      </c>
      <c r="K505" s="293">
        <f t="shared" si="106"/>
        <v>0</v>
      </c>
      <c r="L505" s="45">
        <f t="shared" si="95"/>
        <v>0</v>
      </c>
    </row>
    <row r="506" spans="1:12" ht="30" customHeight="1">
      <c r="A506" s="33" t="s">
        <v>539</v>
      </c>
      <c r="B506" s="42" t="s">
        <v>69</v>
      </c>
      <c r="C506" s="42" t="s">
        <v>78</v>
      </c>
      <c r="D506" s="42" t="s">
        <v>91</v>
      </c>
      <c r="E506" s="38">
        <v>5700000000</v>
      </c>
      <c r="F506" s="36"/>
      <c r="G506" s="36"/>
      <c r="H506" s="46" t="e">
        <f>#REF!</f>
        <v>#REF!</v>
      </c>
      <c r="I506" s="293">
        <f t="shared" si="93"/>
        <v>5</v>
      </c>
      <c r="J506" s="46">
        <f>J507</f>
        <v>5</v>
      </c>
      <c r="K506" s="46">
        <f>K507</f>
        <v>0</v>
      </c>
      <c r="L506" s="45">
        <f t="shared" si="95"/>
        <v>0</v>
      </c>
    </row>
    <row r="507" spans="1:12" ht="30" customHeight="1">
      <c r="A507" s="144" t="s">
        <v>556</v>
      </c>
      <c r="B507" s="42" t="s">
        <v>69</v>
      </c>
      <c r="C507" s="42" t="s">
        <v>78</v>
      </c>
      <c r="D507" s="42" t="s">
        <v>91</v>
      </c>
      <c r="E507" s="38">
        <v>5700191030</v>
      </c>
      <c r="F507" s="36"/>
      <c r="G507" s="36"/>
      <c r="H507" s="46">
        <f t="shared" si="106"/>
        <v>80</v>
      </c>
      <c r="I507" s="293">
        <f t="shared" si="93"/>
        <v>5</v>
      </c>
      <c r="J507" s="46">
        <f t="shared" si="106"/>
        <v>5</v>
      </c>
      <c r="K507" s="46">
        <f t="shared" si="106"/>
        <v>0</v>
      </c>
      <c r="L507" s="45">
        <f t="shared" si="95"/>
        <v>0</v>
      </c>
    </row>
    <row r="508" spans="1:12" ht="30" customHeight="1">
      <c r="A508" s="6" t="s">
        <v>21</v>
      </c>
      <c r="B508" s="42" t="s">
        <v>69</v>
      </c>
      <c r="C508" s="42" t="s">
        <v>78</v>
      </c>
      <c r="D508" s="42" t="s">
        <v>91</v>
      </c>
      <c r="E508" s="38">
        <v>5700191030</v>
      </c>
      <c r="F508" s="38">
        <v>800</v>
      </c>
      <c r="G508" s="36"/>
      <c r="H508" s="46">
        <f t="shared" si="106"/>
        <v>80</v>
      </c>
      <c r="I508" s="293">
        <f t="shared" si="93"/>
        <v>5</v>
      </c>
      <c r="J508" s="46">
        <f t="shared" si="106"/>
        <v>5</v>
      </c>
      <c r="K508" s="46">
        <f t="shared" si="106"/>
        <v>0</v>
      </c>
      <c r="L508" s="45">
        <f t="shared" si="95"/>
        <v>0</v>
      </c>
    </row>
    <row r="509" spans="1:12" ht="15" customHeight="1">
      <c r="A509" s="6" t="s">
        <v>81</v>
      </c>
      <c r="B509" s="42" t="s">
        <v>69</v>
      </c>
      <c r="C509" s="42" t="s">
        <v>78</v>
      </c>
      <c r="D509" s="42" t="s">
        <v>91</v>
      </c>
      <c r="E509" s="38">
        <v>5700191030</v>
      </c>
      <c r="F509" s="38">
        <v>810</v>
      </c>
      <c r="G509" s="36"/>
      <c r="H509" s="46">
        <f t="shared" si="106"/>
        <v>80</v>
      </c>
      <c r="I509" s="293">
        <f t="shared" si="93"/>
        <v>5</v>
      </c>
      <c r="J509" s="46">
        <f t="shared" si="106"/>
        <v>5</v>
      </c>
      <c r="K509" s="46">
        <f t="shared" si="106"/>
        <v>0</v>
      </c>
      <c r="L509" s="45">
        <f t="shared" si="95"/>
        <v>0</v>
      </c>
    </row>
    <row r="510" spans="1:12" ht="15">
      <c r="A510" s="7" t="s">
        <v>8</v>
      </c>
      <c r="B510" s="42" t="s">
        <v>69</v>
      </c>
      <c r="C510" s="42" t="s">
        <v>78</v>
      </c>
      <c r="D510" s="42" t="s">
        <v>91</v>
      </c>
      <c r="E510" s="38">
        <v>5700191030</v>
      </c>
      <c r="F510" s="38">
        <v>810</v>
      </c>
      <c r="G510" s="38">
        <v>1</v>
      </c>
      <c r="H510" s="46">
        <v>80</v>
      </c>
      <c r="I510" s="293">
        <f t="shared" si="93"/>
        <v>5</v>
      </c>
      <c r="J510" s="46">
        <v>5</v>
      </c>
      <c r="K510" s="46">
        <v>0</v>
      </c>
      <c r="L510" s="45">
        <f t="shared" si="95"/>
        <v>0</v>
      </c>
    </row>
    <row r="511" spans="1:12" ht="15">
      <c r="A511" s="5" t="s">
        <v>92</v>
      </c>
      <c r="B511" s="112" t="s">
        <v>69</v>
      </c>
      <c r="C511" s="112" t="s">
        <v>93</v>
      </c>
      <c r="D511" s="41"/>
      <c r="E511" s="36"/>
      <c r="F511" s="36"/>
      <c r="G511" s="36"/>
      <c r="H511" s="293" t="e">
        <f>H512+H518</f>
        <v>#REF!</v>
      </c>
      <c r="I511" s="293">
        <f t="shared" si="93"/>
        <v>10538.624609999999</v>
      </c>
      <c r="J511" s="293">
        <f>J512+J518+J536</f>
        <v>12067.8</v>
      </c>
      <c r="K511" s="293">
        <f>K512+K518+K536</f>
        <v>1529.1753899999999</v>
      </c>
      <c r="L511" s="45">
        <f t="shared" si="95"/>
        <v>12.671534082434247</v>
      </c>
    </row>
    <row r="512" spans="1:12" ht="16.5" customHeight="1">
      <c r="A512" s="5" t="s">
        <v>94</v>
      </c>
      <c r="B512" s="112" t="s">
        <v>69</v>
      </c>
      <c r="C512" s="112" t="s">
        <v>93</v>
      </c>
      <c r="D512" s="112" t="s">
        <v>95</v>
      </c>
      <c r="E512" s="294"/>
      <c r="F512" s="294"/>
      <c r="G512" s="294"/>
      <c r="H512" s="293" t="e">
        <f>H513+#REF!</f>
        <v>#REF!</v>
      </c>
      <c r="I512" s="293">
        <f t="shared" si="93"/>
        <v>261.46709</v>
      </c>
      <c r="J512" s="293">
        <f>J513</f>
        <v>300</v>
      </c>
      <c r="K512" s="293">
        <f>K513</f>
        <v>38.53291</v>
      </c>
      <c r="L512" s="45">
        <f t="shared" si="95"/>
        <v>12.844303333333334</v>
      </c>
    </row>
    <row r="513" spans="1:12" ht="15">
      <c r="A513" s="6" t="s">
        <v>16</v>
      </c>
      <c r="B513" s="42" t="s">
        <v>69</v>
      </c>
      <c r="C513" s="42" t="s">
        <v>93</v>
      </c>
      <c r="D513" s="42" t="s">
        <v>95</v>
      </c>
      <c r="E513" s="38">
        <v>9000000000</v>
      </c>
      <c r="F513" s="36"/>
      <c r="G513" s="36"/>
      <c r="H513" s="46" t="e">
        <f>#REF!</f>
        <v>#REF!</v>
      </c>
      <c r="I513" s="293">
        <f aca="true" t="shared" si="107" ref="I513:I541">J513-K513</f>
        <v>261.46709</v>
      </c>
      <c r="J513" s="46">
        <f>J517</f>
        <v>300</v>
      </c>
      <c r="K513" s="46">
        <f>K517</f>
        <v>38.53291</v>
      </c>
      <c r="L513" s="45">
        <f t="shared" si="95"/>
        <v>12.844303333333334</v>
      </c>
    </row>
    <row r="514" spans="1:12" ht="15">
      <c r="A514" s="6" t="s">
        <v>101</v>
      </c>
      <c r="B514" s="42" t="s">
        <v>69</v>
      </c>
      <c r="C514" s="42" t="s">
        <v>93</v>
      </c>
      <c r="D514" s="42" t="s">
        <v>95</v>
      </c>
      <c r="E514" s="38">
        <v>9000090510</v>
      </c>
      <c r="F514" s="36"/>
      <c r="G514" s="36"/>
      <c r="H514" s="46">
        <f aca="true" t="shared" si="108" ref="H514:K516">H515</f>
        <v>135</v>
      </c>
      <c r="I514" s="293">
        <f t="shared" si="107"/>
        <v>261.46709</v>
      </c>
      <c r="J514" s="46">
        <f t="shared" si="108"/>
        <v>300</v>
      </c>
      <c r="K514" s="46">
        <f t="shared" si="108"/>
        <v>38.53291</v>
      </c>
      <c r="L514" s="45">
        <f t="shared" si="95"/>
        <v>12.844303333333334</v>
      </c>
    </row>
    <row r="515" spans="1:14" ht="30">
      <c r="A515" s="31" t="s">
        <v>210</v>
      </c>
      <c r="B515" s="42" t="s">
        <v>69</v>
      </c>
      <c r="C515" s="42" t="s">
        <v>93</v>
      </c>
      <c r="D515" s="42" t="s">
        <v>95</v>
      </c>
      <c r="E515" s="38">
        <v>9000090510</v>
      </c>
      <c r="F515" s="38">
        <v>200</v>
      </c>
      <c r="G515" s="38"/>
      <c r="H515" s="46">
        <f t="shared" si="108"/>
        <v>135</v>
      </c>
      <c r="I515" s="293">
        <f t="shared" si="107"/>
        <v>261.46709</v>
      </c>
      <c r="J515" s="46">
        <f t="shared" si="108"/>
        <v>300</v>
      </c>
      <c r="K515" s="46">
        <f t="shared" si="108"/>
        <v>38.53291</v>
      </c>
      <c r="L515" s="45">
        <f t="shared" si="95"/>
        <v>12.844303333333334</v>
      </c>
      <c r="M515" s="50"/>
      <c r="N515" s="50"/>
    </row>
    <row r="516" spans="1:12" ht="30">
      <c r="A516" s="6" t="s">
        <v>20</v>
      </c>
      <c r="B516" s="42" t="s">
        <v>69</v>
      </c>
      <c r="C516" s="42" t="s">
        <v>93</v>
      </c>
      <c r="D516" s="42" t="s">
        <v>95</v>
      </c>
      <c r="E516" s="38">
        <v>9000090510</v>
      </c>
      <c r="F516" s="38">
        <v>240</v>
      </c>
      <c r="G516" s="38"/>
      <c r="H516" s="46">
        <f t="shared" si="108"/>
        <v>135</v>
      </c>
      <c r="I516" s="293">
        <f t="shared" si="107"/>
        <v>261.46709</v>
      </c>
      <c r="J516" s="46">
        <f t="shared" si="108"/>
        <v>300</v>
      </c>
      <c r="K516" s="46">
        <f t="shared" si="108"/>
        <v>38.53291</v>
      </c>
      <c r="L516" s="45">
        <f aca="true" t="shared" si="109" ref="L516:L579">K516/J516*100</f>
        <v>12.844303333333334</v>
      </c>
    </row>
    <row r="517" spans="1:12" ht="15">
      <c r="A517" s="7" t="s">
        <v>8</v>
      </c>
      <c r="B517" s="42" t="s">
        <v>69</v>
      </c>
      <c r="C517" s="42" t="s">
        <v>93</v>
      </c>
      <c r="D517" s="42" t="s">
        <v>95</v>
      </c>
      <c r="E517" s="38">
        <v>9000090510</v>
      </c>
      <c r="F517" s="38">
        <v>240</v>
      </c>
      <c r="G517" s="38">
        <v>1</v>
      </c>
      <c r="H517" s="46">
        <v>135</v>
      </c>
      <c r="I517" s="293">
        <f t="shared" si="107"/>
        <v>261.46709</v>
      </c>
      <c r="J517" s="46">
        <v>300</v>
      </c>
      <c r="K517" s="46">
        <v>38.53291</v>
      </c>
      <c r="L517" s="45">
        <f t="shared" si="109"/>
        <v>12.844303333333334</v>
      </c>
    </row>
    <row r="518" spans="1:12" ht="15">
      <c r="A518" s="5" t="s">
        <v>98</v>
      </c>
      <c r="B518" s="112" t="s">
        <v>69</v>
      </c>
      <c r="C518" s="112" t="s">
        <v>93</v>
      </c>
      <c r="D518" s="112" t="s">
        <v>99</v>
      </c>
      <c r="E518" s="294"/>
      <c r="F518" s="294"/>
      <c r="G518" s="294"/>
      <c r="H518" s="293" t="e">
        <f>#REF!+H519</f>
        <v>#REF!</v>
      </c>
      <c r="I518" s="293">
        <f t="shared" si="107"/>
        <v>3509.35752</v>
      </c>
      <c r="J518" s="293">
        <f>J519</f>
        <v>5000</v>
      </c>
      <c r="K518" s="293">
        <f>K519</f>
        <v>1490.64248</v>
      </c>
      <c r="L518" s="45">
        <f t="shared" si="109"/>
        <v>29.812849600000003</v>
      </c>
    </row>
    <row r="519" spans="1:12" ht="15">
      <c r="A519" s="6" t="s">
        <v>16</v>
      </c>
      <c r="B519" s="38">
        <v>500</v>
      </c>
      <c r="C519" s="42" t="s">
        <v>93</v>
      </c>
      <c r="D519" s="42" t="s">
        <v>99</v>
      </c>
      <c r="E519" s="38">
        <v>9000000000</v>
      </c>
      <c r="F519" s="38"/>
      <c r="G519" s="38"/>
      <c r="H519" s="46">
        <f>H520</f>
        <v>15</v>
      </c>
      <c r="I519" s="293">
        <f t="shared" si="107"/>
        <v>3509.35752</v>
      </c>
      <c r="J519" s="46">
        <f>J520+J532</f>
        <v>5000</v>
      </c>
      <c r="K519" s="46">
        <f>K520+K532</f>
        <v>1490.64248</v>
      </c>
      <c r="L519" s="45">
        <f t="shared" si="109"/>
        <v>29.812849600000003</v>
      </c>
    </row>
    <row r="520" spans="1:12" ht="15">
      <c r="A520" s="6" t="s">
        <v>189</v>
      </c>
      <c r="B520" s="38">
        <v>500</v>
      </c>
      <c r="C520" s="42" t="s">
        <v>93</v>
      </c>
      <c r="D520" s="42" t="s">
        <v>99</v>
      </c>
      <c r="E520" s="38">
        <v>9000090520</v>
      </c>
      <c r="F520" s="38"/>
      <c r="G520" s="38"/>
      <c r="H520" s="46">
        <f>H521</f>
        <v>15</v>
      </c>
      <c r="I520" s="293">
        <f t="shared" si="107"/>
        <v>3509.35752</v>
      </c>
      <c r="J520" s="46">
        <f>J521+J524+J527</f>
        <v>5000</v>
      </c>
      <c r="K520" s="46">
        <f>K521+K524+K527</f>
        <v>1490.64248</v>
      </c>
      <c r="L520" s="45">
        <f t="shared" si="109"/>
        <v>29.812849600000003</v>
      </c>
    </row>
    <row r="521" spans="1:12" ht="30">
      <c r="A521" s="31" t="s">
        <v>210</v>
      </c>
      <c r="B521" s="38">
        <v>500</v>
      </c>
      <c r="C521" s="42" t="s">
        <v>93</v>
      </c>
      <c r="D521" s="42" t="s">
        <v>99</v>
      </c>
      <c r="E521" s="38">
        <v>9000090520</v>
      </c>
      <c r="F521" s="38">
        <v>200</v>
      </c>
      <c r="G521" s="38"/>
      <c r="H521" s="46">
        <f>H522</f>
        <v>15</v>
      </c>
      <c r="I521" s="293">
        <f t="shared" si="107"/>
        <v>2544.46752</v>
      </c>
      <c r="J521" s="46">
        <f>J522</f>
        <v>4000</v>
      </c>
      <c r="K521" s="46">
        <f>K522</f>
        <v>1455.53248</v>
      </c>
      <c r="L521" s="45">
        <f t="shared" si="109"/>
        <v>36.388312</v>
      </c>
    </row>
    <row r="522" spans="1:12" ht="30">
      <c r="A522" s="6" t="s">
        <v>20</v>
      </c>
      <c r="B522" s="38">
        <v>500</v>
      </c>
      <c r="C522" s="42" t="s">
        <v>93</v>
      </c>
      <c r="D522" s="42" t="s">
        <v>99</v>
      </c>
      <c r="E522" s="38">
        <v>9000090520</v>
      </c>
      <c r="F522" s="38">
        <v>240</v>
      </c>
      <c r="G522" s="38"/>
      <c r="H522" s="46">
        <f>H523</f>
        <v>15</v>
      </c>
      <c r="I522" s="293">
        <f t="shared" si="107"/>
        <v>2544.46752</v>
      </c>
      <c r="J522" s="46">
        <f>J523</f>
        <v>4000</v>
      </c>
      <c r="K522" s="46">
        <f>K523</f>
        <v>1455.53248</v>
      </c>
      <c r="L522" s="45">
        <f t="shared" si="109"/>
        <v>36.388312</v>
      </c>
    </row>
    <row r="523" spans="1:12" ht="12.75" customHeight="1">
      <c r="A523" s="7" t="s">
        <v>8</v>
      </c>
      <c r="B523" s="42" t="s">
        <v>69</v>
      </c>
      <c r="C523" s="42" t="s">
        <v>93</v>
      </c>
      <c r="D523" s="42" t="s">
        <v>99</v>
      </c>
      <c r="E523" s="38">
        <v>9000090520</v>
      </c>
      <c r="F523" s="38">
        <v>240</v>
      </c>
      <c r="G523" s="38">
        <v>1</v>
      </c>
      <c r="H523" s="46">
        <v>15</v>
      </c>
      <c r="I523" s="293">
        <f t="shared" si="107"/>
        <v>2544.46752</v>
      </c>
      <c r="J523" s="46">
        <v>4000</v>
      </c>
      <c r="K523" s="46">
        <v>1455.53248</v>
      </c>
      <c r="L523" s="45">
        <f t="shared" si="109"/>
        <v>36.388312</v>
      </c>
    </row>
    <row r="524" spans="1:12" ht="30" hidden="1">
      <c r="A524" s="6" t="s">
        <v>167</v>
      </c>
      <c r="B524" s="42" t="s">
        <v>69</v>
      </c>
      <c r="C524" s="42" t="s">
        <v>93</v>
      </c>
      <c r="D524" s="42" t="s">
        <v>99</v>
      </c>
      <c r="E524" s="38">
        <v>9000090520</v>
      </c>
      <c r="F524" s="38">
        <v>400</v>
      </c>
      <c r="G524" s="38"/>
      <c r="H524" s="46"/>
      <c r="I524" s="293">
        <f t="shared" si="107"/>
        <v>0</v>
      </c>
      <c r="J524" s="46">
        <f>J525</f>
        <v>0</v>
      </c>
      <c r="K524" s="46">
        <f>K525</f>
        <v>0</v>
      </c>
      <c r="L524" s="45" t="e">
        <f t="shared" si="109"/>
        <v>#DIV/0!</v>
      </c>
    </row>
    <row r="525" spans="1:12" ht="15" hidden="1">
      <c r="A525" s="6" t="s">
        <v>173</v>
      </c>
      <c r="B525" s="42" t="s">
        <v>69</v>
      </c>
      <c r="C525" s="42" t="s">
        <v>93</v>
      </c>
      <c r="D525" s="42" t="s">
        <v>99</v>
      </c>
      <c r="E525" s="38">
        <v>9000090520</v>
      </c>
      <c r="F525" s="38">
        <v>410</v>
      </c>
      <c r="G525" s="38"/>
      <c r="H525" s="46"/>
      <c r="I525" s="293">
        <f t="shared" si="107"/>
        <v>0</v>
      </c>
      <c r="J525" s="46">
        <f>J526</f>
        <v>0</v>
      </c>
      <c r="K525" s="46">
        <f>K526</f>
        <v>0</v>
      </c>
      <c r="L525" s="45" t="e">
        <f t="shared" si="109"/>
        <v>#DIV/0!</v>
      </c>
    </row>
    <row r="526" spans="1:12" ht="15" hidden="1">
      <c r="A526" s="7" t="s">
        <v>8</v>
      </c>
      <c r="B526" s="42" t="s">
        <v>69</v>
      </c>
      <c r="C526" s="42" t="s">
        <v>93</v>
      </c>
      <c r="D526" s="42" t="s">
        <v>99</v>
      </c>
      <c r="E526" s="38">
        <v>9000090520</v>
      </c>
      <c r="F526" s="38">
        <v>410</v>
      </c>
      <c r="G526" s="38">
        <v>1</v>
      </c>
      <c r="H526" s="46"/>
      <c r="I526" s="293">
        <f t="shared" si="107"/>
        <v>0</v>
      </c>
      <c r="J526" s="46"/>
      <c r="K526" s="46"/>
      <c r="L526" s="45" t="e">
        <f t="shared" si="109"/>
        <v>#DIV/0!</v>
      </c>
    </row>
    <row r="527" spans="1:12" ht="15">
      <c r="A527" s="6" t="s">
        <v>21</v>
      </c>
      <c r="B527" s="38">
        <v>500</v>
      </c>
      <c r="C527" s="42" t="s">
        <v>93</v>
      </c>
      <c r="D527" s="42" t="s">
        <v>99</v>
      </c>
      <c r="E527" s="38">
        <v>9000090520</v>
      </c>
      <c r="F527" s="38">
        <v>800</v>
      </c>
      <c r="G527" s="38"/>
      <c r="H527" s="46">
        <f>H530</f>
        <v>15</v>
      </c>
      <c r="I527" s="293">
        <f t="shared" si="107"/>
        <v>964.89</v>
      </c>
      <c r="J527" s="46">
        <f>J530+J528</f>
        <v>1000</v>
      </c>
      <c r="K527" s="46">
        <f>K530+K528</f>
        <v>35.11</v>
      </c>
      <c r="L527" s="45">
        <f t="shared" si="109"/>
        <v>3.511</v>
      </c>
    </row>
    <row r="528" spans="1:12" ht="15">
      <c r="A528" s="6" t="s">
        <v>211</v>
      </c>
      <c r="B528" s="42" t="s">
        <v>69</v>
      </c>
      <c r="C528" s="42" t="s">
        <v>93</v>
      </c>
      <c r="D528" s="42" t="s">
        <v>99</v>
      </c>
      <c r="E528" s="38">
        <v>9000090520</v>
      </c>
      <c r="F528" s="38">
        <v>830</v>
      </c>
      <c r="G528" s="38"/>
      <c r="H528" s="46">
        <f>H529</f>
        <v>4517</v>
      </c>
      <c r="I528" s="293">
        <f t="shared" si="107"/>
        <v>864.89</v>
      </c>
      <c r="J528" s="46">
        <f>J529</f>
        <v>900</v>
      </c>
      <c r="K528" s="46">
        <f>K529</f>
        <v>35.11</v>
      </c>
      <c r="L528" s="45">
        <f t="shared" si="109"/>
        <v>3.9011111111111108</v>
      </c>
    </row>
    <row r="529" spans="1:12" ht="15">
      <c r="A529" s="7" t="s">
        <v>8</v>
      </c>
      <c r="B529" s="42" t="s">
        <v>69</v>
      </c>
      <c r="C529" s="42" t="s">
        <v>93</v>
      </c>
      <c r="D529" s="42" t="s">
        <v>99</v>
      </c>
      <c r="E529" s="38">
        <v>9000090520</v>
      </c>
      <c r="F529" s="38">
        <v>830</v>
      </c>
      <c r="G529" s="38">
        <v>1</v>
      </c>
      <c r="H529" s="46">
        <v>4517</v>
      </c>
      <c r="I529" s="293">
        <f t="shared" si="107"/>
        <v>864.89</v>
      </c>
      <c r="J529" s="46">
        <v>900</v>
      </c>
      <c r="K529" s="46">
        <v>35.11</v>
      </c>
      <c r="L529" s="45">
        <f t="shared" si="109"/>
        <v>3.9011111111111108</v>
      </c>
    </row>
    <row r="530" spans="1:12" ht="15">
      <c r="A530" s="6" t="s">
        <v>22</v>
      </c>
      <c r="B530" s="38">
        <v>500</v>
      </c>
      <c r="C530" s="42" t="s">
        <v>93</v>
      </c>
      <c r="D530" s="42" t="s">
        <v>99</v>
      </c>
      <c r="E530" s="38">
        <v>9000090520</v>
      </c>
      <c r="F530" s="38">
        <v>850</v>
      </c>
      <c r="G530" s="38"/>
      <c r="H530" s="46">
        <f>H531</f>
        <v>15</v>
      </c>
      <c r="I530" s="293">
        <f t="shared" si="107"/>
        <v>100</v>
      </c>
      <c r="J530" s="46">
        <f>J531</f>
        <v>100</v>
      </c>
      <c r="K530" s="46">
        <f>K531</f>
        <v>0</v>
      </c>
      <c r="L530" s="45">
        <f t="shared" si="109"/>
        <v>0</v>
      </c>
    </row>
    <row r="531" spans="1:14" ht="15.75" customHeight="1">
      <c r="A531" s="7" t="s">
        <v>8</v>
      </c>
      <c r="B531" s="42" t="s">
        <v>69</v>
      </c>
      <c r="C531" s="42" t="s">
        <v>93</v>
      </c>
      <c r="D531" s="42" t="s">
        <v>99</v>
      </c>
      <c r="E531" s="38">
        <v>9000090520</v>
      </c>
      <c r="F531" s="38">
        <v>850</v>
      </c>
      <c r="G531" s="38">
        <v>1</v>
      </c>
      <c r="H531" s="46">
        <v>15</v>
      </c>
      <c r="I531" s="293">
        <f t="shared" si="107"/>
        <v>100</v>
      </c>
      <c r="J531" s="46">
        <v>100</v>
      </c>
      <c r="K531" s="46">
        <v>0</v>
      </c>
      <c r="L531" s="45">
        <f t="shared" si="109"/>
        <v>0</v>
      </c>
      <c r="M531" s="24"/>
      <c r="N531" s="24"/>
    </row>
    <row r="532" spans="1:14" ht="30" customHeight="1" hidden="1">
      <c r="A532" s="6" t="s">
        <v>354</v>
      </c>
      <c r="B532" s="42" t="s">
        <v>69</v>
      </c>
      <c r="C532" s="42" t="s">
        <v>93</v>
      </c>
      <c r="D532" s="42" t="s">
        <v>99</v>
      </c>
      <c r="E532" s="38">
        <v>9000090540</v>
      </c>
      <c r="F532" s="36"/>
      <c r="G532" s="36"/>
      <c r="H532" s="46" t="e">
        <f>H533</f>
        <v>#REF!</v>
      </c>
      <c r="I532" s="293">
        <f t="shared" si="107"/>
        <v>0</v>
      </c>
      <c r="J532" s="46">
        <f aca="true" t="shared" si="110" ref="J532:K534">J533</f>
        <v>0</v>
      </c>
      <c r="K532" s="46">
        <f t="shared" si="110"/>
        <v>0</v>
      </c>
      <c r="L532" s="45" t="e">
        <f t="shared" si="109"/>
        <v>#DIV/0!</v>
      </c>
      <c r="M532" s="24"/>
      <c r="N532" s="24"/>
    </row>
    <row r="533" spans="1:14" ht="15" customHeight="1" hidden="1">
      <c r="A533" s="6" t="s">
        <v>21</v>
      </c>
      <c r="B533" s="42" t="s">
        <v>69</v>
      </c>
      <c r="C533" s="42" t="s">
        <v>93</v>
      </c>
      <c r="D533" s="42" t="s">
        <v>99</v>
      </c>
      <c r="E533" s="38">
        <v>9000090540</v>
      </c>
      <c r="F533" s="38">
        <v>800</v>
      </c>
      <c r="G533" s="36"/>
      <c r="H533" s="46" t="e">
        <f>#REF!</f>
        <v>#REF!</v>
      </c>
      <c r="I533" s="293">
        <f t="shared" si="107"/>
        <v>0</v>
      </c>
      <c r="J533" s="46">
        <f t="shared" si="110"/>
        <v>0</v>
      </c>
      <c r="K533" s="46">
        <f t="shared" si="110"/>
        <v>0</v>
      </c>
      <c r="L533" s="45" t="e">
        <f t="shared" si="109"/>
        <v>#DIV/0!</v>
      </c>
      <c r="M533" s="24"/>
      <c r="N533" s="24"/>
    </row>
    <row r="534" spans="1:14" ht="15" customHeight="1" hidden="1">
      <c r="A534" s="6" t="s">
        <v>81</v>
      </c>
      <c r="B534" s="38">
        <v>500</v>
      </c>
      <c r="C534" s="42" t="s">
        <v>93</v>
      </c>
      <c r="D534" s="42" t="s">
        <v>99</v>
      </c>
      <c r="E534" s="38">
        <v>9000090540</v>
      </c>
      <c r="F534" s="38">
        <v>810</v>
      </c>
      <c r="G534" s="38"/>
      <c r="H534" s="46" t="e">
        <f>#REF!</f>
        <v>#REF!</v>
      </c>
      <c r="I534" s="293">
        <f t="shared" si="107"/>
        <v>0</v>
      </c>
      <c r="J534" s="46">
        <f t="shared" si="110"/>
        <v>0</v>
      </c>
      <c r="K534" s="46">
        <f t="shared" si="110"/>
        <v>0</v>
      </c>
      <c r="L534" s="45" t="e">
        <f t="shared" si="109"/>
        <v>#DIV/0!</v>
      </c>
      <c r="M534" s="20"/>
      <c r="N534" s="20"/>
    </row>
    <row r="535" spans="1:14" ht="24" customHeight="1" hidden="1">
      <c r="A535" s="7" t="s">
        <v>8</v>
      </c>
      <c r="B535" s="42" t="s">
        <v>69</v>
      </c>
      <c r="C535" s="42" t="s">
        <v>93</v>
      </c>
      <c r="D535" s="42" t="s">
        <v>99</v>
      </c>
      <c r="E535" s="38">
        <v>9000090540</v>
      </c>
      <c r="F535" s="38">
        <v>810</v>
      </c>
      <c r="G535" s="38">
        <v>1</v>
      </c>
      <c r="H535" s="46">
        <v>15</v>
      </c>
      <c r="I535" s="293">
        <f t="shared" si="107"/>
        <v>0</v>
      </c>
      <c r="J535" s="46"/>
      <c r="K535" s="46"/>
      <c r="L535" s="45" t="e">
        <f t="shared" si="109"/>
        <v>#DIV/0!</v>
      </c>
      <c r="M535" s="24"/>
      <c r="N535" s="24"/>
    </row>
    <row r="536" spans="1:14" ht="15.75" customHeight="1">
      <c r="A536" s="5" t="s">
        <v>100</v>
      </c>
      <c r="B536" s="112" t="s">
        <v>69</v>
      </c>
      <c r="C536" s="112" t="s">
        <v>93</v>
      </c>
      <c r="D536" s="112" t="s">
        <v>131</v>
      </c>
      <c r="E536" s="294"/>
      <c r="F536" s="294"/>
      <c r="G536" s="294"/>
      <c r="H536" s="293" t="e">
        <f>H537</f>
        <v>#REF!</v>
      </c>
      <c r="I536" s="293">
        <f t="shared" si="107"/>
        <v>6767.8</v>
      </c>
      <c r="J536" s="293">
        <f>J537+J542</f>
        <v>6767.8</v>
      </c>
      <c r="K536" s="293">
        <f>K537+K542</f>
        <v>0</v>
      </c>
      <c r="L536" s="45">
        <f t="shared" si="109"/>
        <v>0</v>
      </c>
      <c r="M536" s="24"/>
      <c r="N536" s="24"/>
    </row>
    <row r="537" spans="1:14" ht="15" customHeight="1">
      <c r="A537" s="6" t="s">
        <v>16</v>
      </c>
      <c r="B537" s="42" t="s">
        <v>69</v>
      </c>
      <c r="C537" s="42" t="s">
        <v>93</v>
      </c>
      <c r="D537" s="42" t="s">
        <v>131</v>
      </c>
      <c r="E537" s="38">
        <v>9000000000</v>
      </c>
      <c r="F537" s="36"/>
      <c r="G537" s="36"/>
      <c r="H537" s="46" t="e">
        <f>H538</f>
        <v>#REF!</v>
      </c>
      <c r="I537" s="293">
        <f t="shared" si="107"/>
        <v>5452.8</v>
      </c>
      <c r="J537" s="46">
        <f>J538</f>
        <v>5452.8</v>
      </c>
      <c r="K537" s="46">
        <f>K538</f>
        <v>0</v>
      </c>
      <c r="L537" s="45">
        <f t="shared" si="109"/>
        <v>0</v>
      </c>
      <c r="M537" s="24"/>
      <c r="N537" s="24"/>
    </row>
    <row r="538" spans="1:14" ht="15" customHeight="1">
      <c r="A538" s="6" t="s">
        <v>412</v>
      </c>
      <c r="B538" s="42" t="s">
        <v>69</v>
      </c>
      <c r="C538" s="42" t="s">
        <v>93</v>
      </c>
      <c r="D538" s="42" t="s">
        <v>131</v>
      </c>
      <c r="E538" s="38">
        <v>9000090530</v>
      </c>
      <c r="F538" s="36"/>
      <c r="G538" s="36"/>
      <c r="H538" s="46" t="e">
        <f>#REF!+H539+#REF!+#REF!</f>
        <v>#REF!</v>
      </c>
      <c r="I538" s="293">
        <f t="shared" si="107"/>
        <v>5452.8</v>
      </c>
      <c r="J538" s="46">
        <f>J539</f>
        <v>5452.8</v>
      </c>
      <c r="K538" s="46">
        <f>K539</f>
        <v>0</v>
      </c>
      <c r="L538" s="45">
        <f t="shared" si="109"/>
        <v>0</v>
      </c>
      <c r="M538" s="20"/>
      <c r="N538" s="20"/>
    </row>
    <row r="539" spans="1:14" ht="30" customHeight="1">
      <c r="A539" s="31" t="s">
        <v>210</v>
      </c>
      <c r="B539" s="42" t="s">
        <v>69</v>
      </c>
      <c r="C539" s="42" t="s">
        <v>93</v>
      </c>
      <c r="D539" s="42" t="s">
        <v>131</v>
      </c>
      <c r="E539" s="38">
        <v>9000090530</v>
      </c>
      <c r="F539" s="38">
        <v>200</v>
      </c>
      <c r="G539" s="36"/>
      <c r="H539" s="46">
        <f aca="true" t="shared" si="111" ref="H539:K540">H540</f>
        <v>4860</v>
      </c>
      <c r="I539" s="293">
        <f t="shared" si="107"/>
        <v>5452.8</v>
      </c>
      <c r="J539" s="46">
        <f t="shared" si="111"/>
        <v>5452.8</v>
      </c>
      <c r="K539" s="46">
        <f t="shared" si="111"/>
        <v>0</v>
      </c>
      <c r="L539" s="45">
        <f t="shared" si="109"/>
        <v>0</v>
      </c>
      <c r="M539" s="50"/>
      <c r="N539" s="50"/>
    </row>
    <row r="540" spans="1:14" ht="30" customHeight="1">
      <c r="A540" s="6" t="s">
        <v>20</v>
      </c>
      <c r="B540" s="42" t="s">
        <v>69</v>
      </c>
      <c r="C540" s="42" t="s">
        <v>93</v>
      </c>
      <c r="D540" s="42" t="s">
        <v>131</v>
      </c>
      <c r="E540" s="38">
        <v>9000090530</v>
      </c>
      <c r="F540" s="38">
        <v>240</v>
      </c>
      <c r="G540" s="36"/>
      <c r="H540" s="46">
        <f t="shared" si="111"/>
        <v>4860</v>
      </c>
      <c r="I540" s="293">
        <f t="shared" si="107"/>
        <v>5452.8</v>
      </c>
      <c r="J540" s="46">
        <f t="shared" si="111"/>
        <v>5452.8</v>
      </c>
      <c r="K540" s="46">
        <f t="shared" si="111"/>
        <v>0</v>
      </c>
      <c r="L540" s="45">
        <f t="shared" si="109"/>
        <v>0</v>
      </c>
      <c r="M540" s="50"/>
      <c r="N540" s="50"/>
    </row>
    <row r="541" spans="1:14" ht="15" customHeight="1">
      <c r="A541" s="7" t="s">
        <v>8</v>
      </c>
      <c r="B541" s="42" t="s">
        <v>69</v>
      </c>
      <c r="C541" s="42" t="s">
        <v>93</v>
      </c>
      <c r="D541" s="42" t="s">
        <v>131</v>
      </c>
      <c r="E541" s="38">
        <v>9000090530</v>
      </c>
      <c r="F541" s="38">
        <v>240</v>
      </c>
      <c r="G541" s="38">
        <v>1</v>
      </c>
      <c r="H541" s="46">
        <v>4860</v>
      </c>
      <c r="I541" s="293">
        <f t="shared" si="107"/>
        <v>5452.8</v>
      </c>
      <c r="J541" s="46">
        <v>5452.8</v>
      </c>
      <c r="K541" s="46">
        <v>0</v>
      </c>
      <c r="L541" s="45">
        <f t="shared" si="109"/>
        <v>0</v>
      </c>
      <c r="M541" s="50"/>
      <c r="N541" s="50"/>
    </row>
    <row r="542" spans="1:14" ht="15" customHeight="1">
      <c r="A542" s="31" t="s">
        <v>643</v>
      </c>
      <c r="B542" s="42" t="s">
        <v>69</v>
      </c>
      <c r="C542" s="42" t="s">
        <v>93</v>
      </c>
      <c r="D542" s="42" t="s">
        <v>131</v>
      </c>
      <c r="E542" s="38">
        <v>5900000000</v>
      </c>
      <c r="F542" s="36"/>
      <c r="G542" s="36"/>
      <c r="H542" s="46" t="e">
        <f>#REF!</f>
        <v>#REF!</v>
      </c>
      <c r="I542" s="293">
        <f aca="true" t="shared" si="112" ref="I542:I583">J542-K542</f>
        <v>1315</v>
      </c>
      <c r="J542" s="46">
        <f>J543+J547+J551</f>
        <v>1315</v>
      </c>
      <c r="K542" s="46">
        <v>0</v>
      </c>
      <c r="L542" s="45">
        <f t="shared" si="109"/>
        <v>0</v>
      </c>
      <c r="M542" s="50"/>
      <c r="N542" s="50"/>
    </row>
    <row r="543" spans="1:14" ht="26.25" customHeight="1">
      <c r="A543" s="31" t="s">
        <v>459</v>
      </c>
      <c r="B543" s="42" t="s">
        <v>69</v>
      </c>
      <c r="C543" s="42" t="s">
        <v>93</v>
      </c>
      <c r="D543" s="42" t="s">
        <v>131</v>
      </c>
      <c r="E543" s="38">
        <v>5900191070</v>
      </c>
      <c r="F543" s="36"/>
      <c r="G543" s="36"/>
      <c r="H543" s="46">
        <f aca="true" t="shared" si="113" ref="H543:K553">H544</f>
        <v>11</v>
      </c>
      <c r="I543" s="293">
        <f t="shared" si="112"/>
        <v>1315</v>
      </c>
      <c r="J543" s="46">
        <f t="shared" si="113"/>
        <v>1315</v>
      </c>
      <c r="K543" s="46">
        <f t="shared" si="113"/>
        <v>0</v>
      </c>
      <c r="L543" s="45">
        <f t="shared" si="109"/>
        <v>0</v>
      </c>
      <c r="M543" s="24"/>
      <c r="N543" s="24"/>
    </row>
    <row r="544" spans="1:14" ht="30" customHeight="1">
      <c r="A544" s="31" t="s">
        <v>210</v>
      </c>
      <c r="B544" s="42" t="s">
        <v>69</v>
      </c>
      <c r="C544" s="42" t="s">
        <v>93</v>
      </c>
      <c r="D544" s="42" t="s">
        <v>131</v>
      </c>
      <c r="E544" s="38">
        <v>5900191070</v>
      </c>
      <c r="F544" s="38">
        <v>200</v>
      </c>
      <c r="G544" s="36"/>
      <c r="H544" s="46">
        <f t="shared" si="113"/>
        <v>11</v>
      </c>
      <c r="I544" s="293">
        <f t="shared" si="112"/>
        <v>1315</v>
      </c>
      <c r="J544" s="46">
        <f t="shared" si="113"/>
        <v>1315</v>
      </c>
      <c r="K544" s="46">
        <f t="shared" si="113"/>
        <v>0</v>
      </c>
      <c r="L544" s="45">
        <f t="shared" si="109"/>
        <v>0</v>
      </c>
      <c r="M544" s="24"/>
      <c r="N544" s="24"/>
    </row>
    <row r="545" spans="1:14" ht="15" customHeight="1">
      <c r="A545" s="6" t="s">
        <v>20</v>
      </c>
      <c r="B545" s="42" t="s">
        <v>69</v>
      </c>
      <c r="C545" s="42" t="s">
        <v>93</v>
      </c>
      <c r="D545" s="42" t="s">
        <v>131</v>
      </c>
      <c r="E545" s="38">
        <v>5900191070</v>
      </c>
      <c r="F545" s="38">
        <v>240</v>
      </c>
      <c r="G545" s="36"/>
      <c r="H545" s="46">
        <f t="shared" si="113"/>
        <v>11</v>
      </c>
      <c r="I545" s="293">
        <f t="shared" si="112"/>
        <v>1315</v>
      </c>
      <c r="J545" s="46">
        <f t="shared" si="113"/>
        <v>1315</v>
      </c>
      <c r="K545" s="46">
        <f t="shared" si="113"/>
        <v>0</v>
      </c>
      <c r="L545" s="45">
        <f t="shared" si="109"/>
        <v>0</v>
      </c>
      <c r="M545" s="24"/>
      <c r="N545" s="24"/>
    </row>
    <row r="546" spans="1:14" ht="15" customHeight="1">
      <c r="A546" s="7" t="s">
        <v>8</v>
      </c>
      <c r="B546" s="42" t="s">
        <v>69</v>
      </c>
      <c r="C546" s="42" t="s">
        <v>93</v>
      </c>
      <c r="D546" s="42" t="s">
        <v>131</v>
      </c>
      <c r="E546" s="38">
        <v>5900191070</v>
      </c>
      <c r="F546" s="38">
        <v>240</v>
      </c>
      <c r="G546" s="38">
        <v>1</v>
      </c>
      <c r="H546" s="46">
        <v>11</v>
      </c>
      <c r="I546" s="293">
        <f t="shared" si="112"/>
        <v>1315</v>
      </c>
      <c r="J546" s="46">
        <v>1315</v>
      </c>
      <c r="K546" s="46">
        <v>0</v>
      </c>
      <c r="L546" s="45">
        <f t="shared" si="109"/>
        <v>0</v>
      </c>
      <c r="M546" s="20"/>
      <c r="N546" s="20"/>
    </row>
    <row r="547" spans="1:12" ht="30" customHeight="1" hidden="1">
      <c r="A547" s="31" t="s">
        <v>460</v>
      </c>
      <c r="B547" s="42" t="s">
        <v>69</v>
      </c>
      <c r="C547" s="42" t="s">
        <v>93</v>
      </c>
      <c r="D547" s="42" t="s">
        <v>131</v>
      </c>
      <c r="E547" s="38">
        <v>5900291070</v>
      </c>
      <c r="F547" s="36"/>
      <c r="G547" s="36"/>
      <c r="H547" s="46">
        <f t="shared" si="113"/>
        <v>11</v>
      </c>
      <c r="I547" s="293">
        <f t="shared" si="112"/>
        <v>0</v>
      </c>
      <c r="J547" s="46">
        <f t="shared" si="113"/>
        <v>0</v>
      </c>
      <c r="K547" s="46">
        <f t="shared" si="113"/>
        <v>0</v>
      </c>
      <c r="L547" s="45" t="e">
        <f t="shared" si="109"/>
        <v>#DIV/0!</v>
      </c>
    </row>
    <row r="548" spans="1:12" ht="60" customHeight="1" hidden="1">
      <c r="A548" s="31" t="s">
        <v>210</v>
      </c>
      <c r="B548" s="42" t="s">
        <v>69</v>
      </c>
      <c r="C548" s="42" t="s">
        <v>93</v>
      </c>
      <c r="D548" s="42" t="s">
        <v>131</v>
      </c>
      <c r="E548" s="38">
        <v>5900291070</v>
      </c>
      <c r="F548" s="38">
        <v>200</v>
      </c>
      <c r="G548" s="36"/>
      <c r="H548" s="46">
        <f t="shared" si="113"/>
        <v>11</v>
      </c>
      <c r="I548" s="293">
        <f t="shared" si="112"/>
        <v>0</v>
      </c>
      <c r="J548" s="46">
        <f t="shared" si="113"/>
        <v>0</v>
      </c>
      <c r="K548" s="46">
        <f t="shared" si="113"/>
        <v>0</v>
      </c>
      <c r="L548" s="45" t="e">
        <f t="shared" si="109"/>
        <v>#DIV/0!</v>
      </c>
    </row>
    <row r="549" spans="1:12" ht="30" customHeight="1" hidden="1">
      <c r="A549" s="6" t="s">
        <v>20</v>
      </c>
      <c r="B549" s="42" t="s">
        <v>69</v>
      </c>
      <c r="C549" s="42" t="s">
        <v>93</v>
      </c>
      <c r="D549" s="42" t="s">
        <v>131</v>
      </c>
      <c r="E549" s="38">
        <v>5900291070</v>
      </c>
      <c r="F549" s="38">
        <v>240</v>
      </c>
      <c r="G549" s="36"/>
      <c r="H549" s="46">
        <f t="shared" si="113"/>
        <v>11</v>
      </c>
      <c r="I549" s="293">
        <f t="shared" si="112"/>
        <v>0</v>
      </c>
      <c r="J549" s="46">
        <f t="shared" si="113"/>
        <v>0</v>
      </c>
      <c r="K549" s="46">
        <f t="shared" si="113"/>
        <v>0</v>
      </c>
      <c r="L549" s="45" t="e">
        <f t="shared" si="109"/>
        <v>#DIV/0!</v>
      </c>
    </row>
    <row r="550" spans="1:12" ht="15" customHeight="1" hidden="1">
      <c r="A550" s="7" t="s">
        <v>8</v>
      </c>
      <c r="B550" s="42" t="s">
        <v>69</v>
      </c>
      <c r="C550" s="42" t="s">
        <v>93</v>
      </c>
      <c r="D550" s="42" t="s">
        <v>131</v>
      </c>
      <c r="E550" s="38">
        <v>5900291070</v>
      </c>
      <c r="F550" s="38">
        <v>240</v>
      </c>
      <c r="G550" s="38">
        <v>1</v>
      </c>
      <c r="H550" s="46">
        <v>11</v>
      </c>
      <c r="I550" s="293">
        <f t="shared" si="112"/>
        <v>0</v>
      </c>
      <c r="J550" s="46"/>
      <c r="K550" s="46">
        <v>0</v>
      </c>
      <c r="L550" s="45" t="e">
        <f t="shared" si="109"/>
        <v>#DIV/0!</v>
      </c>
    </row>
    <row r="551" spans="1:12" ht="15" customHeight="1" hidden="1">
      <c r="A551" s="31" t="s">
        <v>644</v>
      </c>
      <c r="B551" s="42" t="s">
        <v>69</v>
      </c>
      <c r="C551" s="42" t="s">
        <v>93</v>
      </c>
      <c r="D551" s="42" t="s">
        <v>131</v>
      </c>
      <c r="E551" s="38">
        <v>5900391070</v>
      </c>
      <c r="F551" s="36"/>
      <c r="G551" s="36"/>
      <c r="H551" s="46">
        <f t="shared" si="113"/>
        <v>11</v>
      </c>
      <c r="I551" s="293">
        <f t="shared" si="112"/>
        <v>0</v>
      </c>
      <c r="J551" s="46">
        <f t="shared" si="113"/>
        <v>0</v>
      </c>
      <c r="K551" s="46">
        <f t="shared" si="113"/>
        <v>0</v>
      </c>
      <c r="L551" s="45" t="e">
        <f t="shared" si="109"/>
        <v>#DIV/0!</v>
      </c>
    </row>
    <row r="552" spans="1:12" ht="30" hidden="1">
      <c r="A552" s="31" t="s">
        <v>210</v>
      </c>
      <c r="B552" s="42" t="s">
        <v>69</v>
      </c>
      <c r="C552" s="42" t="s">
        <v>93</v>
      </c>
      <c r="D552" s="42" t="s">
        <v>131</v>
      </c>
      <c r="E552" s="38">
        <v>5900391070</v>
      </c>
      <c r="F552" s="38">
        <v>200</v>
      </c>
      <c r="G552" s="36"/>
      <c r="H552" s="46">
        <f t="shared" si="113"/>
        <v>11</v>
      </c>
      <c r="I552" s="293">
        <f t="shared" si="112"/>
        <v>0</v>
      </c>
      <c r="J552" s="46">
        <f t="shared" si="113"/>
        <v>0</v>
      </c>
      <c r="K552" s="46">
        <f t="shared" si="113"/>
        <v>0</v>
      </c>
      <c r="L552" s="45" t="e">
        <f t="shared" si="109"/>
        <v>#DIV/0!</v>
      </c>
    </row>
    <row r="553" spans="1:12" ht="30" hidden="1">
      <c r="A553" s="6" t="s">
        <v>20</v>
      </c>
      <c r="B553" s="42" t="s">
        <v>69</v>
      </c>
      <c r="C553" s="42" t="s">
        <v>93</v>
      </c>
      <c r="D553" s="42" t="s">
        <v>131</v>
      </c>
      <c r="E553" s="38">
        <v>5900391070</v>
      </c>
      <c r="F553" s="38">
        <v>240</v>
      </c>
      <c r="G553" s="36"/>
      <c r="H553" s="46">
        <f t="shared" si="113"/>
        <v>11</v>
      </c>
      <c r="I553" s="293">
        <f t="shared" si="112"/>
        <v>0</v>
      </c>
      <c r="J553" s="46">
        <f t="shared" si="113"/>
        <v>0</v>
      </c>
      <c r="K553" s="46">
        <f t="shared" si="113"/>
        <v>0</v>
      </c>
      <c r="L553" s="45" t="e">
        <f t="shared" si="109"/>
        <v>#DIV/0!</v>
      </c>
    </row>
    <row r="554" spans="1:12" ht="15" hidden="1">
      <c r="A554" s="7" t="s">
        <v>8</v>
      </c>
      <c r="B554" s="42" t="s">
        <v>69</v>
      </c>
      <c r="C554" s="42" t="s">
        <v>93</v>
      </c>
      <c r="D554" s="42" t="s">
        <v>131</v>
      </c>
      <c r="E554" s="38">
        <v>5900391070</v>
      </c>
      <c r="F554" s="38">
        <v>240</v>
      </c>
      <c r="G554" s="38">
        <v>1</v>
      </c>
      <c r="H554" s="46">
        <v>11</v>
      </c>
      <c r="I554" s="293">
        <f t="shared" si="112"/>
        <v>0</v>
      </c>
      <c r="J554" s="46"/>
      <c r="K554" s="46"/>
      <c r="L554" s="45" t="e">
        <f t="shared" si="109"/>
        <v>#DIV/0!</v>
      </c>
    </row>
    <row r="555" spans="1:12" ht="15" hidden="1">
      <c r="A555" s="5" t="s">
        <v>42</v>
      </c>
      <c r="B555" s="112" t="s">
        <v>69</v>
      </c>
      <c r="C555" s="112" t="s">
        <v>43</v>
      </c>
      <c r="D555" s="41"/>
      <c r="E555" s="36"/>
      <c r="F555" s="36"/>
      <c r="G555" s="36"/>
      <c r="H555" s="293" t="e">
        <f>H561+H577+H641+H661</f>
        <v>#REF!</v>
      </c>
      <c r="I555" s="293">
        <f t="shared" si="112"/>
        <v>0</v>
      </c>
      <c r="J555" s="293">
        <f>J556</f>
        <v>0</v>
      </c>
      <c r="K555" s="293">
        <f>K556</f>
        <v>0</v>
      </c>
      <c r="L555" s="45" t="e">
        <f t="shared" si="109"/>
        <v>#DIV/0!</v>
      </c>
    </row>
    <row r="556" spans="1:12" ht="15" hidden="1">
      <c r="A556" s="5" t="s">
        <v>57</v>
      </c>
      <c r="B556" s="112" t="s">
        <v>69</v>
      </c>
      <c r="C556" s="112" t="s">
        <v>43</v>
      </c>
      <c r="D556" s="112" t="s">
        <v>48</v>
      </c>
      <c r="E556" s="294"/>
      <c r="F556" s="294"/>
      <c r="G556" s="294"/>
      <c r="H556" s="293" t="e">
        <f>#REF!+#REF!+#REF!</f>
        <v>#REF!</v>
      </c>
      <c r="I556" s="293">
        <f t="shared" si="112"/>
        <v>0</v>
      </c>
      <c r="J556" s="293">
        <f>J557</f>
        <v>0</v>
      </c>
      <c r="K556" s="293">
        <f>K557</f>
        <v>0</v>
      </c>
      <c r="L556" s="45" t="e">
        <f t="shared" si="109"/>
        <v>#DIV/0!</v>
      </c>
    </row>
    <row r="557" spans="1:12" ht="45.75" customHeight="1" hidden="1">
      <c r="A557" s="25" t="s">
        <v>593</v>
      </c>
      <c r="B557" s="38">
        <v>500</v>
      </c>
      <c r="C557" s="42" t="s">
        <v>43</v>
      </c>
      <c r="D557" s="42" t="s">
        <v>48</v>
      </c>
      <c r="E557" s="198" t="s">
        <v>505</v>
      </c>
      <c r="F557" s="38"/>
      <c r="G557" s="38"/>
      <c r="H557" s="46">
        <f aca="true" t="shared" si="114" ref="H557:K559">H558</f>
        <v>4517</v>
      </c>
      <c r="I557" s="293">
        <f t="shared" si="112"/>
        <v>0</v>
      </c>
      <c r="J557" s="46">
        <f t="shared" si="114"/>
        <v>0</v>
      </c>
      <c r="K557" s="46">
        <f t="shared" si="114"/>
        <v>0</v>
      </c>
      <c r="L557" s="45" t="e">
        <f t="shared" si="109"/>
        <v>#DIV/0!</v>
      </c>
    </row>
    <row r="558" spans="1:14" s="61" customFormat="1" ht="15" hidden="1">
      <c r="A558" s="6" t="s">
        <v>21</v>
      </c>
      <c r="B558" s="38">
        <v>500</v>
      </c>
      <c r="C558" s="42" t="s">
        <v>43</v>
      </c>
      <c r="D558" s="42" t="s">
        <v>48</v>
      </c>
      <c r="E558" s="198" t="s">
        <v>505</v>
      </c>
      <c r="F558" s="38">
        <v>800</v>
      </c>
      <c r="G558" s="38"/>
      <c r="H558" s="46">
        <f t="shared" si="114"/>
        <v>4517</v>
      </c>
      <c r="I558" s="293">
        <f t="shared" si="112"/>
        <v>0</v>
      </c>
      <c r="J558" s="46">
        <f t="shared" si="114"/>
        <v>0</v>
      </c>
      <c r="K558" s="46">
        <f t="shared" si="114"/>
        <v>0</v>
      </c>
      <c r="L558" s="45" t="e">
        <f t="shared" si="109"/>
        <v>#DIV/0!</v>
      </c>
      <c r="M558" s="60"/>
      <c r="N558" s="60"/>
    </row>
    <row r="559" spans="1:14" s="61" customFormat="1" ht="30.75" customHeight="1" hidden="1">
      <c r="A559" s="6" t="s">
        <v>211</v>
      </c>
      <c r="B559" s="38">
        <v>500</v>
      </c>
      <c r="C559" s="42" t="s">
        <v>43</v>
      </c>
      <c r="D559" s="42" t="s">
        <v>48</v>
      </c>
      <c r="E559" s="198" t="s">
        <v>505</v>
      </c>
      <c r="F559" s="38">
        <v>830</v>
      </c>
      <c r="G559" s="38"/>
      <c r="H559" s="46">
        <f t="shared" si="114"/>
        <v>4517</v>
      </c>
      <c r="I559" s="293">
        <f t="shared" si="112"/>
        <v>0</v>
      </c>
      <c r="J559" s="46">
        <f t="shared" si="114"/>
        <v>0</v>
      </c>
      <c r="K559" s="46">
        <f t="shared" si="114"/>
        <v>0</v>
      </c>
      <c r="L559" s="45" t="e">
        <f t="shared" si="109"/>
        <v>#DIV/0!</v>
      </c>
      <c r="M559" s="60"/>
      <c r="N559" s="60"/>
    </row>
    <row r="560" spans="1:14" s="61" customFormat="1" ht="30.75" customHeight="1" hidden="1">
      <c r="A560" s="7" t="s">
        <v>8</v>
      </c>
      <c r="B560" s="42" t="s">
        <v>69</v>
      </c>
      <c r="C560" s="42" t="s">
        <v>43</v>
      </c>
      <c r="D560" s="42" t="s">
        <v>48</v>
      </c>
      <c r="E560" s="198" t="s">
        <v>505</v>
      </c>
      <c r="F560" s="38">
        <v>830</v>
      </c>
      <c r="G560" s="38">
        <v>1</v>
      </c>
      <c r="H560" s="46">
        <v>4517</v>
      </c>
      <c r="I560" s="293">
        <f t="shared" si="112"/>
        <v>0</v>
      </c>
      <c r="J560" s="46"/>
      <c r="K560" s="46"/>
      <c r="L560" s="45" t="e">
        <f t="shared" si="109"/>
        <v>#DIV/0!</v>
      </c>
      <c r="M560" s="60"/>
      <c r="N560" s="60"/>
    </row>
    <row r="561" spans="1:14" s="61" customFormat="1" ht="18.75" customHeight="1">
      <c r="A561" s="5" t="s">
        <v>109</v>
      </c>
      <c r="B561" s="112" t="s">
        <v>69</v>
      </c>
      <c r="C561" s="112" t="s">
        <v>110</v>
      </c>
      <c r="D561" s="41"/>
      <c r="E561" s="36"/>
      <c r="F561" s="36"/>
      <c r="G561" s="36"/>
      <c r="H561" s="293" t="e">
        <f>H562+H655</f>
        <v>#REF!</v>
      </c>
      <c r="I561" s="293">
        <f t="shared" si="112"/>
        <v>8319.762760000001</v>
      </c>
      <c r="J561" s="293">
        <f>J562</f>
        <v>10515.56276</v>
      </c>
      <c r="K561" s="293">
        <f>K562</f>
        <v>2195.8</v>
      </c>
      <c r="L561" s="45">
        <f t="shared" si="109"/>
        <v>20.88143117125954</v>
      </c>
      <c r="M561" s="60"/>
      <c r="N561" s="60"/>
    </row>
    <row r="562" spans="1:14" s="61" customFormat="1" ht="15" customHeight="1">
      <c r="A562" s="5" t="s">
        <v>111</v>
      </c>
      <c r="B562" s="112" t="s">
        <v>69</v>
      </c>
      <c r="C562" s="112" t="s">
        <v>110</v>
      </c>
      <c r="D562" s="112" t="s">
        <v>112</v>
      </c>
      <c r="E562" s="294"/>
      <c r="F562" s="294"/>
      <c r="G562" s="294"/>
      <c r="H562" s="293" t="e">
        <f>H563+#REF!+H603+#REF!+#REF!</f>
        <v>#REF!</v>
      </c>
      <c r="I562" s="293">
        <f t="shared" si="112"/>
        <v>8319.762760000001</v>
      </c>
      <c r="J562" s="293">
        <f>J563+J592+J603+J650</f>
        <v>10515.56276</v>
      </c>
      <c r="K562" s="293">
        <f>K563+K592+K603+K650</f>
        <v>2195.8</v>
      </c>
      <c r="L562" s="45">
        <f t="shared" si="109"/>
        <v>20.88143117125954</v>
      </c>
      <c r="M562" s="60"/>
      <c r="N562" s="60"/>
    </row>
    <row r="563" spans="1:14" s="61" customFormat="1" ht="15" customHeight="1">
      <c r="A563" s="6" t="s">
        <v>16</v>
      </c>
      <c r="B563" s="42" t="s">
        <v>69</v>
      </c>
      <c r="C563" s="42" t="s">
        <v>110</v>
      </c>
      <c r="D563" s="42" t="s">
        <v>112</v>
      </c>
      <c r="E563" s="38">
        <v>9000000000</v>
      </c>
      <c r="F563" s="36"/>
      <c r="G563" s="36"/>
      <c r="H563" s="46" t="e">
        <f>H564+#REF!+H572</f>
        <v>#REF!</v>
      </c>
      <c r="I563" s="293">
        <f t="shared" si="112"/>
        <v>8232.2</v>
      </c>
      <c r="J563" s="46">
        <f>J564+J572+J568+J576+J580+J587+J591</f>
        <v>10428</v>
      </c>
      <c r="K563" s="46">
        <f>K564+K572+K568+K576+K580+K587+K591</f>
        <v>2195.8</v>
      </c>
      <c r="L563" s="45">
        <f t="shared" si="109"/>
        <v>21.056770233985425</v>
      </c>
      <c r="M563" s="60"/>
      <c r="N563" s="60"/>
    </row>
    <row r="564" spans="1:14" s="61" customFormat="1" ht="30">
      <c r="A564" s="6" t="s">
        <v>413</v>
      </c>
      <c r="B564" s="42" t="s">
        <v>69</v>
      </c>
      <c r="C564" s="42" t="s">
        <v>110</v>
      </c>
      <c r="D564" s="42" t="s">
        <v>112</v>
      </c>
      <c r="E564" s="38">
        <v>9000090810</v>
      </c>
      <c r="F564" s="36"/>
      <c r="G564" s="36"/>
      <c r="H564" s="46">
        <f aca="true" t="shared" si="115" ref="H564:K566">H565</f>
        <v>898</v>
      </c>
      <c r="I564" s="293">
        <f t="shared" si="112"/>
        <v>2416.8</v>
      </c>
      <c r="J564" s="46">
        <f t="shared" si="115"/>
        <v>3000</v>
      </c>
      <c r="K564" s="46">
        <f t="shared" si="115"/>
        <v>583.2</v>
      </c>
      <c r="L564" s="45">
        <f t="shared" si="109"/>
        <v>19.44</v>
      </c>
      <c r="M564" s="60"/>
      <c r="N564" s="60"/>
    </row>
    <row r="565" spans="1:14" s="61" customFormat="1" ht="30">
      <c r="A565" s="6" t="s">
        <v>46</v>
      </c>
      <c r="B565" s="42" t="s">
        <v>69</v>
      </c>
      <c r="C565" s="42" t="s">
        <v>110</v>
      </c>
      <c r="D565" s="42" t="s">
        <v>112</v>
      </c>
      <c r="E565" s="38">
        <v>9000090810</v>
      </c>
      <c r="F565" s="38">
        <v>600</v>
      </c>
      <c r="G565" s="36"/>
      <c r="H565" s="46">
        <f t="shared" si="115"/>
        <v>898</v>
      </c>
      <c r="I565" s="293">
        <f t="shared" si="112"/>
        <v>2416.8</v>
      </c>
      <c r="J565" s="46">
        <f t="shared" si="115"/>
        <v>3000</v>
      </c>
      <c r="K565" s="46">
        <f t="shared" si="115"/>
        <v>583.2</v>
      </c>
      <c r="L565" s="45">
        <f t="shared" si="109"/>
        <v>19.44</v>
      </c>
      <c r="M565" s="60"/>
      <c r="N565" s="60"/>
    </row>
    <row r="566" spans="1:14" s="61" customFormat="1" ht="15">
      <c r="A566" s="6" t="s">
        <v>47</v>
      </c>
      <c r="B566" s="42" t="s">
        <v>69</v>
      </c>
      <c r="C566" s="42" t="s">
        <v>110</v>
      </c>
      <c r="D566" s="42" t="s">
        <v>112</v>
      </c>
      <c r="E566" s="38">
        <v>9000090810</v>
      </c>
      <c r="F566" s="38">
        <v>610</v>
      </c>
      <c r="G566" s="36"/>
      <c r="H566" s="46">
        <f t="shared" si="115"/>
        <v>898</v>
      </c>
      <c r="I566" s="293">
        <f t="shared" si="112"/>
        <v>2416.8</v>
      </c>
      <c r="J566" s="46">
        <f t="shared" si="115"/>
        <v>3000</v>
      </c>
      <c r="K566" s="46">
        <f t="shared" si="115"/>
        <v>583.2</v>
      </c>
      <c r="L566" s="45">
        <f t="shared" si="109"/>
        <v>19.44</v>
      </c>
      <c r="M566" s="60"/>
      <c r="N566" s="60"/>
    </row>
    <row r="567" spans="1:14" s="61" customFormat="1" ht="15">
      <c r="A567" s="7" t="s">
        <v>8</v>
      </c>
      <c r="B567" s="42" t="s">
        <v>69</v>
      </c>
      <c r="C567" s="42" t="s">
        <v>110</v>
      </c>
      <c r="D567" s="42" t="s">
        <v>112</v>
      </c>
      <c r="E567" s="38">
        <v>9000090810</v>
      </c>
      <c r="F567" s="38">
        <v>610</v>
      </c>
      <c r="G567" s="38">
        <v>1</v>
      </c>
      <c r="H567" s="46">
        <v>898</v>
      </c>
      <c r="I567" s="293">
        <f t="shared" si="112"/>
        <v>2416.8</v>
      </c>
      <c r="J567" s="46">
        <v>3000</v>
      </c>
      <c r="K567" s="46">
        <v>583.2</v>
      </c>
      <c r="L567" s="45">
        <f t="shared" si="109"/>
        <v>19.44</v>
      </c>
      <c r="M567" s="60"/>
      <c r="N567" s="60"/>
    </row>
    <row r="568" spans="1:14" s="61" customFormat="1" ht="30" customHeight="1">
      <c r="A568" s="6" t="s">
        <v>413</v>
      </c>
      <c r="B568" s="42" t="s">
        <v>69</v>
      </c>
      <c r="C568" s="42" t="s">
        <v>110</v>
      </c>
      <c r="D568" s="42" t="s">
        <v>112</v>
      </c>
      <c r="E568" s="38">
        <v>9000090820</v>
      </c>
      <c r="F568" s="36"/>
      <c r="G568" s="36"/>
      <c r="H568" s="45">
        <f aca="true" t="shared" si="116" ref="H568:K570">H569</f>
        <v>2067.1</v>
      </c>
      <c r="I568" s="293">
        <f t="shared" si="112"/>
        <v>817.2</v>
      </c>
      <c r="J568" s="46">
        <f t="shared" si="116"/>
        <v>1178</v>
      </c>
      <c r="K568" s="46">
        <f t="shared" si="116"/>
        <v>360.8</v>
      </c>
      <c r="L568" s="45">
        <f t="shared" si="109"/>
        <v>30.628183361629883</v>
      </c>
      <c r="M568" s="60"/>
      <c r="N568" s="60"/>
    </row>
    <row r="569" spans="1:14" s="61" customFormat="1" ht="15" customHeight="1">
      <c r="A569" s="6" t="s">
        <v>46</v>
      </c>
      <c r="B569" s="42" t="s">
        <v>69</v>
      </c>
      <c r="C569" s="42" t="s">
        <v>110</v>
      </c>
      <c r="D569" s="42" t="s">
        <v>112</v>
      </c>
      <c r="E569" s="38">
        <v>9000090820</v>
      </c>
      <c r="F569" s="38">
        <v>600</v>
      </c>
      <c r="G569" s="36"/>
      <c r="H569" s="45">
        <f t="shared" si="116"/>
        <v>2067.1</v>
      </c>
      <c r="I569" s="293">
        <f t="shared" si="112"/>
        <v>817.2</v>
      </c>
      <c r="J569" s="46">
        <f t="shared" si="116"/>
        <v>1178</v>
      </c>
      <c r="K569" s="46">
        <f t="shared" si="116"/>
        <v>360.8</v>
      </c>
      <c r="L569" s="45">
        <f t="shared" si="109"/>
        <v>30.628183361629883</v>
      </c>
      <c r="M569" s="60"/>
      <c r="N569" s="60"/>
    </row>
    <row r="570" spans="1:14" s="61" customFormat="1" ht="15" customHeight="1">
      <c r="A570" s="6" t="s">
        <v>47</v>
      </c>
      <c r="B570" s="42" t="s">
        <v>69</v>
      </c>
      <c r="C570" s="42" t="s">
        <v>110</v>
      </c>
      <c r="D570" s="42" t="s">
        <v>112</v>
      </c>
      <c r="E570" s="38">
        <v>9000090820</v>
      </c>
      <c r="F570" s="38">
        <v>610</v>
      </c>
      <c r="G570" s="36"/>
      <c r="H570" s="45">
        <f t="shared" si="116"/>
        <v>2067.1</v>
      </c>
      <c r="I570" s="293">
        <f t="shared" si="112"/>
        <v>817.2</v>
      </c>
      <c r="J570" s="46">
        <f t="shared" si="116"/>
        <v>1178</v>
      </c>
      <c r="K570" s="46">
        <f t="shared" si="116"/>
        <v>360.8</v>
      </c>
      <c r="L570" s="45">
        <f t="shared" si="109"/>
        <v>30.628183361629883</v>
      </c>
      <c r="M570" s="60"/>
      <c r="N570" s="60"/>
    </row>
    <row r="571" spans="1:14" s="61" customFormat="1" ht="15">
      <c r="A571" s="7" t="s">
        <v>9</v>
      </c>
      <c r="B571" s="42" t="s">
        <v>69</v>
      </c>
      <c r="C571" s="42" t="s">
        <v>110</v>
      </c>
      <c r="D571" s="42" t="s">
        <v>112</v>
      </c>
      <c r="E571" s="38">
        <v>9000090820</v>
      </c>
      <c r="F571" s="38">
        <v>610</v>
      </c>
      <c r="G571" s="38">
        <v>2</v>
      </c>
      <c r="H571" s="45">
        <v>2067.1</v>
      </c>
      <c r="I571" s="293">
        <f t="shared" si="112"/>
        <v>817.2</v>
      </c>
      <c r="J571" s="46">
        <v>1178</v>
      </c>
      <c r="K571" s="46">
        <v>360.8</v>
      </c>
      <c r="L571" s="45">
        <f t="shared" si="109"/>
        <v>30.628183361629883</v>
      </c>
      <c r="M571" s="60"/>
      <c r="N571" s="60"/>
    </row>
    <row r="572" spans="1:14" s="61" customFormat="1" ht="15">
      <c r="A572" s="6" t="s">
        <v>414</v>
      </c>
      <c r="B572" s="42" t="s">
        <v>69</v>
      </c>
      <c r="C572" s="42" t="s">
        <v>110</v>
      </c>
      <c r="D572" s="42" t="s">
        <v>112</v>
      </c>
      <c r="E572" s="38">
        <v>9000090830</v>
      </c>
      <c r="F572" s="36"/>
      <c r="G572" s="36"/>
      <c r="H572" s="46">
        <f aca="true" t="shared" si="117" ref="H572:K573">H573</f>
        <v>4523.6</v>
      </c>
      <c r="I572" s="293">
        <f t="shared" si="112"/>
        <v>4748.2</v>
      </c>
      <c r="J572" s="46">
        <f t="shared" si="117"/>
        <v>6000</v>
      </c>
      <c r="K572" s="46">
        <f t="shared" si="117"/>
        <v>1251.8</v>
      </c>
      <c r="L572" s="45">
        <f t="shared" si="109"/>
        <v>20.863333333333333</v>
      </c>
      <c r="M572" s="60"/>
      <c r="N572" s="60"/>
    </row>
    <row r="573" spans="1:14" s="61" customFormat="1" ht="30">
      <c r="A573" s="6" t="s">
        <v>46</v>
      </c>
      <c r="B573" s="42" t="s">
        <v>69</v>
      </c>
      <c r="C573" s="42" t="s">
        <v>110</v>
      </c>
      <c r="D573" s="42" t="s">
        <v>112</v>
      </c>
      <c r="E573" s="38">
        <v>9000090830</v>
      </c>
      <c r="F573" s="38">
        <v>600</v>
      </c>
      <c r="G573" s="36"/>
      <c r="H573" s="46">
        <f t="shared" si="117"/>
        <v>4523.6</v>
      </c>
      <c r="I573" s="293">
        <f t="shared" si="112"/>
        <v>4748.2</v>
      </c>
      <c r="J573" s="46">
        <f t="shared" si="117"/>
        <v>6000</v>
      </c>
      <c r="K573" s="46">
        <f t="shared" si="117"/>
        <v>1251.8</v>
      </c>
      <c r="L573" s="45">
        <f t="shared" si="109"/>
        <v>20.863333333333333</v>
      </c>
      <c r="M573" s="60"/>
      <c r="N573" s="60"/>
    </row>
    <row r="574" spans="1:14" s="61" customFormat="1" ht="14.25" customHeight="1">
      <c r="A574" s="6" t="s">
        <v>47</v>
      </c>
      <c r="B574" s="42" t="s">
        <v>69</v>
      </c>
      <c r="C574" s="42" t="s">
        <v>110</v>
      </c>
      <c r="D574" s="42" t="s">
        <v>112</v>
      </c>
      <c r="E574" s="38">
        <v>9000090830</v>
      </c>
      <c r="F574" s="38">
        <v>610</v>
      </c>
      <c r="G574" s="36"/>
      <c r="H574" s="46">
        <f>H575</f>
        <v>4523.6</v>
      </c>
      <c r="I574" s="293">
        <f t="shared" si="112"/>
        <v>4748.2</v>
      </c>
      <c r="J574" s="46">
        <f>J575</f>
        <v>6000</v>
      </c>
      <c r="K574" s="46">
        <f>K575</f>
        <v>1251.8</v>
      </c>
      <c r="L574" s="45">
        <f t="shared" si="109"/>
        <v>20.863333333333333</v>
      </c>
      <c r="M574" s="60"/>
      <c r="N574" s="60"/>
    </row>
    <row r="575" spans="1:14" s="61" customFormat="1" ht="16.5" customHeight="1">
      <c r="A575" s="7" t="s">
        <v>8</v>
      </c>
      <c r="B575" s="42" t="s">
        <v>69</v>
      </c>
      <c r="C575" s="42" t="s">
        <v>110</v>
      </c>
      <c r="D575" s="42" t="s">
        <v>112</v>
      </c>
      <c r="E575" s="38">
        <v>9000090830</v>
      </c>
      <c r="F575" s="38">
        <v>610</v>
      </c>
      <c r="G575" s="38">
        <v>1</v>
      </c>
      <c r="H575" s="46">
        <v>4523.6</v>
      </c>
      <c r="I575" s="293">
        <f t="shared" si="112"/>
        <v>4748.2</v>
      </c>
      <c r="J575" s="46">
        <v>6000</v>
      </c>
      <c r="K575" s="46">
        <v>1251.8</v>
      </c>
      <c r="L575" s="45">
        <f t="shared" si="109"/>
        <v>20.863333333333333</v>
      </c>
      <c r="M575" s="60"/>
      <c r="N575" s="60"/>
    </row>
    <row r="576" spans="1:14" s="61" customFormat="1" ht="15" customHeight="1">
      <c r="A576" s="25" t="s">
        <v>160</v>
      </c>
      <c r="B576" s="42" t="s">
        <v>69</v>
      </c>
      <c r="C576" s="42" t="s">
        <v>110</v>
      </c>
      <c r="D576" s="42" t="s">
        <v>112</v>
      </c>
      <c r="E576" s="38">
        <v>9000072650</v>
      </c>
      <c r="F576" s="38"/>
      <c r="G576" s="38"/>
      <c r="H576" s="46"/>
      <c r="I576" s="293">
        <f t="shared" si="112"/>
        <v>250</v>
      </c>
      <c r="J576" s="46">
        <f>J577</f>
        <v>250</v>
      </c>
      <c r="K576" s="46">
        <f>K577</f>
        <v>0</v>
      </c>
      <c r="L576" s="45">
        <f t="shared" si="109"/>
        <v>0</v>
      </c>
      <c r="M576" s="60"/>
      <c r="N576" s="60"/>
    </row>
    <row r="577" spans="1:14" s="61" customFormat="1" ht="15" customHeight="1">
      <c r="A577" s="6" t="s">
        <v>46</v>
      </c>
      <c r="B577" s="42" t="s">
        <v>69</v>
      </c>
      <c r="C577" s="42" t="s">
        <v>110</v>
      </c>
      <c r="D577" s="42" t="s">
        <v>112</v>
      </c>
      <c r="E577" s="38">
        <v>9000072650</v>
      </c>
      <c r="F577" s="38">
        <v>600</v>
      </c>
      <c r="G577" s="36"/>
      <c r="H577" s="46">
        <f aca="true" t="shared" si="118" ref="H577:K578">H578</f>
        <v>32867.3</v>
      </c>
      <c r="I577" s="293">
        <f t="shared" si="112"/>
        <v>250</v>
      </c>
      <c r="J577" s="46">
        <f t="shared" si="118"/>
        <v>250</v>
      </c>
      <c r="K577" s="46">
        <f t="shared" si="118"/>
        <v>0</v>
      </c>
      <c r="L577" s="45">
        <f t="shared" si="109"/>
        <v>0</v>
      </c>
      <c r="M577" s="60"/>
      <c r="N577" s="60"/>
    </row>
    <row r="578" spans="1:14" s="61" customFormat="1" ht="15">
      <c r="A578" s="6" t="s">
        <v>47</v>
      </c>
      <c r="B578" s="42" t="s">
        <v>69</v>
      </c>
      <c r="C578" s="42" t="s">
        <v>110</v>
      </c>
      <c r="D578" s="42" t="s">
        <v>112</v>
      </c>
      <c r="E578" s="38">
        <v>9000072650</v>
      </c>
      <c r="F578" s="38">
        <v>610</v>
      </c>
      <c r="G578" s="36"/>
      <c r="H578" s="46">
        <f t="shared" si="118"/>
        <v>32867.3</v>
      </c>
      <c r="I578" s="293">
        <f t="shared" si="112"/>
        <v>250</v>
      </c>
      <c r="J578" s="46">
        <f t="shared" si="118"/>
        <v>250</v>
      </c>
      <c r="K578" s="46">
        <f t="shared" si="118"/>
        <v>0</v>
      </c>
      <c r="L578" s="45">
        <f t="shared" si="109"/>
        <v>0</v>
      </c>
      <c r="M578" s="60"/>
      <c r="N578" s="60"/>
    </row>
    <row r="579" spans="1:14" s="61" customFormat="1" ht="15">
      <c r="A579" s="7" t="s">
        <v>9</v>
      </c>
      <c r="B579" s="42" t="s">
        <v>69</v>
      </c>
      <c r="C579" s="42" t="s">
        <v>110</v>
      </c>
      <c r="D579" s="42" t="s">
        <v>112</v>
      </c>
      <c r="E579" s="38">
        <v>9000072650</v>
      </c>
      <c r="F579" s="38">
        <v>610</v>
      </c>
      <c r="G579" s="38">
        <v>2</v>
      </c>
      <c r="H579" s="46">
        <v>32867.3</v>
      </c>
      <c r="I579" s="293">
        <f t="shared" si="112"/>
        <v>250</v>
      </c>
      <c r="J579" s="46">
        <v>250</v>
      </c>
      <c r="K579" s="46">
        <v>0</v>
      </c>
      <c r="L579" s="45">
        <f t="shared" si="109"/>
        <v>0</v>
      </c>
      <c r="M579" s="60"/>
      <c r="N579" s="60"/>
    </row>
    <row r="580" spans="1:14" s="61" customFormat="1" ht="15.75" customHeight="1" hidden="1">
      <c r="A580" s="25" t="s">
        <v>220</v>
      </c>
      <c r="B580" s="42" t="s">
        <v>69</v>
      </c>
      <c r="C580" s="42" t="s">
        <v>110</v>
      </c>
      <c r="D580" s="42" t="s">
        <v>112</v>
      </c>
      <c r="E580" s="38">
        <v>9000051470</v>
      </c>
      <c r="F580" s="38"/>
      <c r="G580" s="38"/>
      <c r="H580" s="46"/>
      <c r="I580" s="293">
        <f t="shared" si="112"/>
        <v>0</v>
      </c>
      <c r="J580" s="46">
        <f>J581</f>
        <v>0</v>
      </c>
      <c r="K580" s="46">
        <f>K581</f>
        <v>0</v>
      </c>
      <c r="L580" s="45" t="e">
        <f aca="true" t="shared" si="119" ref="L580:L643">K580/J580*100</f>
        <v>#DIV/0!</v>
      </c>
      <c r="M580" s="60"/>
      <c r="N580" s="60"/>
    </row>
    <row r="581" spans="1:14" s="61" customFormat="1" ht="30" hidden="1">
      <c r="A581" s="6" t="s">
        <v>46</v>
      </c>
      <c r="B581" s="42" t="s">
        <v>69</v>
      </c>
      <c r="C581" s="42" t="s">
        <v>110</v>
      </c>
      <c r="D581" s="42" t="s">
        <v>112</v>
      </c>
      <c r="E581" s="38">
        <v>9000051470</v>
      </c>
      <c r="F581" s="38">
        <v>600</v>
      </c>
      <c r="G581" s="36"/>
      <c r="H581" s="46">
        <f aca="true" t="shared" si="120" ref="H581:K582">H582</f>
        <v>32867.3</v>
      </c>
      <c r="I581" s="293">
        <f t="shared" si="112"/>
        <v>0</v>
      </c>
      <c r="J581" s="46">
        <f t="shared" si="120"/>
        <v>0</v>
      </c>
      <c r="K581" s="46">
        <f t="shared" si="120"/>
        <v>0</v>
      </c>
      <c r="L581" s="45" t="e">
        <f t="shared" si="119"/>
        <v>#DIV/0!</v>
      </c>
      <c r="M581" s="60"/>
      <c r="N581" s="60"/>
    </row>
    <row r="582" spans="1:14" s="61" customFormat="1" ht="30" customHeight="1" hidden="1">
      <c r="A582" s="6" t="s">
        <v>47</v>
      </c>
      <c r="B582" s="42" t="s">
        <v>69</v>
      </c>
      <c r="C582" s="42" t="s">
        <v>110</v>
      </c>
      <c r="D582" s="42" t="s">
        <v>112</v>
      </c>
      <c r="E582" s="38">
        <v>9000051470</v>
      </c>
      <c r="F582" s="38">
        <v>610</v>
      </c>
      <c r="G582" s="36"/>
      <c r="H582" s="46">
        <f t="shared" si="120"/>
        <v>32867.3</v>
      </c>
      <c r="I582" s="293">
        <f t="shared" si="112"/>
        <v>0</v>
      </c>
      <c r="J582" s="46">
        <f t="shared" si="120"/>
        <v>0</v>
      </c>
      <c r="K582" s="46">
        <f t="shared" si="120"/>
        <v>0</v>
      </c>
      <c r="L582" s="45" t="e">
        <f t="shared" si="119"/>
        <v>#DIV/0!</v>
      </c>
      <c r="M582" s="60"/>
      <c r="N582" s="60"/>
    </row>
    <row r="583" spans="1:14" s="61" customFormat="1" ht="30" customHeight="1" hidden="1">
      <c r="A583" s="7" t="s">
        <v>9</v>
      </c>
      <c r="B583" s="42" t="s">
        <v>69</v>
      </c>
      <c r="C583" s="42" t="s">
        <v>110</v>
      </c>
      <c r="D583" s="42" t="s">
        <v>112</v>
      </c>
      <c r="E583" s="38">
        <v>9000051470</v>
      </c>
      <c r="F583" s="38">
        <v>610</v>
      </c>
      <c r="G583" s="38">
        <v>2</v>
      </c>
      <c r="H583" s="46">
        <v>32867.3</v>
      </c>
      <c r="I583" s="293">
        <f t="shared" si="112"/>
        <v>0</v>
      </c>
      <c r="J583" s="46"/>
      <c r="K583" s="46"/>
      <c r="L583" s="45" t="e">
        <f t="shared" si="119"/>
        <v>#DIV/0!</v>
      </c>
      <c r="M583" s="60"/>
      <c r="N583" s="60"/>
    </row>
    <row r="584" spans="1:14" s="61" customFormat="1" ht="15" customHeight="1" hidden="1">
      <c r="A584" s="163" t="s">
        <v>330</v>
      </c>
      <c r="B584" s="42" t="s">
        <v>69</v>
      </c>
      <c r="C584" s="42" t="s">
        <v>110</v>
      </c>
      <c r="D584" s="42" t="s">
        <v>112</v>
      </c>
      <c r="E584" s="38" t="s">
        <v>402</v>
      </c>
      <c r="F584" s="36"/>
      <c r="G584" s="36"/>
      <c r="H584" s="46">
        <f>H585</f>
        <v>32867.3</v>
      </c>
      <c r="I584" s="46">
        <f>I585</f>
        <v>24825.95562</v>
      </c>
      <c r="J584" s="46">
        <f>J585</f>
        <v>0</v>
      </c>
      <c r="K584" s="46">
        <f>K585</f>
        <v>0</v>
      </c>
      <c r="L584" s="45" t="e">
        <f t="shared" si="119"/>
        <v>#DIV/0!</v>
      </c>
      <c r="M584" s="60"/>
      <c r="N584" s="60"/>
    </row>
    <row r="585" spans="1:14" s="61" customFormat="1" ht="15" customHeight="1" hidden="1">
      <c r="A585" s="6" t="s">
        <v>46</v>
      </c>
      <c r="B585" s="42" t="s">
        <v>69</v>
      </c>
      <c r="C585" s="42" t="s">
        <v>110</v>
      </c>
      <c r="D585" s="42" t="s">
        <v>112</v>
      </c>
      <c r="E585" s="38" t="s">
        <v>402</v>
      </c>
      <c r="F585" s="38">
        <v>600</v>
      </c>
      <c r="G585" s="36"/>
      <c r="H585" s="46">
        <f aca="true" t="shared" si="121" ref="H585:K586">H586</f>
        <v>32867.3</v>
      </c>
      <c r="I585" s="46">
        <f t="shared" si="121"/>
        <v>24825.95562</v>
      </c>
      <c r="J585" s="46">
        <f t="shared" si="121"/>
        <v>0</v>
      </c>
      <c r="K585" s="46">
        <f t="shared" si="121"/>
        <v>0</v>
      </c>
      <c r="L585" s="45" t="e">
        <f t="shared" si="119"/>
        <v>#DIV/0!</v>
      </c>
      <c r="M585" s="60"/>
      <c r="N585" s="60"/>
    </row>
    <row r="586" spans="1:14" s="61" customFormat="1" ht="15" hidden="1">
      <c r="A586" s="6" t="s">
        <v>47</v>
      </c>
      <c r="B586" s="42" t="s">
        <v>69</v>
      </c>
      <c r="C586" s="42" t="s">
        <v>110</v>
      </c>
      <c r="D586" s="42" t="s">
        <v>112</v>
      </c>
      <c r="E586" s="38" t="s">
        <v>402</v>
      </c>
      <c r="F586" s="38">
        <v>610</v>
      </c>
      <c r="G586" s="36"/>
      <c r="H586" s="46">
        <f t="shared" si="121"/>
        <v>32867.3</v>
      </c>
      <c r="I586" s="46">
        <f t="shared" si="121"/>
        <v>24825.95562</v>
      </c>
      <c r="J586" s="46">
        <f t="shared" si="121"/>
        <v>0</v>
      </c>
      <c r="K586" s="46">
        <f t="shared" si="121"/>
        <v>0</v>
      </c>
      <c r="L586" s="45" t="e">
        <f t="shared" si="119"/>
        <v>#DIV/0!</v>
      </c>
      <c r="M586" s="60"/>
      <c r="N586" s="60"/>
    </row>
    <row r="587" spans="1:14" s="61" customFormat="1" ht="15" hidden="1">
      <c r="A587" s="7" t="s">
        <v>8</v>
      </c>
      <c r="B587" s="42" t="s">
        <v>69</v>
      </c>
      <c r="C587" s="42" t="s">
        <v>110</v>
      </c>
      <c r="D587" s="42" t="s">
        <v>112</v>
      </c>
      <c r="E587" s="38" t="s">
        <v>402</v>
      </c>
      <c r="F587" s="38">
        <v>610</v>
      </c>
      <c r="G587" s="38">
        <v>1</v>
      </c>
      <c r="H587" s="46">
        <v>32867.3</v>
      </c>
      <c r="I587" s="46">
        <v>24825.95562</v>
      </c>
      <c r="J587" s="46"/>
      <c r="K587" s="46"/>
      <c r="L587" s="45" t="e">
        <f t="shared" si="119"/>
        <v>#DIV/0!</v>
      </c>
      <c r="M587" s="60"/>
      <c r="N587" s="60"/>
    </row>
    <row r="588" spans="1:14" s="61" customFormat="1" ht="30" hidden="1">
      <c r="A588" s="26" t="s">
        <v>347</v>
      </c>
      <c r="B588" s="42" t="s">
        <v>69</v>
      </c>
      <c r="C588" s="42" t="s">
        <v>110</v>
      </c>
      <c r="D588" s="42" t="s">
        <v>112</v>
      </c>
      <c r="E588" s="38">
        <v>9000071930</v>
      </c>
      <c r="F588" s="38"/>
      <c r="G588" s="38"/>
      <c r="H588" s="46"/>
      <c r="I588" s="293">
        <f aca="true" t="shared" si="122" ref="I588:I599">J588-K588</f>
        <v>0</v>
      </c>
      <c r="J588" s="46">
        <f aca="true" t="shared" si="123" ref="J588:K590">J589</f>
        <v>0</v>
      </c>
      <c r="K588" s="46">
        <f t="shared" si="123"/>
        <v>0</v>
      </c>
      <c r="L588" s="45" t="e">
        <f t="shared" si="119"/>
        <v>#DIV/0!</v>
      </c>
      <c r="M588" s="60"/>
      <c r="N588" s="60"/>
    </row>
    <row r="589" spans="1:12" ht="38.25" customHeight="1" hidden="1">
      <c r="A589" s="6" t="s">
        <v>46</v>
      </c>
      <c r="B589" s="42" t="s">
        <v>69</v>
      </c>
      <c r="C589" s="42" t="s">
        <v>110</v>
      </c>
      <c r="D589" s="42" t="s">
        <v>112</v>
      </c>
      <c r="E589" s="38">
        <v>9000071930</v>
      </c>
      <c r="F589" s="38">
        <v>600</v>
      </c>
      <c r="G589" s="36"/>
      <c r="H589" s="46">
        <f>H590</f>
        <v>32867.3</v>
      </c>
      <c r="I589" s="293">
        <f t="shared" si="122"/>
        <v>0</v>
      </c>
      <c r="J589" s="46">
        <f t="shared" si="123"/>
        <v>0</v>
      </c>
      <c r="K589" s="46">
        <f t="shared" si="123"/>
        <v>0</v>
      </c>
      <c r="L589" s="45" t="e">
        <f t="shared" si="119"/>
        <v>#DIV/0!</v>
      </c>
    </row>
    <row r="590" spans="1:14" s="61" customFormat="1" ht="15" hidden="1">
      <c r="A590" s="6" t="s">
        <v>47</v>
      </c>
      <c r="B590" s="42" t="s">
        <v>69</v>
      </c>
      <c r="C590" s="42" t="s">
        <v>110</v>
      </c>
      <c r="D590" s="42" t="s">
        <v>112</v>
      </c>
      <c r="E590" s="38">
        <v>9000071930</v>
      </c>
      <c r="F590" s="38">
        <v>610</v>
      </c>
      <c r="G590" s="36"/>
      <c r="H590" s="46">
        <f>H591</f>
        <v>32867.3</v>
      </c>
      <c r="I590" s="293">
        <f t="shared" si="122"/>
        <v>0</v>
      </c>
      <c r="J590" s="46">
        <f t="shared" si="123"/>
        <v>0</v>
      </c>
      <c r="K590" s="46">
        <f t="shared" si="123"/>
        <v>0</v>
      </c>
      <c r="L590" s="45" t="e">
        <f t="shared" si="119"/>
        <v>#DIV/0!</v>
      </c>
      <c r="M590" s="49"/>
      <c r="N590" s="49"/>
    </row>
    <row r="591" spans="1:14" s="61" customFormat="1" ht="15" hidden="1">
      <c r="A591" s="7" t="s">
        <v>9</v>
      </c>
      <c r="B591" s="42" t="s">
        <v>69</v>
      </c>
      <c r="C591" s="42" t="s">
        <v>110</v>
      </c>
      <c r="D591" s="42" t="s">
        <v>112</v>
      </c>
      <c r="E591" s="38">
        <v>9000071930</v>
      </c>
      <c r="F591" s="38">
        <v>610</v>
      </c>
      <c r="G591" s="38">
        <v>2</v>
      </c>
      <c r="H591" s="46">
        <v>32867.3</v>
      </c>
      <c r="I591" s="293">
        <f t="shared" si="122"/>
        <v>0</v>
      </c>
      <c r="J591" s="46"/>
      <c r="K591" s="46"/>
      <c r="L591" s="45" t="e">
        <f t="shared" si="119"/>
        <v>#DIV/0!</v>
      </c>
      <c r="M591" s="49"/>
      <c r="N591" s="49"/>
    </row>
    <row r="592" spans="1:14" s="61" customFormat="1" ht="29.25" customHeight="1">
      <c r="A592" s="31" t="s">
        <v>516</v>
      </c>
      <c r="B592" s="42" t="s">
        <v>69</v>
      </c>
      <c r="C592" s="42" t="s">
        <v>110</v>
      </c>
      <c r="D592" s="42" t="s">
        <v>112</v>
      </c>
      <c r="E592" s="38">
        <v>5300000000</v>
      </c>
      <c r="F592" s="36"/>
      <c r="G592" s="36"/>
      <c r="H592" s="46" t="e">
        <f>#REF!</f>
        <v>#REF!</v>
      </c>
      <c r="I592" s="293">
        <f t="shared" si="122"/>
        <v>2</v>
      </c>
      <c r="J592" s="46">
        <f>J593+J597+J602</f>
        <v>2</v>
      </c>
      <c r="K592" s="46">
        <f>K593+K597+K602</f>
        <v>0</v>
      </c>
      <c r="L592" s="45">
        <f t="shared" si="119"/>
        <v>0</v>
      </c>
      <c r="M592" s="49"/>
      <c r="N592" s="49"/>
    </row>
    <row r="593" spans="1:14" s="61" customFormat="1" ht="45" hidden="1">
      <c r="A593" s="31" t="s">
        <v>645</v>
      </c>
      <c r="B593" s="42" t="s">
        <v>69</v>
      </c>
      <c r="C593" s="42" t="s">
        <v>110</v>
      </c>
      <c r="D593" s="42" t="s">
        <v>112</v>
      </c>
      <c r="E593" s="35">
        <v>5300191080</v>
      </c>
      <c r="F593" s="36"/>
      <c r="G593" s="36"/>
      <c r="H593" s="46">
        <f>H594</f>
        <v>3</v>
      </c>
      <c r="I593" s="293">
        <f t="shared" si="122"/>
        <v>0</v>
      </c>
      <c r="J593" s="46">
        <f aca="true" t="shared" si="124" ref="J593:K595">J594</f>
        <v>0</v>
      </c>
      <c r="K593" s="46">
        <f t="shared" si="124"/>
        <v>0</v>
      </c>
      <c r="L593" s="45" t="e">
        <f t="shared" si="119"/>
        <v>#DIV/0!</v>
      </c>
      <c r="M593" s="49"/>
      <c r="N593" s="49"/>
    </row>
    <row r="594" spans="1:14" s="61" customFormat="1" ht="30" hidden="1">
      <c r="A594" s="6" t="s">
        <v>46</v>
      </c>
      <c r="B594" s="42" t="s">
        <v>69</v>
      </c>
      <c r="C594" s="42" t="s">
        <v>110</v>
      </c>
      <c r="D594" s="42" t="s">
        <v>112</v>
      </c>
      <c r="E594" s="35">
        <v>5300191080</v>
      </c>
      <c r="F594" s="38">
        <v>600</v>
      </c>
      <c r="G594" s="36"/>
      <c r="H594" s="46">
        <f>H595</f>
        <v>3</v>
      </c>
      <c r="I594" s="293">
        <f t="shared" si="122"/>
        <v>0</v>
      </c>
      <c r="J594" s="46">
        <f t="shared" si="124"/>
        <v>0</v>
      </c>
      <c r="K594" s="46">
        <f t="shared" si="124"/>
        <v>0</v>
      </c>
      <c r="L594" s="45" t="e">
        <f t="shared" si="119"/>
        <v>#DIV/0!</v>
      </c>
      <c r="M594" s="49"/>
      <c r="N594" s="49"/>
    </row>
    <row r="595" spans="1:14" s="61" customFormat="1" ht="15" hidden="1">
      <c r="A595" s="6" t="s">
        <v>47</v>
      </c>
      <c r="B595" s="42" t="s">
        <v>69</v>
      </c>
      <c r="C595" s="42" t="s">
        <v>110</v>
      </c>
      <c r="D595" s="42" t="s">
        <v>112</v>
      </c>
      <c r="E595" s="35">
        <v>5300191080</v>
      </c>
      <c r="F595" s="38">
        <v>610</v>
      </c>
      <c r="G595" s="36"/>
      <c r="H595" s="46">
        <f>H596</f>
        <v>3</v>
      </c>
      <c r="I595" s="293">
        <f t="shared" si="122"/>
        <v>0</v>
      </c>
      <c r="J595" s="46">
        <f t="shared" si="124"/>
        <v>0</v>
      </c>
      <c r="K595" s="46">
        <f t="shared" si="124"/>
        <v>0</v>
      </c>
      <c r="L595" s="45" t="e">
        <f t="shared" si="119"/>
        <v>#DIV/0!</v>
      </c>
      <c r="M595" s="49"/>
      <c r="N595" s="49"/>
    </row>
    <row r="596" spans="1:14" s="61" customFormat="1" ht="15" hidden="1">
      <c r="A596" s="7" t="s">
        <v>8</v>
      </c>
      <c r="B596" s="42" t="s">
        <v>69</v>
      </c>
      <c r="C596" s="42" t="s">
        <v>110</v>
      </c>
      <c r="D596" s="42" t="s">
        <v>112</v>
      </c>
      <c r="E596" s="35">
        <v>5300191080</v>
      </c>
      <c r="F596" s="38">
        <v>610</v>
      </c>
      <c r="G596" s="38">
        <v>1</v>
      </c>
      <c r="H596" s="46">
        <v>3</v>
      </c>
      <c r="I596" s="293">
        <f t="shared" si="122"/>
        <v>0</v>
      </c>
      <c r="J596" s="46"/>
      <c r="K596" s="46"/>
      <c r="L596" s="45" t="e">
        <f t="shared" si="119"/>
        <v>#DIV/0!</v>
      </c>
      <c r="M596" s="49"/>
      <c r="N596" s="49"/>
    </row>
    <row r="597" spans="1:14" s="61" customFormat="1" ht="60">
      <c r="A597" s="149" t="s">
        <v>449</v>
      </c>
      <c r="B597" s="42" t="s">
        <v>69</v>
      </c>
      <c r="C597" s="42" t="s">
        <v>110</v>
      </c>
      <c r="D597" s="42" t="s">
        <v>112</v>
      </c>
      <c r="E597" s="35">
        <v>5300291080</v>
      </c>
      <c r="F597" s="38">
        <v>600</v>
      </c>
      <c r="G597" s="36"/>
      <c r="H597" s="46">
        <f aca="true" t="shared" si="125" ref="H597:K601">H598</f>
        <v>3</v>
      </c>
      <c r="I597" s="293">
        <f t="shared" si="122"/>
        <v>1</v>
      </c>
      <c r="J597" s="46">
        <f t="shared" si="125"/>
        <v>1</v>
      </c>
      <c r="K597" s="46">
        <f t="shared" si="125"/>
        <v>0</v>
      </c>
      <c r="L597" s="45">
        <f t="shared" si="119"/>
        <v>0</v>
      </c>
      <c r="M597" s="49"/>
      <c r="N597" s="49"/>
    </row>
    <row r="598" spans="1:12" ht="20.25" customHeight="1">
      <c r="A598" s="6" t="s">
        <v>47</v>
      </c>
      <c r="B598" s="42" t="s">
        <v>69</v>
      </c>
      <c r="C598" s="42" t="s">
        <v>110</v>
      </c>
      <c r="D598" s="42" t="s">
        <v>112</v>
      </c>
      <c r="E598" s="35">
        <v>5300291080</v>
      </c>
      <c r="F598" s="38">
        <v>610</v>
      </c>
      <c r="G598" s="36"/>
      <c r="H598" s="46">
        <f t="shared" si="125"/>
        <v>3</v>
      </c>
      <c r="I598" s="293">
        <f t="shared" si="122"/>
        <v>1</v>
      </c>
      <c r="J598" s="46">
        <f t="shared" si="125"/>
        <v>1</v>
      </c>
      <c r="K598" s="46">
        <f t="shared" si="125"/>
        <v>0</v>
      </c>
      <c r="L598" s="45">
        <f t="shared" si="119"/>
        <v>0</v>
      </c>
    </row>
    <row r="599" spans="1:12" ht="13.5" customHeight="1">
      <c r="A599" s="7" t="s">
        <v>8</v>
      </c>
      <c r="B599" s="42" t="s">
        <v>69</v>
      </c>
      <c r="C599" s="42" t="s">
        <v>110</v>
      </c>
      <c r="D599" s="42" t="s">
        <v>112</v>
      </c>
      <c r="E599" s="35">
        <v>5300291080</v>
      </c>
      <c r="F599" s="38">
        <v>610</v>
      </c>
      <c r="G599" s="38">
        <v>1</v>
      </c>
      <c r="H599" s="46">
        <v>3</v>
      </c>
      <c r="I599" s="293">
        <f t="shared" si="122"/>
        <v>1</v>
      </c>
      <c r="J599" s="46">
        <v>1</v>
      </c>
      <c r="K599" s="46">
        <v>0</v>
      </c>
      <c r="L599" s="45">
        <f t="shared" si="119"/>
        <v>0</v>
      </c>
    </row>
    <row r="600" spans="1:12" ht="15" customHeight="1">
      <c r="A600" s="133" t="s">
        <v>646</v>
      </c>
      <c r="B600" s="42" t="s">
        <v>69</v>
      </c>
      <c r="C600" s="42" t="s">
        <v>110</v>
      </c>
      <c r="D600" s="42" t="s">
        <v>112</v>
      </c>
      <c r="E600" s="35">
        <v>5300391080</v>
      </c>
      <c r="F600" s="38">
        <v>600</v>
      </c>
      <c r="G600" s="36"/>
      <c r="H600" s="46">
        <f t="shared" si="125"/>
        <v>3</v>
      </c>
      <c r="I600" s="293">
        <f>J600-K600</f>
        <v>1</v>
      </c>
      <c r="J600" s="46">
        <f t="shared" si="125"/>
        <v>1</v>
      </c>
      <c r="K600" s="46">
        <f t="shared" si="125"/>
        <v>0</v>
      </c>
      <c r="L600" s="45">
        <f t="shared" si="119"/>
        <v>0</v>
      </c>
    </row>
    <row r="601" spans="1:12" ht="15" customHeight="1">
      <c r="A601" s="6" t="s">
        <v>47</v>
      </c>
      <c r="B601" s="42" t="s">
        <v>69</v>
      </c>
      <c r="C601" s="42" t="s">
        <v>110</v>
      </c>
      <c r="D601" s="42" t="s">
        <v>112</v>
      </c>
      <c r="E601" s="35">
        <v>5300391080</v>
      </c>
      <c r="F601" s="38">
        <v>610</v>
      </c>
      <c r="G601" s="36"/>
      <c r="H601" s="46">
        <f t="shared" si="125"/>
        <v>3</v>
      </c>
      <c r="I601" s="293">
        <f>J601-K601</f>
        <v>1</v>
      </c>
      <c r="J601" s="46">
        <f t="shared" si="125"/>
        <v>1</v>
      </c>
      <c r="K601" s="46">
        <f t="shared" si="125"/>
        <v>0</v>
      </c>
      <c r="L601" s="45">
        <f t="shared" si="119"/>
        <v>0</v>
      </c>
    </row>
    <row r="602" spans="1:14" s="61" customFormat="1" ht="15">
      <c r="A602" s="7" t="s">
        <v>8</v>
      </c>
      <c r="B602" s="42" t="s">
        <v>69</v>
      </c>
      <c r="C602" s="42" t="s">
        <v>110</v>
      </c>
      <c r="D602" s="42" t="s">
        <v>112</v>
      </c>
      <c r="E602" s="35">
        <v>5300391080</v>
      </c>
      <c r="F602" s="38">
        <v>610</v>
      </c>
      <c r="G602" s="38">
        <v>1</v>
      </c>
      <c r="H602" s="46">
        <v>3</v>
      </c>
      <c r="I602" s="293">
        <f>J602-K602</f>
        <v>1</v>
      </c>
      <c r="J602" s="46">
        <v>1</v>
      </c>
      <c r="K602" s="46">
        <v>0</v>
      </c>
      <c r="L602" s="45">
        <f t="shared" si="119"/>
        <v>0</v>
      </c>
      <c r="M602" s="49"/>
      <c r="N602" s="49"/>
    </row>
    <row r="603" spans="1:14" s="61" customFormat="1" ht="60">
      <c r="A603" s="132" t="s">
        <v>647</v>
      </c>
      <c r="B603" s="42" t="s">
        <v>69</v>
      </c>
      <c r="C603" s="42" t="s">
        <v>110</v>
      </c>
      <c r="D603" s="42" t="s">
        <v>112</v>
      </c>
      <c r="E603" s="38">
        <v>5400000000</v>
      </c>
      <c r="F603" s="36"/>
      <c r="G603" s="36"/>
      <c r="H603" s="46" t="e">
        <f>H604</f>
        <v>#REF!</v>
      </c>
      <c r="I603" s="293">
        <f aca="true" t="shared" si="126" ref="I603:I618">J603-K603</f>
        <v>83.56276000000001</v>
      </c>
      <c r="J603" s="46">
        <f>J604+J634</f>
        <v>83.56276000000001</v>
      </c>
      <c r="K603" s="46">
        <v>0</v>
      </c>
      <c r="L603" s="45">
        <f t="shared" si="119"/>
        <v>0</v>
      </c>
      <c r="M603" s="49"/>
      <c r="N603" s="49"/>
    </row>
    <row r="604" spans="1:14" s="61" customFormat="1" ht="30">
      <c r="A604" s="149" t="s">
        <v>648</v>
      </c>
      <c r="B604" s="42" t="s">
        <v>69</v>
      </c>
      <c r="C604" s="42" t="s">
        <v>110</v>
      </c>
      <c r="D604" s="42" t="s">
        <v>112</v>
      </c>
      <c r="E604" s="38">
        <v>5410000000</v>
      </c>
      <c r="F604" s="36"/>
      <c r="G604" s="36"/>
      <c r="H604" s="46" t="e">
        <f>#REF!</f>
        <v>#REF!</v>
      </c>
      <c r="I604" s="293">
        <f t="shared" si="126"/>
        <v>83.56276000000001</v>
      </c>
      <c r="J604" s="46">
        <f>J605+J612+J623+J619</f>
        <v>83.56276000000001</v>
      </c>
      <c r="K604" s="46">
        <f>K605+K612+K623+K619</f>
        <v>0</v>
      </c>
      <c r="L604" s="45">
        <f t="shared" si="119"/>
        <v>0</v>
      </c>
      <c r="M604" s="49"/>
      <c r="N604" s="49"/>
    </row>
    <row r="605" spans="1:14" s="61" customFormat="1" ht="30">
      <c r="A605" s="132" t="s">
        <v>649</v>
      </c>
      <c r="B605" s="42" t="s">
        <v>69</v>
      </c>
      <c r="C605" s="42" t="s">
        <v>110</v>
      </c>
      <c r="D605" s="42" t="s">
        <v>112</v>
      </c>
      <c r="E605" s="35" t="s">
        <v>479</v>
      </c>
      <c r="F605" s="36"/>
      <c r="G605" s="36"/>
      <c r="H605" s="46"/>
      <c r="I605" s="293"/>
      <c r="J605" s="46">
        <f>J606+J609</f>
        <v>83.56276000000001</v>
      </c>
      <c r="K605" s="46">
        <f>K606+K609</f>
        <v>0</v>
      </c>
      <c r="L605" s="45">
        <f t="shared" si="119"/>
        <v>0</v>
      </c>
      <c r="M605" s="49"/>
      <c r="N605" s="49"/>
    </row>
    <row r="606" spans="1:14" s="61" customFormat="1" ht="30">
      <c r="A606" s="6" t="s">
        <v>288</v>
      </c>
      <c r="B606" s="42" t="s">
        <v>69</v>
      </c>
      <c r="C606" s="42" t="s">
        <v>110</v>
      </c>
      <c r="D606" s="42" t="s">
        <v>112</v>
      </c>
      <c r="E606" s="35" t="s">
        <v>479</v>
      </c>
      <c r="F606" s="38">
        <v>600</v>
      </c>
      <c r="G606" s="36"/>
      <c r="H606" s="46">
        <f aca="true" t="shared" si="127" ref="H606:K607">H607</f>
        <v>18</v>
      </c>
      <c r="I606" s="293">
        <f>J606-K606</f>
        <v>75.16276</v>
      </c>
      <c r="J606" s="46">
        <f t="shared" si="127"/>
        <v>75.16276</v>
      </c>
      <c r="K606" s="46">
        <f t="shared" si="127"/>
        <v>0</v>
      </c>
      <c r="L606" s="45">
        <f t="shared" si="119"/>
        <v>0</v>
      </c>
      <c r="M606" s="49"/>
      <c r="N606" s="49"/>
    </row>
    <row r="607" spans="1:14" s="61" customFormat="1" ht="15">
      <c r="A607" s="6" t="s">
        <v>47</v>
      </c>
      <c r="B607" s="42" t="s">
        <v>69</v>
      </c>
      <c r="C607" s="42" t="s">
        <v>110</v>
      </c>
      <c r="D607" s="42" t="s">
        <v>112</v>
      </c>
      <c r="E607" s="35" t="s">
        <v>479</v>
      </c>
      <c r="F607" s="38">
        <v>610</v>
      </c>
      <c r="G607" s="36"/>
      <c r="H607" s="46">
        <f t="shared" si="127"/>
        <v>18</v>
      </c>
      <c r="I607" s="293">
        <f>J607-K607</f>
        <v>75.16276</v>
      </c>
      <c r="J607" s="46">
        <f t="shared" si="127"/>
        <v>75.16276</v>
      </c>
      <c r="K607" s="46">
        <f t="shared" si="127"/>
        <v>0</v>
      </c>
      <c r="L607" s="45">
        <f t="shared" si="119"/>
        <v>0</v>
      </c>
      <c r="M607" s="49"/>
      <c r="N607" s="49"/>
    </row>
    <row r="608" spans="1:14" s="61" customFormat="1" ht="15">
      <c r="A608" s="7" t="s">
        <v>9</v>
      </c>
      <c r="B608" s="42" t="s">
        <v>69</v>
      </c>
      <c r="C608" s="42" t="s">
        <v>110</v>
      </c>
      <c r="D608" s="42" t="s">
        <v>112</v>
      </c>
      <c r="E608" s="35" t="s">
        <v>479</v>
      </c>
      <c r="F608" s="38">
        <v>610</v>
      </c>
      <c r="G608" s="38">
        <v>2</v>
      </c>
      <c r="H608" s="46">
        <v>18</v>
      </c>
      <c r="I608" s="293">
        <f>J608-K608</f>
        <v>75.16276</v>
      </c>
      <c r="J608" s="46">
        <v>75.16276</v>
      </c>
      <c r="K608" s="46">
        <v>0</v>
      </c>
      <c r="L608" s="45">
        <f t="shared" si="119"/>
        <v>0</v>
      </c>
      <c r="M608" s="49"/>
      <c r="N608" s="49"/>
    </row>
    <row r="609" spans="1:12" ht="30">
      <c r="A609" s="6" t="s">
        <v>288</v>
      </c>
      <c r="B609" s="42" t="s">
        <v>69</v>
      </c>
      <c r="C609" s="42" t="s">
        <v>110</v>
      </c>
      <c r="D609" s="42" t="s">
        <v>112</v>
      </c>
      <c r="E609" s="35" t="s">
        <v>479</v>
      </c>
      <c r="F609" s="38">
        <v>600</v>
      </c>
      <c r="G609" s="36"/>
      <c r="H609" s="46">
        <f aca="true" t="shared" si="128" ref="H609:K610">H610</f>
        <v>18</v>
      </c>
      <c r="I609" s="293">
        <f t="shared" si="126"/>
        <v>8.4</v>
      </c>
      <c r="J609" s="46">
        <f t="shared" si="128"/>
        <v>8.4</v>
      </c>
      <c r="K609" s="46">
        <f t="shared" si="128"/>
        <v>0</v>
      </c>
      <c r="L609" s="45">
        <f t="shared" si="119"/>
        <v>0</v>
      </c>
    </row>
    <row r="610" spans="1:12" ht="15">
      <c r="A610" s="6" t="s">
        <v>47</v>
      </c>
      <c r="B610" s="42" t="s">
        <v>69</v>
      </c>
      <c r="C610" s="42" t="s">
        <v>110</v>
      </c>
      <c r="D610" s="42" t="s">
        <v>112</v>
      </c>
      <c r="E610" s="35" t="s">
        <v>479</v>
      </c>
      <c r="F610" s="38">
        <v>610</v>
      </c>
      <c r="G610" s="36"/>
      <c r="H610" s="46">
        <f t="shared" si="128"/>
        <v>18</v>
      </c>
      <c r="I610" s="293">
        <f t="shared" si="126"/>
        <v>8.4</v>
      </c>
      <c r="J610" s="46">
        <f t="shared" si="128"/>
        <v>8.4</v>
      </c>
      <c r="K610" s="46">
        <f t="shared" si="128"/>
        <v>0</v>
      </c>
      <c r="L610" s="45">
        <f t="shared" si="119"/>
        <v>0</v>
      </c>
    </row>
    <row r="611" spans="1:12" ht="15">
      <c r="A611" s="7" t="s">
        <v>8</v>
      </c>
      <c r="B611" s="42" t="s">
        <v>69</v>
      </c>
      <c r="C611" s="42" t="s">
        <v>110</v>
      </c>
      <c r="D611" s="42" t="s">
        <v>112</v>
      </c>
      <c r="E611" s="35" t="s">
        <v>479</v>
      </c>
      <c r="F611" s="38">
        <v>610</v>
      </c>
      <c r="G611" s="38">
        <v>1</v>
      </c>
      <c r="H611" s="46">
        <v>18</v>
      </c>
      <c r="I611" s="293">
        <f t="shared" si="126"/>
        <v>8.4</v>
      </c>
      <c r="J611" s="46">
        <v>8.4</v>
      </c>
      <c r="K611" s="46">
        <v>0</v>
      </c>
      <c r="L611" s="45">
        <f t="shared" si="119"/>
        <v>0</v>
      </c>
    </row>
    <row r="612" spans="1:12" ht="30" hidden="1">
      <c r="A612" s="26" t="s">
        <v>650</v>
      </c>
      <c r="B612" s="42" t="s">
        <v>69</v>
      </c>
      <c r="C612" s="42" t="s">
        <v>110</v>
      </c>
      <c r="D612" s="42" t="s">
        <v>112</v>
      </c>
      <c r="E612" s="35" t="s">
        <v>541</v>
      </c>
      <c r="F612" s="36"/>
      <c r="G612" s="36"/>
      <c r="H612" s="46">
        <f>H616</f>
        <v>18</v>
      </c>
      <c r="I612" s="293">
        <f t="shared" si="126"/>
        <v>0</v>
      </c>
      <c r="J612" s="46">
        <f>J613+J616</f>
        <v>0</v>
      </c>
      <c r="K612" s="46">
        <f>K613+K616</f>
        <v>0</v>
      </c>
      <c r="L612" s="45" t="e">
        <f t="shared" si="119"/>
        <v>#DIV/0!</v>
      </c>
    </row>
    <row r="613" spans="1:12" ht="30" hidden="1">
      <c r="A613" s="6" t="s">
        <v>288</v>
      </c>
      <c r="B613" s="42" t="s">
        <v>69</v>
      </c>
      <c r="C613" s="42" t="s">
        <v>110</v>
      </c>
      <c r="D613" s="42" t="s">
        <v>112</v>
      </c>
      <c r="E613" s="35" t="s">
        <v>480</v>
      </c>
      <c r="F613" s="38">
        <v>600</v>
      </c>
      <c r="G613" s="36"/>
      <c r="H613" s="46">
        <f aca="true" t="shared" si="129" ref="H613:K614">H614</f>
        <v>18</v>
      </c>
      <c r="I613" s="293">
        <f>J613-K613</f>
        <v>0</v>
      </c>
      <c r="J613" s="46">
        <f t="shared" si="129"/>
        <v>0</v>
      </c>
      <c r="K613" s="46">
        <f t="shared" si="129"/>
        <v>0</v>
      </c>
      <c r="L613" s="45" t="e">
        <f t="shared" si="119"/>
        <v>#DIV/0!</v>
      </c>
    </row>
    <row r="614" spans="1:12" ht="15" hidden="1">
      <c r="A614" s="6" t="s">
        <v>47</v>
      </c>
      <c r="B614" s="42" t="s">
        <v>69</v>
      </c>
      <c r="C614" s="42" t="s">
        <v>110</v>
      </c>
      <c r="D614" s="42" t="s">
        <v>112</v>
      </c>
      <c r="E614" s="35" t="s">
        <v>480</v>
      </c>
      <c r="F614" s="38">
        <v>610</v>
      </c>
      <c r="G614" s="36"/>
      <c r="H614" s="46">
        <f t="shared" si="129"/>
        <v>18</v>
      </c>
      <c r="I614" s="293">
        <f>J614-K614</f>
        <v>0</v>
      </c>
      <c r="J614" s="46">
        <f t="shared" si="129"/>
        <v>0</v>
      </c>
      <c r="K614" s="46">
        <f t="shared" si="129"/>
        <v>0</v>
      </c>
      <c r="L614" s="45" t="e">
        <f t="shared" si="119"/>
        <v>#DIV/0!</v>
      </c>
    </row>
    <row r="615" spans="1:12" ht="15" hidden="1">
      <c r="A615" s="7" t="s">
        <v>9</v>
      </c>
      <c r="B615" s="42" t="s">
        <v>69</v>
      </c>
      <c r="C615" s="42" t="s">
        <v>110</v>
      </c>
      <c r="D615" s="42" t="s">
        <v>112</v>
      </c>
      <c r="E615" s="35" t="s">
        <v>480</v>
      </c>
      <c r="F615" s="38">
        <v>610</v>
      </c>
      <c r="G615" s="38">
        <v>2</v>
      </c>
      <c r="H615" s="46">
        <v>18</v>
      </c>
      <c r="I615" s="293">
        <f>J615-K615</f>
        <v>0</v>
      </c>
      <c r="J615" s="46"/>
      <c r="K615" s="46"/>
      <c r="L615" s="45" t="e">
        <f t="shared" si="119"/>
        <v>#DIV/0!</v>
      </c>
    </row>
    <row r="616" spans="1:12" ht="30" hidden="1">
      <c r="A616" s="6" t="s">
        <v>288</v>
      </c>
      <c r="B616" s="42" t="s">
        <v>69</v>
      </c>
      <c r="C616" s="42" t="s">
        <v>110</v>
      </c>
      <c r="D616" s="42" t="s">
        <v>112</v>
      </c>
      <c r="E616" s="35" t="s">
        <v>541</v>
      </c>
      <c r="F616" s="38">
        <v>600</v>
      </c>
      <c r="G616" s="36"/>
      <c r="H616" s="46">
        <f aca="true" t="shared" si="130" ref="H616:K617">H617</f>
        <v>18</v>
      </c>
      <c r="I616" s="293">
        <f t="shared" si="126"/>
        <v>0</v>
      </c>
      <c r="J616" s="46">
        <f t="shared" si="130"/>
        <v>0</v>
      </c>
      <c r="K616" s="46">
        <f t="shared" si="130"/>
        <v>0</v>
      </c>
      <c r="L616" s="45" t="e">
        <f t="shared" si="119"/>
        <v>#DIV/0!</v>
      </c>
    </row>
    <row r="617" spans="1:12" ht="15" hidden="1">
      <c r="A617" s="6" t="s">
        <v>47</v>
      </c>
      <c r="B617" s="42" t="s">
        <v>69</v>
      </c>
      <c r="C617" s="42" t="s">
        <v>110</v>
      </c>
      <c r="D617" s="42" t="s">
        <v>112</v>
      </c>
      <c r="E617" s="35" t="s">
        <v>541</v>
      </c>
      <c r="F617" s="38">
        <v>610</v>
      </c>
      <c r="G617" s="36"/>
      <c r="H617" s="46">
        <f t="shared" si="130"/>
        <v>18</v>
      </c>
      <c r="I617" s="293">
        <f t="shared" si="126"/>
        <v>0</v>
      </c>
      <c r="J617" s="46">
        <f t="shared" si="130"/>
        <v>0</v>
      </c>
      <c r="K617" s="46">
        <f t="shared" si="130"/>
        <v>0</v>
      </c>
      <c r="L617" s="45" t="e">
        <f t="shared" si="119"/>
        <v>#DIV/0!</v>
      </c>
    </row>
    <row r="618" spans="1:12" ht="15" hidden="1">
      <c r="A618" s="7" t="s">
        <v>8</v>
      </c>
      <c r="B618" s="42" t="s">
        <v>69</v>
      </c>
      <c r="C618" s="42" t="s">
        <v>110</v>
      </c>
      <c r="D618" s="42" t="s">
        <v>112</v>
      </c>
      <c r="E618" s="35" t="s">
        <v>541</v>
      </c>
      <c r="F618" s="38">
        <v>610</v>
      </c>
      <c r="G618" s="38">
        <v>1</v>
      </c>
      <c r="H618" s="46">
        <v>18</v>
      </c>
      <c r="I618" s="293">
        <f t="shared" si="126"/>
        <v>0</v>
      </c>
      <c r="J618" s="46"/>
      <c r="K618" s="46"/>
      <c r="L618" s="45" t="e">
        <f t="shared" si="119"/>
        <v>#DIV/0!</v>
      </c>
    </row>
    <row r="619" spans="1:12" ht="30" hidden="1">
      <c r="A619" s="132" t="s">
        <v>347</v>
      </c>
      <c r="B619" s="42" t="s">
        <v>69</v>
      </c>
      <c r="C619" s="42" t="s">
        <v>110</v>
      </c>
      <c r="D619" s="42" t="s">
        <v>112</v>
      </c>
      <c r="E619" s="35" t="s">
        <v>541</v>
      </c>
      <c r="F619" s="38"/>
      <c r="G619" s="38"/>
      <c r="H619" s="46"/>
      <c r="I619" s="293"/>
      <c r="J619" s="46">
        <f>J620</f>
        <v>0</v>
      </c>
      <c r="K619" s="46">
        <f>K620</f>
        <v>0</v>
      </c>
      <c r="L619" s="45" t="e">
        <f t="shared" si="119"/>
        <v>#DIV/0!</v>
      </c>
    </row>
    <row r="620" spans="1:12" ht="30" hidden="1">
      <c r="A620" s="6" t="s">
        <v>288</v>
      </c>
      <c r="B620" s="42" t="s">
        <v>69</v>
      </c>
      <c r="C620" s="42" t="s">
        <v>110</v>
      </c>
      <c r="D620" s="42" t="s">
        <v>112</v>
      </c>
      <c r="E620" s="35" t="s">
        <v>541</v>
      </c>
      <c r="F620" s="38">
        <v>600</v>
      </c>
      <c r="G620" s="36"/>
      <c r="H620" s="46">
        <f aca="true" t="shared" si="131" ref="H620:K621">H621</f>
        <v>18</v>
      </c>
      <c r="I620" s="293">
        <f>J620-K620</f>
        <v>0</v>
      </c>
      <c r="J620" s="46">
        <f t="shared" si="131"/>
        <v>0</v>
      </c>
      <c r="K620" s="46">
        <f t="shared" si="131"/>
        <v>0</v>
      </c>
      <c r="L620" s="45" t="e">
        <f t="shared" si="119"/>
        <v>#DIV/0!</v>
      </c>
    </row>
    <row r="621" spans="1:12" ht="15" hidden="1">
      <c r="A621" s="6" t="s">
        <v>47</v>
      </c>
      <c r="B621" s="42" t="s">
        <v>69</v>
      </c>
      <c r="C621" s="42" t="s">
        <v>110</v>
      </c>
      <c r="D621" s="42" t="s">
        <v>112</v>
      </c>
      <c r="E621" s="35" t="s">
        <v>541</v>
      </c>
      <c r="F621" s="38">
        <v>610</v>
      </c>
      <c r="G621" s="36"/>
      <c r="H621" s="46">
        <f t="shared" si="131"/>
        <v>18</v>
      </c>
      <c r="I621" s="293">
        <f>J621-K621</f>
        <v>0</v>
      </c>
      <c r="J621" s="46">
        <f t="shared" si="131"/>
        <v>0</v>
      </c>
      <c r="K621" s="46">
        <f t="shared" si="131"/>
        <v>0</v>
      </c>
      <c r="L621" s="45" t="e">
        <f t="shared" si="119"/>
        <v>#DIV/0!</v>
      </c>
    </row>
    <row r="622" spans="1:12" ht="15" hidden="1">
      <c r="A622" s="7" t="s">
        <v>9</v>
      </c>
      <c r="B622" s="42" t="s">
        <v>69</v>
      </c>
      <c r="C622" s="42" t="s">
        <v>110</v>
      </c>
      <c r="D622" s="42" t="s">
        <v>112</v>
      </c>
      <c r="E622" s="35" t="s">
        <v>541</v>
      </c>
      <c r="F622" s="38">
        <v>610</v>
      </c>
      <c r="G622" s="38">
        <v>2</v>
      </c>
      <c r="H622" s="46">
        <v>18</v>
      </c>
      <c r="I622" s="293">
        <f>J622-K622</f>
        <v>0</v>
      </c>
      <c r="J622" s="46"/>
      <c r="K622" s="46"/>
      <c r="L622" s="45" t="e">
        <f t="shared" si="119"/>
        <v>#DIV/0!</v>
      </c>
    </row>
    <row r="623" spans="1:12" ht="30" hidden="1">
      <c r="A623" s="132" t="s">
        <v>347</v>
      </c>
      <c r="B623" s="42" t="s">
        <v>69</v>
      </c>
      <c r="C623" s="42" t="s">
        <v>110</v>
      </c>
      <c r="D623" s="42" t="s">
        <v>112</v>
      </c>
      <c r="E623" s="35" t="s">
        <v>542</v>
      </c>
      <c r="F623" s="36"/>
      <c r="G623" s="36"/>
      <c r="H623" s="46">
        <f>H628</f>
        <v>18</v>
      </c>
      <c r="I623" s="293">
        <f aca="true" t="shared" si="132" ref="I623:I630">J623-K623</f>
        <v>0</v>
      </c>
      <c r="J623" s="46">
        <f>J624+J631</f>
        <v>0</v>
      </c>
      <c r="K623" s="46">
        <f>K624+K631</f>
        <v>0</v>
      </c>
      <c r="L623" s="45" t="e">
        <f t="shared" si="119"/>
        <v>#DIV/0!</v>
      </c>
    </row>
    <row r="624" spans="1:12" ht="30" hidden="1">
      <c r="A624" s="6" t="s">
        <v>288</v>
      </c>
      <c r="B624" s="42" t="s">
        <v>69</v>
      </c>
      <c r="C624" s="42" t="s">
        <v>110</v>
      </c>
      <c r="D624" s="42" t="s">
        <v>112</v>
      </c>
      <c r="E624" s="35" t="s">
        <v>542</v>
      </c>
      <c r="F624" s="38">
        <v>600</v>
      </c>
      <c r="G624" s="36"/>
      <c r="H624" s="46">
        <f aca="true" t="shared" si="133" ref="H624:K625">H625</f>
        <v>18</v>
      </c>
      <c r="I624" s="293">
        <f t="shared" si="132"/>
        <v>0</v>
      </c>
      <c r="J624" s="46">
        <f t="shared" si="133"/>
        <v>0</v>
      </c>
      <c r="K624" s="46">
        <f t="shared" si="133"/>
        <v>0</v>
      </c>
      <c r="L624" s="45" t="e">
        <f t="shared" si="119"/>
        <v>#DIV/0!</v>
      </c>
    </row>
    <row r="625" spans="1:12" ht="15" hidden="1">
      <c r="A625" s="6" t="s">
        <v>47</v>
      </c>
      <c r="B625" s="42" t="s">
        <v>69</v>
      </c>
      <c r="C625" s="42" t="s">
        <v>110</v>
      </c>
      <c r="D625" s="42" t="s">
        <v>112</v>
      </c>
      <c r="E625" s="35" t="s">
        <v>542</v>
      </c>
      <c r="F625" s="38">
        <v>610</v>
      </c>
      <c r="G625" s="36"/>
      <c r="H625" s="46">
        <f t="shared" si="133"/>
        <v>18</v>
      </c>
      <c r="I625" s="293">
        <f t="shared" si="132"/>
        <v>0</v>
      </c>
      <c r="J625" s="46">
        <f t="shared" si="133"/>
        <v>0</v>
      </c>
      <c r="K625" s="46">
        <f t="shared" si="133"/>
        <v>0</v>
      </c>
      <c r="L625" s="45" t="e">
        <f t="shared" si="119"/>
        <v>#DIV/0!</v>
      </c>
    </row>
    <row r="626" spans="1:12" ht="15" hidden="1">
      <c r="A626" s="7" t="s">
        <v>9</v>
      </c>
      <c r="B626" s="42" t="s">
        <v>69</v>
      </c>
      <c r="C626" s="42" t="s">
        <v>110</v>
      </c>
      <c r="D626" s="42" t="s">
        <v>112</v>
      </c>
      <c r="E626" s="35" t="s">
        <v>542</v>
      </c>
      <c r="F626" s="38">
        <v>610</v>
      </c>
      <c r="G626" s="38">
        <v>2</v>
      </c>
      <c r="H626" s="46">
        <v>18</v>
      </c>
      <c r="I626" s="293">
        <f t="shared" si="132"/>
        <v>0</v>
      </c>
      <c r="J626" s="46"/>
      <c r="K626" s="46"/>
      <c r="L626" s="45" t="e">
        <f t="shared" si="119"/>
        <v>#DIV/0!</v>
      </c>
    </row>
    <row r="627" spans="1:12" ht="92.25" customHeight="1" hidden="1">
      <c r="A627" s="132" t="s">
        <v>347</v>
      </c>
      <c r="B627" s="42" t="s">
        <v>69</v>
      </c>
      <c r="C627" s="42" t="s">
        <v>110</v>
      </c>
      <c r="D627" s="42" t="s">
        <v>112</v>
      </c>
      <c r="E627" s="35" t="s">
        <v>517</v>
      </c>
      <c r="F627" s="38"/>
      <c r="G627" s="38"/>
      <c r="H627" s="46"/>
      <c r="I627" s="293"/>
      <c r="J627" s="46">
        <f>J628</f>
        <v>0</v>
      </c>
      <c r="K627" s="46">
        <f>K628</f>
        <v>0</v>
      </c>
      <c r="L627" s="45" t="e">
        <f t="shared" si="119"/>
        <v>#DIV/0!</v>
      </c>
    </row>
    <row r="628" spans="1:12" ht="15" customHeight="1" hidden="1">
      <c r="A628" s="6" t="s">
        <v>288</v>
      </c>
      <c r="B628" s="42" t="s">
        <v>69</v>
      </c>
      <c r="C628" s="42" t="s">
        <v>110</v>
      </c>
      <c r="D628" s="42" t="s">
        <v>112</v>
      </c>
      <c r="E628" s="35" t="s">
        <v>517</v>
      </c>
      <c r="F628" s="38">
        <v>600</v>
      </c>
      <c r="G628" s="36"/>
      <c r="H628" s="46">
        <f aca="true" t="shared" si="134" ref="H628:K629">H629</f>
        <v>18</v>
      </c>
      <c r="I628" s="293">
        <f t="shared" si="132"/>
        <v>0</v>
      </c>
      <c r="J628" s="46">
        <f t="shared" si="134"/>
        <v>0</v>
      </c>
      <c r="K628" s="46">
        <f t="shared" si="134"/>
        <v>0</v>
      </c>
      <c r="L628" s="45" t="e">
        <f t="shared" si="119"/>
        <v>#DIV/0!</v>
      </c>
    </row>
    <row r="629" spans="1:12" ht="30" customHeight="1" hidden="1">
      <c r="A629" s="6" t="s">
        <v>47</v>
      </c>
      <c r="B629" s="42" t="s">
        <v>69</v>
      </c>
      <c r="C629" s="42" t="s">
        <v>110</v>
      </c>
      <c r="D629" s="42" t="s">
        <v>112</v>
      </c>
      <c r="E629" s="35" t="s">
        <v>517</v>
      </c>
      <c r="F629" s="38">
        <v>610</v>
      </c>
      <c r="G629" s="36"/>
      <c r="H629" s="46">
        <f t="shared" si="134"/>
        <v>18</v>
      </c>
      <c r="I629" s="293">
        <f t="shared" si="132"/>
        <v>0</v>
      </c>
      <c r="J629" s="46">
        <f t="shared" si="134"/>
        <v>0</v>
      </c>
      <c r="K629" s="46">
        <f t="shared" si="134"/>
        <v>0</v>
      </c>
      <c r="L629" s="45" t="e">
        <f t="shared" si="119"/>
        <v>#DIV/0!</v>
      </c>
    </row>
    <row r="630" spans="1:12" ht="15" customHeight="1" hidden="1">
      <c r="A630" s="7" t="s">
        <v>9</v>
      </c>
      <c r="B630" s="42" t="s">
        <v>69</v>
      </c>
      <c r="C630" s="42" t="s">
        <v>110</v>
      </c>
      <c r="D630" s="42" t="s">
        <v>112</v>
      </c>
      <c r="E630" s="35" t="s">
        <v>517</v>
      </c>
      <c r="F630" s="38">
        <v>610</v>
      </c>
      <c r="G630" s="38">
        <v>2</v>
      </c>
      <c r="H630" s="46">
        <v>18</v>
      </c>
      <c r="I630" s="293">
        <f t="shared" si="132"/>
        <v>0</v>
      </c>
      <c r="J630" s="46"/>
      <c r="K630" s="46"/>
      <c r="L630" s="45" t="e">
        <f t="shared" si="119"/>
        <v>#DIV/0!</v>
      </c>
    </row>
    <row r="631" spans="1:12" ht="30" hidden="1">
      <c r="A631" s="6" t="s">
        <v>288</v>
      </c>
      <c r="B631" s="42" t="s">
        <v>69</v>
      </c>
      <c r="C631" s="42" t="s">
        <v>110</v>
      </c>
      <c r="D631" s="42" t="s">
        <v>112</v>
      </c>
      <c r="E631" s="35" t="s">
        <v>542</v>
      </c>
      <c r="F631" s="38">
        <v>600</v>
      </c>
      <c r="G631" s="36"/>
      <c r="H631" s="46">
        <f aca="true" t="shared" si="135" ref="H631:K632">H632</f>
        <v>18</v>
      </c>
      <c r="I631" s="293">
        <f>J631-K631</f>
        <v>0</v>
      </c>
      <c r="J631" s="46">
        <f t="shared" si="135"/>
        <v>0</v>
      </c>
      <c r="K631" s="46">
        <f t="shared" si="135"/>
        <v>0</v>
      </c>
      <c r="L631" s="45" t="e">
        <f t="shared" si="119"/>
        <v>#DIV/0!</v>
      </c>
    </row>
    <row r="632" spans="1:12" ht="15" hidden="1">
      <c r="A632" s="6" t="s">
        <v>47</v>
      </c>
      <c r="B632" s="42" t="s">
        <v>69</v>
      </c>
      <c r="C632" s="42" t="s">
        <v>110</v>
      </c>
      <c r="D632" s="42" t="s">
        <v>112</v>
      </c>
      <c r="E632" s="35" t="s">
        <v>542</v>
      </c>
      <c r="F632" s="38">
        <v>610</v>
      </c>
      <c r="G632" s="36"/>
      <c r="H632" s="46">
        <f t="shared" si="135"/>
        <v>18</v>
      </c>
      <c r="I632" s="293">
        <f>J632-K632</f>
        <v>0</v>
      </c>
      <c r="J632" s="46">
        <f t="shared" si="135"/>
        <v>0</v>
      </c>
      <c r="K632" s="46">
        <f t="shared" si="135"/>
        <v>0</v>
      </c>
      <c r="L632" s="45" t="e">
        <f t="shared" si="119"/>
        <v>#DIV/0!</v>
      </c>
    </row>
    <row r="633" spans="1:12" ht="15" hidden="1">
      <c r="A633" s="7" t="s">
        <v>8</v>
      </c>
      <c r="B633" s="42" t="s">
        <v>69</v>
      </c>
      <c r="C633" s="42" t="s">
        <v>110</v>
      </c>
      <c r="D633" s="42" t="s">
        <v>112</v>
      </c>
      <c r="E633" s="35" t="s">
        <v>542</v>
      </c>
      <c r="F633" s="38">
        <v>610</v>
      </c>
      <c r="G633" s="38">
        <v>1</v>
      </c>
      <c r="H633" s="46">
        <v>18</v>
      </c>
      <c r="I633" s="293">
        <f>J633-K633</f>
        <v>0</v>
      </c>
      <c r="J633" s="46"/>
      <c r="K633" s="46"/>
      <c r="L633" s="45" t="e">
        <f t="shared" si="119"/>
        <v>#DIV/0!</v>
      </c>
    </row>
    <row r="634" spans="1:12" ht="45" hidden="1">
      <c r="A634" s="149" t="s">
        <v>651</v>
      </c>
      <c r="B634" s="42" t="s">
        <v>69</v>
      </c>
      <c r="C634" s="42" t="s">
        <v>110</v>
      </c>
      <c r="D634" s="42" t="s">
        <v>112</v>
      </c>
      <c r="E634" s="38">
        <v>5420000000</v>
      </c>
      <c r="F634" s="38"/>
      <c r="G634" s="38"/>
      <c r="H634" s="46"/>
      <c r="I634" s="293"/>
      <c r="J634" s="46">
        <f>J635+J643</f>
        <v>0</v>
      </c>
      <c r="K634" s="46">
        <f>K635+K643</f>
        <v>0</v>
      </c>
      <c r="L634" s="45" t="e">
        <f t="shared" si="119"/>
        <v>#DIV/0!</v>
      </c>
    </row>
    <row r="635" spans="1:12" ht="50.25" customHeight="1" hidden="1">
      <c r="A635" s="26" t="s">
        <v>474</v>
      </c>
      <c r="B635" s="42" t="s">
        <v>69</v>
      </c>
      <c r="C635" s="42" t="s">
        <v>110</v>
      </c>
      <c r="D635" s="42" t="s">
        <v>112</v>
      </c>
      <c r="E635" s="35" t="s">
        <v>481</v>
      </c>
      <c r="F635" s="36"/>
      <c r="G635" s="36"/>
      <c r="H635" s="46">
        <f>H636</f>
        <v>18</v>
      </c>
      <c r="I635" s="293">
        <f aca="true" t="shared" si="136" ref="I635:I649">J635-K635</f>
        <v>0</v>
      </c>
      <c r="J635" s="46">
        <f>J636+J639</f>
        <v>0</v>
      </c>
      <c r="K635" s="46">
        <f>K636+K639</f>
        <v>0</v>
      </c>
      <c r="L635" s="45" t="e">
        <f t="shared" si="119"/>
        <v>#DIV/0!</v>
      </c>
    </row>
    <row r="636" spans="1:12" ht="30" hidden="1">
      <c r="A636" s="6" t="s">
        <v>46</v>
      </c>
      <c r="B636" s="42" t="s">
        <v>69</v>
      </c>
      <c r="C636" s="42" t="s">
        <v>110</v>
      </c>
      <c r="D636" s="42" t="s">
        <v>112</v>
      </c>
      <c r="E636" s="35" t="s">
        <v>481</v>
      </c>
      <c r="F636" s="38">
        <v>600</v>
      </c>
      <c r="G636" s="36"/>
      <c r="H636" s="46">
        <f>H637</f>
        <v>18</v>
      </c>
      <c r="I636" s="293">
        <f t="shared" si="136"/>
        <v>0</v>
      </c>
      <c r="J636" s="46">
        <f aca="true" t="shared" si="137" ref="J636:K641">J637</f>
        <v>0</v>
      </c>
      <c r="K636" s="46">
        <f t="shared" si="137"/>
        <v>0</v>
      </c>
      <c r="L636" s="45" t="e">
        <f t="shared" si="119"/>
        <v>#DIV/0!</v>
      </c>
    </row>
    <row r="637" spans="1:12" ht="15" hidden="1">
      <c r="A637" s="6" t="s">
        <v>47</v>
      </c>
      <c r="B637" s="42" t="s">
        <v>69</v>
      </c>
      <c r="C637" s="42" t="s">
        <v>110</v>
      </c>
      <c r="D637" s="42" t="s">
        <v>112</v>
      </c>
      <c r="E637" s="35" t="s">
        <v>481</v>
      </c>
      <c r="F637" s="38">
        <v>610</v>
      </c>
      <c r="G637" s="36"/>
      <c r="H637" s="46">
        <f>H638</f>
        <v>18</v>
      </c>
      <c r="I637" s="293">
        <f t="shared" si="136"/>
        <v>0</v>
      </c>
      <c r="J637" s="46">
        <f t="shared" si="137"/>
        <v>0</v>
      </c>
      <c r="K637" s="46">
        <f t="shared" si="137"/>
        <v>0</v>
      </c>
      <c r="L637" s="45" t="e">
        <f t="shared" si="119"/>
        <v>#DIV/0!</v>
      </c>
    </row>
    <row r="638" spans="1:12" ht="15" hidden="1">
      <c r="A638" s="7" t="s">
        <v>9</v>
      </c>
      <c r="B638" s="42" t="s">
        <v>69</v>
      </c>
      <c r="C638" s="42" t="s">
        <v>110</v>
      </c>
      <c r="D638" s="42" t="s">
        <v>112</v>
      </c>
      <c r="E638" s="35" t="s">
        <v>481</v>
      </c>
      <c r="F638" s="38">
        <v>610</v>
      </c>
      <c r="G638" s="38">
        <v>2</v>
      </c>
      <c r="H638" s="46">
        <v>18</v>
      </c>
      <c r="I638" s="293">
        <f t="shared" si="136"/>
        <v>0</v>
      </c>
      <c r="J638" s="46"/>
      <c r="K638" s="46"/>
      <c r="L638" s="45" t="e">
        <f t="shared" si="119"/>
        <v>#DIV/0!</v>
      </c>
    </row>
    <row r="639" spans="1:12" ht="45" hidden="1">
      <c r="A639" s="26" t="s">
        <v>474</v>
      </c>
      <c r="B639" s="42" t="s">
        <v>69</v>
      </c>
      <c r="C639" s="42" t="s">
        <v>110</v>
      </c>
      <c r="D639" s="42" t="s">
        <v>112</v>
      </c>
      <c r="E639" s="35" t="s">
        <v>481</v>
      </c>
      <c r="F639" s="36"/>
      <c r="G639" s="36"/>
      <c r="H639" s="46">
        <f>H640</f>
        <v>18</v>
      </c>
      <c r="I639" s="293">
        <f>J639-K639</f>
        <v>0</v>
      </c>
      <c r="J639" s="46">
        <f t="shared" si="137"/>
        <v>0</v>
      </c>
      <c r="K639" s="46">
        <f t="shared" si="137"/>
        <v>0</v>
      </c>
      <c r="L639" s="45" t="e">
        <f t="shared" si="119"/>
        <v>#DIV/0!</v>
      </c>
    </row>
    <row r="640" spans="1:12" ht="30" hidden="1">
      <c r="A640" s="6" t="s">
        <v>46</v>
      </c>
      <c r="B640" s="42" t="s">
        <v>69</v>
      </c>
      <c r="C640" s="42" t="s">
        <v>110</v>
      </c>
      <c r="D640" s="42" t="s">
        <v>112</v>
      </c>
      <c r="E640" s="35" t="s">
        <v>481</v>
      </c>
      <c r="F640" s="38">
        <v>600</v>
      </c>
      <c r="G640" s="36"/>
      <c r="H640" s="46">
        <f>H641</f>
        <v>18</v>
      </c>
      <c r="I640" s="293">
        <f t="shared" si="136"/>
        <v>0</v>
      </c>
      <c r="J640" s="46">
        <f t="shared" si="137"/>
        <v>0</v>
      </c>
      <c r="K640" s="46">
        <f t="shared" si="137"/>
        <v>0</v>
      </c>
      <c r="L640" s="45" t="e">
        <f t="shared" si="119"/>
        <v>#DIV/0!</v>
      </c>
    </row>
    <row r="641" spans="1:12" ht="15" hidden="1">
      <c r="A641" s="6" t="s">
        <v>47</v>
      </c>
      <c r="B641" s="42" t="s">
        <v>69</v>
      </c>
      <c r="C641" s="42" t="s">
        <v>110</v>
      </c>
      <c r="D641" s="42" t="s">
        <v>112</v>
      </c>
      <c r="E641" s="35" t="s">
        <v>481</v>
      </c>
      <c r="F641" s="38">
        <v>610</v>
      </c>
      <c r="G641" s="36"/>
      <c r="H641" s="46">
        <f>H642</f>
        <v>18</v>
      </c>
      <c r="I641" s="293">
        <f t="shared" si="136"/>
        <v>0</v>
      </c>
      <c r="J641" s="46">
        <f t="shared" si="137"/>
        <v>0</v>
      </c>
      <c r="K641" s="46">
        <f t="shared" si="137"/>
        <v>0</v>
      </c>
      <c r="L641" s="45" t="e">
        <f t="shared" si="119"/>
        <v>#DIV/0!</v>
      </c>
    </row>
    <row r="642" spans="1:12" ht="15" hidden="1">
      <c r="A642" s="7" t="s">
        <v>8</v>
      </c>
      <c r="B642" s="42" t="s">
        <v>69</v>
      </c>
      <c r="C642" s="42" t="s">
        <v>110</v>
      </c>
      <c r="D642" s="42" t="s">
        <v>112</v>
      </c>
      <c r="E642" s="35" t="s">
        <v>481</v>
      </c>
      <c r="F642" s="38">
        <v>610</v>
      </c>
      <c r="G642" s="38">
        <v>1</v>
      </c>
      <c r="H642" s="46">
        <v>18</v>
      </c>
      <c r="I642" s="293">
        <f t="shared" si="136"/>
        <v>0</v>
      </c>
      <c r="J642" s="46"/>
      <c r="K642" s="46"/>
      <c r="L642" s="45" t="e">
        <f t="shared" si="119"/>
        <v>#DIV/0!</v>
      </c>
    </row>
    <row r="643" spans="1:12" ht="30" hidden="1">
      <c r="A643" s="26" t="s">
        <v>652</v>
      </c>
      <c r="B643" s="42" t="s">
        <v>69</v>
      </c>
      <c r="C643" s="42" t="s">
        <v>110</v>
      </c>
      <c r="D643" s="42" t="s">
        <v>112</v>
      </c>
      <c r="E643" s="35" t="s">
        <v>547</v>
      </c>
      <c r="F643" s="36"/>
      <c r="G643" s="36"/>
      <c r="H643" s="46">
        <f>H644</f>
        <v>18</v>
      </c>
      <c r="I643" s="293">
        <f t="shared" si="136"/>
        <v>0</v>
      </c>
      <c r="J643" s="46">
        <f>J646+J649</f>
        <v>0</v>
      </c>
      <c r="K643" s="46">
        <f>K646+K649</f>
        <v>0</v>
      </c>
      <c r="L643" s="45" t="e">
        <f t="shared" si="119"/>
        <v>#DIV/0!</v>
      </c>
    </row>
    <row r="644" spans="1:12" ht="45" hidden="1">
      <c r="A644" s="6" t="s">
        <v>653</v>
      </c>
      <c r="B644" s="42" t="s">
        <v>69</v>
      </c>
      <c r="C644" s="42" t="s">
        <v>110</v>
      </c>
      <c r="D644" s="42" t="s">
        <v>112</v>
      </c>
      <c r="E644" s="35" t="s">
        <v>547</v>
      </c>
      <c r="F644" s="38">
        <v>600</v>
      </c>
      <c r="G644" s="36"/>
      <c r="H644" s="46">
        <f>H645</f>
        <v>18</v>
      </c>
      <c r="I644" s="293">
        <f t="shared" si="136"/>
        <v>0</v>
      </c>
      <c r="J644" s="46">
        <f aca="true" t="shared" si="138" ref="J644:K648">J645</f>
        <v>0</v>
      </c>
      <c r="K644" s="46">
        <f t="shared" si="138"/>
        <v>0</v>
      </c>
      <c r="L644" s="45" t="e">
        <f aca="true" t="shared" si="139" ref="L644:L707">K644/J644*100</f>
        <v>#DIV/0!</v>
      </c>
    </row>
    <row r="645" spans="1:12" ht="15" hidden="1">
      <c r="A645" s="6" t="s">
        <v>47</v>
      </c>
      <c r="B645" s="42" t="s">
        <v>69</v>
      </c>
      <c r="C645" s="42" t="s">
        <v>110</v>
      </c>
      <c r="D645" s="42" t="s">
        <v>112</v>
      </c>
      <c r="E645" s="35" t="s">
        <v>547</v>
      </c>
      <c r="F645" s="38">
        <v>610</v>
      </c>
      <c r="G645" s="36"/>
      <c r="H645" s="46">
        <f>H646</f>
        <v>18</v>
      </c>
      <c r="I645" s="293">
        <f t="shared" si="136"/>
        <v>0</v>
      </c>
      <c r="J645" s="46">
        <f t="shared" si="138"/>
        <v>0</v>
      </c>
      <c r="K645" s="46">
        <f t="shared" si="138"/>
        <v>0</v>
      </c>
      <c r="L645" s="45" t="e">
        <f t="shared" si="139"/>
        <v>#DIV/0!</v>
      </c>
    </row>
    <row r="646" spans="1:12" ht="15" hidden="1">
      <c r="A646" s="7" t="s">
        <v>9</v>
      </c>
      <c r="B646" s="42" t="s">
        <v>69</v>
      </c>
      <c r="C646" s="42" t="s">
        <v>110</v>
      </c>
      <c r="D646" s="42" t="s">
        <v>112</v>
      </c>
      <c r="E646" s="35" t="s">
        <v>547</v>
      </c>
      <c r="F646" s="38">
        <v>610</v>
      </c>
      <c r="G646" s="38">
        <v>2</v>
      </c>
      <c r="H646" s="46">
        <v>18</v>
      </c>
      <c r="I646" s="293">
        <f t="shared" si="136"/>
        <v>0</v>
      </c>
      <c r="J646" s="46"/>
      <c r="K646" s="46">
        <v>0</v>
      </c>
      <c r="L646" s="45" t="e">
        <f t="shared" si="139"/>
        <v>#DIV/0!</v>
      </c>
    </row>
    <row r="647" spans="1:12" ht="30" hidden="1">
      <c r="A647" s="6" t="s">
        <v>46</v>
      </c>
      <c r="B647" s="42" t="s">
        <v>69</v>
      </c>
      <c r="C647" s="42" t="s">
        <v>110</v>
      </c>
      <c r="D647" s="42" t="s">
        <v>112</v>
      </c>
      <c r="E647" s="35" t="s">
        <v>547</v>
      </c>
      <c r="F647" s="38">
        <v>600</v>
      </c>
      <c r="G647" s="36"/>
      <c r="H647" s="46">
        <f>H648</f>
        <v>18</v>
      </c>
      <c r="I647" s="293">
        <f t="shared" si="136"/>
        <v>0</v>
      </c>
      <c r="J647" s="46">
        <f t="shared" si="138"/>
        <v>0</v>
      </c>
      <c r="K647" s="46">
        <f t="shared" si="138"/>
        <v>0</v>
      </c>
      <c r="L647" s="45" t="e">
        <f t="shared" si="139"/>
        <v>#DIV/0!</v>
      </c>
    </row>
    <row r="648" spans="1:12" ht="15" hidden="1">
      <c r="A648" s="6" t="s">
        <v>47</v>
      </c>
      <c r="B648" s="42" t="s">
        <v>69</v>
      </c>
      <c r="C648" s="42" t="s">
        <v>110</v>
      </c>
      <c r="D648" s="42" t="s">
        <v>112</v>
      </c>
      <c r="E648" s="35" t="s">
        <v>547</v>
      </c>
      <c r="F648" s="38">
        <v>610</v>
      </c>
      <c r="G648" s="36"/>
      <c r="H648" s="46">
        <f>H649</f>
        <v>18</v>
      </c>
      <c r="I648" s="293">
        <f t="shared" si="136"/>
        <v>0</v>
      </c>
      <c r="J648" s="46">
        <f t="shared" si="138"/>
        <v>0</v>
      </c>
      <c r="K648" s="46">
        <f t="shared" si="138"/>
        <v>0</v>
      </c>
      <c r="L648" s="45" t="e">
        <f t="shared" si="139"/>
        <v>#DIV/0!</v>
      </c>
    </row>
    <row r="649" spans="1:12" ht="15" hidden="1">
      <c r="A649" s="7" t="s">
        <v>8</v>
      </c>
      <c r="B649" s="42" t="s">
        <v>69</v>
      </c>
      <c r="C649" s="42" t="s">
        <v>110</v>
      </c>
      <c r="D649" s="42" t="s">
        <v>112</v>
      </c>
      <c r="E649" s="35" t="s">
        <v>547</v>
      </c>
      <c r="F649" s="38">
        <v>610</v>
      </c>
      <c r="G649" s="38">
        <v>1</v>
      </c>
      <c r="H649" s="46">
        <v>18</v>
      </c>
      <c r="I649" s="293">
        <f t="shared" si="136"/>
        <v>0</v>
      </c>
      <c r="J649" s="46"/>
      <c r="K649" s="46">
        <v>0</v>
      </c>
      <c r="L649" s="45" t="e">
        <f t="shared" si="139"/>
        <v>#DIV/0!</v>
      </c>
    </row>
    <row r="650" spans="1:12" ht="45">
      <c r="A650" s="133" t="s">
        <v>654</v>
      </c>
      <c r="B650" s="42" t="s">
        <v>69</v>
      </c>
      <c r="C650" s="42" t="s">
        <v>110</v>
      </c>
      <c r="D650" s="42" t="s">
        <v>112</v>
      </c>
      <c r="E650" s="38">
        <v>6100000000</v>
      </c>
      <c r="F650" s="36"/>
      <c r="G650" s="36"/>
      <c r="H650" s="46" t="e">
        <f>#REF!</f>
        <v>#REF!</v>
      </c>
      <c r="I650" s="293">
        <f>J650-K650</f>
        <v>2</v>
      </c>
      <c r="J650" s="46">
        <f>J651</f>
        <v>2</v>
      </c>
      <c r="K650" s="46">
        <f>K651</f>
        <v>0</v>
      </c>
      <c r="L650" s="45">
        <f t="shared" si="139"/>
        <v>0</v>
      </c>
    </row>
    <row r="651" spans="1:12" ht="30">
      <c r="A651" s="132" t="s">
        <v>464</v>
      </c>
      <c r="B651" s="42" t="s">
        <v>69</v>
      </c>
      <c r="C651" s="42" t="s">
        <v>110</v>
      </c>
      <c r="D651" s="42" t="s">
        <v>112</v>
      </c>
      <c r="E651" s="35">
        <v>6100191090</v>
      </c>
      <c r="F651" s="36"/>
      <c r="G651" s="36"/>
      <c r="H651" s="46">
        <f>H652</f>
        <v>3</v>
      </c>
      <c r="I651" s="293">
        <f>J651-K651</f>
        <v>2</v>
      </c>
      <c r="J651" s="46">
        <f aca="true" t="shared" si="140" ref="J651:K653">J652</f>
        <v>2</v>
      </c>
      <c r="K651" s="46">
        <f t="shared" si="140"/>
        <v>0</v>
      </c>
      <c r="L651" s="45">
        <f t="shared" si="139"/>
        <v>0</v>
      </c>
    </row>
    <row r="652" spans="1:12" ht="30">
      <c r="A652" s="6" t="s">
        <v>46</v>
      </c>
      <c r="B652" s="42" t="s">
        <v>69</v>
      </c>
      <c r="C652" s="42" t="s">
        <v>110</v>
      </c>
      <c r="D652" s="42" t="s">
        <v>112</v>
      </c>
      <c r="E652" s="35">
        <v>6100191090</v>
      </c>
      <c r="F652" s="38">
        <v>600</v>
      </c>
      <c r="G652" s="36"/>
      <c r="H652" s="46">
        <f>H653</f>
        <v>3</v>
      </c>
      <c r="I652" s="293">
        <f>J652-K652</f>
        <v>2</v>
      </c>
      <c r="J652" s="46">
        <f t="shared" si="140"/>
        <v>2</v>
      </c>
      <c r="K652" s="46">
        <f t="shared" si="140"/>
        <v>0</v>
      </c>
      <c r="L652" s="45">
        <f t="shared" si="139"/>
        <v>0</v>
      </c>
    </row>
    <row r="653" spans="1:12" ht="15">
      <c r="A653" s="6" t="s">
        <v>47</v>
      </c>
      <c r="B653" s="42" t="s">
        <v>69</v>
      </c>
      <c r="C653" s="42" t="s">
        <v>110</v>
      </c>
      <c r="D653" s="42" t="s">
        <v>112</v>
      </c>
      <c r="E653" s="35">
        <v>6100191090</v>
      </c>
      <c r="F653" s="38">
        <v>610</v>
      </c>
      <c r="G653" s="36"/>
      <c r="H653" s="46">
        <f>H654</f>
        <v>3</v>
      </c>
      <c r="I653" s="293">
        <f>J653-K653</f>
        <v>2</v>
      </c>
      <c r="J653" s="46">
        <f t="shared" si="140"/>
        <v>2</v>
      </c>
      <c r="K653" s="46">
        <f t="shared" si="140"/>
        <v>0</v>
      </c>
      <c r="L653" s="45">
        <f t="shared" si="139"/>
        <v>0</v>
      </c>
    </row>
    <row r="654" spans="1:12" ht="15">
      <c r="A654" s="7" t="s">
        <v>8</v>
      </c>
      <c r="B654" s="42" t="s">
        <v>69</v>
      </c>
      <c r="C654" s="42" t="s">
        <v>110</v>
      </c>
      <c r="D654" s="42" t="s">
        <v>112</v>
      </c>
      <c r="E654" s="35">
        <v>6100191090</v>
      </c>
      <c r="F654" s="38">
        <v>610</v>
      </c>
      <c r="G654" s="38">
        <v>1</v>
      </c>
      <c r="H654" s="46">
        <v>3</v>
      </c>
      <c r="I654" s="293">
        <f>J654-K654</f>
        <v>2</v>
      </c>
      <c r="J654" s="46">
        <v>2</v>
      </c>
      <c r="K654" s="46">
        <v>0</v>
      </c>
      <c r="L654" s="45">
        <f t="shared" si="139"/>
        <v>0</v>
      </c>
    </row>
    <row r="655" spans="1:12" ht="15">
      <c r="A655" s="5" t="s">
        <v>62</v>
      </c>
      <c r="B655" s="112" t="s">
        <v>69</v>
      </c>
      <c r="C655" s="112">
        <v>1000</v>
      </c>
      <c r="D655" s="41"/>
      <c r="E655" s="36"/>
      <c r="F655" s="36"/>
      <c r="G655" s="36"/>
      <c r="H655" s="293" t="e">
        <f>H656+H680+H666</f>
        <v>#REF!</v>
      </c>
      <c r="I655" s="293">
        <f aca="true" t="shared" si="141" ref="I655:I718">J655-K655</f>
        <v>11973.74</v>
      </c>
      <c r="J655" s="293">
        <f>J656+J680+J666</f>
        <v>11973.74</v>
      </c>
      <c r="K655" s="293">
        <f>K656+K680+K666</f>
        <v>0</v>
      </c>
      <c r="L655" s="45">
        <f t="shared" si="139"/>
        <v>0</v>
      </c>
    </row>
    <row r="656" spans="1:12" ht="15">
      <c r="A656" s="5" t="s">
        <v>103</v>
      </c>
      <c r="B656" s="112" t="s">
        <v>69</v>
      </c>
      <c r="C656" s="112">
        <v>1000</v>
      </c>
      <c r="D656" s="112">
        <v>1001</v>
      </c>
      <c r="E656" s="38"/>
      <c r="F656" s="294"/>
      <c r="G656" s="294"/>
      <c r="H656" s="293">
        <f aca="true" t="shared" si="142" ref="H656:K660">H657</f>
        <v>1540</v>
      </c>
      <c r="I656" s="293">
        <f t="shared" si="141"/>
        <v>1000</v>
      </c>
      <c r="J656" s="293">
        <f t="shared" si="142"/>
        <v>1000</v>
      </c>
      <c r="K656" s="293">
        <f t="shared" si="142"/>
        <v>0</v>
      </c>
      <c r="L656" s="45">
        <f t="shared" si="139"/>
        <v>0</v>
      </c>
    </row>
    <row r="657" spans="1:12" ht="15">
      <c r="A657" s="6" t="s">
        <v>16</v>
      </c>
      <c r="B657" s="42" t="s">
        <v>69</v>
      </c>
      <c r="C657" s="42">
        <v>1000</v>
      </c>
      <c r="D657" s="42">
        <v>1001</v>
      </c>
      <c r="E657" s="38">
        <v>9000000000</v>
      </c>
      <c r="F657" s="36"/>
      <c r="G657" s="36"/>
      <c r="H657" s="46">
        <f t="shared" si="142"/>
        <v>1540</v>
      </c>
      <c r="I657" s="293">
        <f t="shared" si="141"/>
        <v>1000</v>
      </c>
      <c r="J657" s="46">
        <f>J661+J665</f>
        <v>1000</v>
      </c>
      <c r="K657" s="46">
        <f>K661+K665</f>
        <v>0</v>
      </c>
      <c r="L657" s="45">
        <f t="shared" si="139"/>
        <v>0</v>
      </c>
    </row>
    <row r="658" spans="1:12" ht="15">
      <c r="A658" s="6" t="s">
        <v>431</v>
      </c>
      <c r="B658" s="42" t="s">
        <v>69</v>
      </c>
      <c r="C658" s="42">
        <v>1000</v>
      </c>
      <c r="D658" s="42">
        <v>1001</v>
      </c>
      <c r="E658" s="38">
        <v>9000090910</v>
      </c>
      <c r="F658" s="36"/>
      <c r="G658" s="36"/>
      <c r="H658" s="46">
        <f t="shared" si="142"/>
        <v>1540</v>
      </c>
      <c r="I658" s="293">
        <f t="shared" si="141"/>
        <v>800</v>
      </c>
      <c r="J658" s="46">
        <f t="shared" si="142"/>
        <v>800</v>
      </c>
      <c r="K658" s="46">
        <f t="shared" si="142"/>
        <v>0</v>
      </c>
      <c r="L658" s="45">
        <f t="shared" si="139"/>
        <v>0</v>
      </c>
    </row>
    <row r="659" spans="1:12" ht="15.75" customHeight="1">
      <c r="A659" s="6" t="s">
        <v>49</v>
      </c>
      <c r="B659" s="42" t="s">
        <v>69</v>
      </c>
      <c r="C659" s="42">
        <v>1000</v>
      </c>
      <c r="D659" s="42">
        <v>1001</v>
      </c>
      <c r="E659" s="38">
        <v>9000090910</v>
      </c>
      <c r="F659" s="38">
        <v>300</v>
      </c>
      <c r="G659" s="36"/>
      <c r="H659" s="46">
        <f t="shared" si="142"/>
        <v>1540</v>
      </c>
      <c r="I659" s="293">
        <f t="shared" si="141"/>
        <v>800</v>
      </c>
      <c r="J659" s="46">
        <f t="shared" si="142"/>
        <v>800</v>
      </c>
      <c r="K659" s="46">
        <v>0</v>
      </c>
      <c r="L659" s="45">
        <f t="shared" si="139"/>
        <v>0</v>
      </c>
    </row>
    <row r="660" spans="1:12" ht="30" customHeight="1">
      <c r="A660" s="6" t="s">
        <v>50</v>
      </c>
      <c r="B660" s="42" t="s">
        <v>69</v>
      </c>
      <c r="C660" s="42">
        <v>1000</v>
      </c>
      <c r="D660" s="42">
        <v>1001</v>
      </c>
      <c r="E660" s="38">
        <v>9000090910</v>
      </c>
      <c r="F660" s="38">
        <v>320</v>
      </c>
      <c r="G660" s="36"/>
      <c r="H660" s="46">
        <f t="shared" si="142"/>
        <v>1540</v>
      </c>
      <c r="I660" s="293">
        <f t="shared" si="141"/>
        <v>800</v>
      </c>
      <c r="J660" s="46">
        <f t="shared" si="142"/>
        <v>800</v>
      </c>
      <c r="K660" s="46">
        <f t="shared" si="142"/>
        <v>0</v>
      </c>
      <c r="L660" s="45">
        <f t="shared" si="139"/>
        <v>0</v>
      </c>
    </row>
    <row r="661" spans="1:12" ht="15" customHeight="1">
      <c r="A661" s="7" t="s">
        <v>8</v>
      </c>
      <c r="B661" s="42" t="s">
        <v>69</v>
      </c>
      <c r="C661" s="42">
        <v>1000</v>
      </c>
      <c r="D661" s="42">
        <v>1001</v>
      </c>
      <c r="E661" s="38">
        <v>9000090910</v>
      </c>
      <c r="F661" s="38">
        <v>320</v>
      </c>
      <c r="G661" s="38">
        <v>1</v>
      </c>
      <c r="H661" s="46">
        <v>1540</v>
      </c>
      <c r="I661" s="293">
        <f t="shared" si="141"/>
        <v>800</v>
      </c>
      <c r="J661" s="46">
        <v>800</v>
      </c>
      <c r="K661" s="46">
        <v>0</v>
      </c>
      <c r="L661" s="45">
        <f t="shared" si="139"/>
        <v>0</v>
      </c>
    </row>
    <row r="662" spans="1:12" ht="15" customHeight="1">
      <c r="A662" s="76" t="s">
        <v>222</v>
      </c>
      <c r="B662" s="42" t="s">
        <v>69</v>
      </c>
      <c r="C662" s="42">
        <v>1000</v>
      </c>
      <c r="D662" s="42">
        <v>1001</v>
      </c>
      <c r="E662" s="38">
        <v>9000090940</v>
      </c>
      <c r="F662" s="36"/>
      <c r="G662" s="36"/>
      <c r="H662" s="46">
        <f aca="true" t="shared" si="143" ref="H662:K664">H663</f>
        <v>1540</v>
      </c>
      <c r="I662" s="293">
        <f t="shared" si="141"/>
        <v>200</v>
      </c>
      <c r="J662" s="46">
        <f t="shared" si="143"/>
        <v>200</v>
      </c>
      <c r="K662" s="46">
        <f t="shared" si="143"/>
        <v>0</v>
      </c>
      <c r="L662" s="45">
        <f t="shared" si="139"/>
        <v>0</v>
      </c>
    </row>
    <row r="663" spans="1:12" ht="28.5" customHeight="1">
      <c r="A663" s="6" t="s">
        <v>49</v>
      </c>
      <c r="B663" s="42" t="s">
        <v>69</v>
      </c>
      <c r="C663" s="42">
        <v>1000</v>
      </c>
      <c r="D663" s="42">
        <v>1001</v>
      </c>
      <c r="E663" s="38">
        <v>9000090940</v>
      </c>
      <c r="F663" s="38">
        <v>300</v>
      </c>
      <c r="G663" s="36"/>
      <c r="H663" s="46">
        <f t="shared" si="143"/>
        <v>1540</v>
      </c>
      <c r="I663" s="293">
        <f t="shared" si="141"/>
        <v>200</v>
      </c>
      <c r="J663" s="46">
        <f t="shared" si="143"/>
        <v>200</v>
      </c>
      <c r="K663" s="46">
        <f t="shared" si="143"/>
        <v>0</v>
      </c>
      <c r="L663" s="45">
        <f t="shared" si="139"/>
        <v>0</v>
      </c>
    </row>
    <row r="664" spans="1:12" ht="15" customHeight="1">
      <c r="A664" s="6" t="s">
        <v>50</v>
      </c>
      <c r="B664" s="42" t="s">
        <v>69</v>
      </c>
      <c r="C664" s="42">
        <v>1000</v>
      </c>
      <c r="D664" s="42">
        <v>1001</v>
      </c>
      <c r="E664" s="38">
        <v>9000090940</v>
      </c>
      <c r="F664" s="38">
        <v>320</v>
      </c>
      <c r="G664" s="36"/>
      <c r="H664" s="46">
        <f t="shared" si="143"/>
        <v>1540</v>
      </c>
      <c r="I664" s="293">
        <f t="shared" si="141"/>
        <v>200</v>
      </c>
      <c r="J664" s="46">
        <f t="shared" si="143"/>
        <v>200</v>
      </c>
      <c r="K664" s="46">
        <f t="shared" si="143"/>
        <v>0</v>
      </c>
      <c r="L664" s="45">
        <f t="shared" si="139"/>
        <v>0</v>
      </c>
    </row>
    <row r="665" spans="1:12" ht="15" customHeight="1">
      <c r="A665" s="7" t="s">
        <v>8</v>
      </c>
      <c r="B665" s="42" t="s">
        <v>69</v>
      </c>
      <c r="C665" s="42">
        <v>1000</v>
      </c>
      <c r="D665" s="42">
        <v>1001</v>
      </c>
      <c r="E665" s="38">
        <v>9000090940</v>
      </c>
      <c r="F665" s="38">
        <v>320</v>
      </c>
      <c r="G665" s="38">
        <v>1</v>
      </c>
      <c r="H665" s="46">
        <v>1540</v>
      </c>
      <c r="I665" s="293">
        <f t="shared" si="141"/>
        <v>200</v>
      </c>
      <c r="J665" s="46">
        <v>200</v>
      </c>
      <c r="K665" s="46">
        <v>0</v>
      </c>
      <c r="L665" s="45">
        <f t="shared" si="139"/>
        <v>0</v>
      </c>
    </row>
    <row r="666" spans="1:12" ht="15" customHeight="1">
      <c r="A666" s="5" t="s">
        <v>102</v>
      </c>
      <c r="B666" s="112" t="s">
        <v>69</v>
      </c>
      <c r="C666" s="112">
        <v>1000</v>
      </c>
      <c r="D666" s="112" t="s">
        <v>104</v>
      </c>
      <c r="E666" s="294"/>
      <c r="F666" s="294"/>
      <c r="G666" s="294"/>
      <c r="H666" s="293" t="e">
        <f>#REF!+#REF!+#REF!</f>
        <v>#REF!</v>
      </c>
      <c r="I666" s="293">
        <f t="shared" si="141"/>
        <v>742.5</v>
      </c>
      <c r="J666" s="293">
        <f>J667</f>
        <v>742.5</v>
      </c>
      <c r="K666" s="293">
        <f>K667</f>
        <v>0</v>
      </c>
      <c r="L666" s="45">
        <f t="shared" si="139"/>
        <v>0</v>
      </c>
    </row>
    <row r="667" spans="1:12" ht="15" customHeight="1">
      <c r="A667" s="6" t="s">
        <v>16</v>
      </c>
      <c r="B667" s="42" t="s">
        <v>69</v>
      </c>
      <c r="C667" s="42" t="s">
        <v>65</v>
      </c>
      <c r="D667" s="42" t="s">
        <v>104</v>
      </c>
      <c r="E667" s="38">
        <v>9000000000</v>
      </c>
      <c r="F667" s="36"/>
      <c r="G667" s="36"/>
      <c r="H667" s="46" t="e">
        <f>#REF!</f>
        <v>#REF!</v>
      </c>
      <c r="I667" s="293">
        <f t="shared" si="141"/>
        <v>742.5</v>
      </c>
      <c r="J667" s="46">
        <f>J672+J676</f>
        <v>742.5</v>
      </c>
      <c r="K667" s="46">
        <f>K672+K676</f>
        <v>0</v>
      </c>
      <c r="L667" s="45">
        <f t="shared" si="139"/>
        <v>0</v>
      </c>
    </row>
    <row r="668" spans="1:12" ht="15" customHeight="1" hidden="1">
      <c r="A668" s="25" t="s">
        <v>655</v>
      </c>
      <c r="B668" s="42" t="s">
        <v>69</v>
      </c>
      <c r="C668" s="42" t="s">
        <v>65</v>
      </c>
      <c r="D668" s="42" t="s">
        <v>104</v>
      </c>
      <c r="E668" s="36">
        <v>9000051340</v>
      </c>
      <c r="F668" s="36"/>
      <c r="G668" s="36"/>
      <c r="H668" s="46"/>
      <c r="I668" s="293">
        <f>J668-K668</f>
        <v>0</v>
      </c>
      <c r="J668" s="46">
        <f aca="true" t="shared" si="144" ref="J668:K670">J669</f>
        <v>0</v>
      </c>
      <c r="K668" s="46">
        <f t="shared" si="144"/>
        <v>0</v>
      </c>
      <c r="L668" s="45" t="e">
        <f t="shared" si="139"/>
        <v>#DIV/0!</v>
      </c>
    </row>
    <row r="669" spans="1:14" s="55" customFormat="1" ht="15" hidden="1">
      <c r="A669" s="6" t="s">
        <v>49</v>
      </c>
      <c r="B669" s="42" t="s">
        <v>69</v>
      </c>
      <c r="C669" s="42">
        <v>1000</v>
      </c>
      <c r="D669" s="42">
        <v>1003</v>
      </c>
      <c r="E669" s="36">
        <v>9000051340</v>
      </c>
      <c r="F669" s="38">
        <v>300</v>
      </c>
      <c r="G669" s="36"/>
      <c r="H669" s="46" t="e">
        <f>#REF!</f>
        <v>#REF!</v>
      </c>
      <c r="I669" s="293">
        <f>J669-K669</f>
        <v>0</v>
      </c>
      <c r="J669" s="46">
        <f t="shared" si="144"/>
        <v>0</v>
      </c>
      <c r="K669" s="46">
        <f t="shared" si="144"/>
        <v>0</v>
      </c>
      <c r="L669" s="45" t="e">
        <f t="shared" si="139"/>
        <v>#DIV/0!</v>
      </c>
      <c r="M669" s="54"/>
      <c r="N669" s="54"/>
    </row>
    <row r="670" spans="1:12" ht="30" hidden="1">
      <c r="A670" s="6" t="s">
        <v>50</v>
      </c>
      <c r="B670" s="42" t="s">
        <v>69</v>
      </c>
      <c r="C670" s="42">
        <v>1000</v>
      </c>
      <c r="D670" s="42">
        <v>1003</v>
      </c>
      <c r="E670" s="36">
        <v>9000051340</v>
      </c>
      <c r="F670" s="38">
        <v>320</v>
      </c>
      <c r="G670" s="36"/>
      <c r="H670" s="46">
        <f>H671</f>
        <v>350</v>
      </c>
      <c r="I670" s="293">
        <f>J670-K670</f>
        <v>0</v>
      </c>
      <c r="J670" s="46">
        <f t="shared" si="144"/>
        <v>0</v>
      </c>
      <c r="K670" s="46">
        <f t="shared" si="144"/>
        <v>0</v>
      </c>
      <c r="L670" s="45" t="e">
        <f t="shared" si="139"/>
        <v>#DIV/0!</v>
      </c>
    </row>
    <row r="671" spans="1:14" ht="15" hidden="1">
      <c r="A671" s="7" t="s">
        <v>9</v>
      </c>
      <c r="B671" s="42" t="s">
        <v>69</v>
      </c>
      <c r="C671" s="42">
        <v>1000</v>
      </c>
      <c r="D671" s="42">
        <v>1003</v>
      </c>
      <c r="E671" s="36">
        <v>9000051340</v>
      </c>
      <c r="F671" s="38">
        <v>320</v>
      </c>
      <c r="G671" s="38">
        <v>2</v>
      </c>
      <c r="H671" s="46">
        <v>350</v>
      </c>
      <c r="I671" s="293">
        <f>J671-K671</f>
        <v>0</v>
      </c>
      <c r="J671" s="46"/>
      <c r="K671" s="46"/>
      <c r="L671" s="45" t="e">
        <f t="shared" si="139"/>
        <v>#DIV/0!</v>
      </c>
      <c r="M671" s="24"/>
      <c r="N671" s="24"/>
    </row>
    <row r="672" spans="1:12" ht="45" hidden="1">
      <c r="A672" s="224" t="s">
        <v>545</v>
      </c>
      <c r="B672" s="42" t="s">
        <v>69</v>
      </c>
      <c r="C672" s="42" t="s">
        <v>65</v>
      </c>
      <c r="D672" s="42" t="s">
        <v>104</v>
      </c>
      <c r="E672" s="36">
        <v>9000051350</v>
      </c>
      <c r="F672" s="36"/>
      <c r="G672" s="36"/>
      <c r="H672" s="46"/>
      <c r="I672" s="293">
        <f t="shared" si="141"/>
        <v>0</v>
      </c>
      <c r="J672" s="46">
        <f aca="true" t="shared" si="145" ref="J672:K678">J673</f>
        <v>0</v>
      </c>
      <c r="K672" s="46">
        <f t="shared" si="145"/>
        <v>0</v>
      </c>
      <c r="L672" s="45" t="e">
        <f t="shared" si="139"/>
        <v>#DIV/0!</v>
      </c>
    </row>
    <row r="673" spans="1:12" ht="15" hidden="1">
      <c r="A673" s="6" t="s">
        <v>49</v>
      </c>
      <c r="B673" s="42" t="s">
        <v>69</v>
      </c>
      <c r="C673" s="42">
        <v>1000</v>
      </c>
      <c r="D673" s="42">
        <v>1003</v>
      </c>
      <c r="E673" s="36">
        <v>9000051350</v>
      </c>
      <c r="F673" s="38">
        <v>300</v>
      </c>
      <c r="G673" s="36"/>
      <c r="H673" s="46" t="e">
        <f>#REF!</f>
        <v>#REF!</v>
      </c>
      <c r="I673" s="293">
        <f t="shared" si="141"/>
        <v>0</v>
      </c>
      <c r="J673" s="46">
        <f t="shared" si="145"/>
        <v>0</v>
      </c>
      <c r="K673" s="46">
        <f t="shared" si="145"/>
        <v>0</v>
      </c>
      <c r="L673" s="45" t="e">
        <f t="shared" si="139"/>
        <v>#DIV/0!</v>
      </c>
    </row>
    <row r="674" spans="1:12" ht="30" hidden="1">
      <c r="A674" s="6" t="s">
        <v>50</v>
      </c>
      <c r="B674" s="42" t="s">
        <v>69</v>
      </c>
      <c r="C674" s="42">
        <v>1000</v>
      </c>
      <c r="D674" s="42">
        <v>1003</v>
      </c>
      <c r="E674" s="36">
        <v>9000051350</v>
      </c>
      <c r="F674" s="38">
        <v>320</v>
      </c>
      <c r="G674" s="36"/>
      <c r="H674" s="46">
        <f>H675</f>
        <v>350</v>
      </c>
      <c r="I674" s="293">
        <f t="shared" si="141"/>
        <v>0</v>
      </c>
      <c r="J674" s="46">
        <f t="shared" si="145"/>
        <v>0</v>
      </c>
      <c r="K674" s="46">
        <f t="shared" si="145"/>
        <v>0</v>
      </c>
      <c r="L674" s="45" t="e">
        <f t="shared" si="139"/>
        <v>#DIV/0!</v>
      </c>
    </row>
    <row r="675" spans="1:12" ht="15" hidden="1">
      <c r="A675" s="7" t="s">
        <v>9</v>
      </c>
      <c r="B675" s="42" t="s">
        <v>69</v>
      </c>
      <c r="C675" s="42">
        <v>1000</v>
      </c>
      <c r="D675" s="42">
        <v>1003</v>
      </c>
      <c r="E675" s="36">
        <v>9000051350</v>
      </c>
      <c r="F675" s="38">
        <v>320</v>
      </c>
      <c r="G675" s="38">
        <v>2</v>
      </c>
      <c r="H675" s="46">
        <v>350</v>
      </c>
      <c r="I675" s="293">
        <f t="shared" si="141"/>
        <v>0</v>
      </c>
      <c r="J675" s="46"/>
      <c r="K675" s="46"/>
      <c r="L675" s="45" t="e">
        <f t="shared" si="139"/>
        <v>#DIV/0!</v>
      </c>
    </row>
    <row r="676" spans="1:12" ht="45.75" customHeight="1">
      <c r="A676" s="224" t="s">
        <v>405</v>
      </c>
      <c r="B676" s="42" t="s">
        <v>69</v>
      </c>
      <c r="C676" s="42" t="s">
        <v>65</v>
      </c>
      <c r="D676" s="42" t="s">
        <v>104</v>
      </c>
      <c r="E676" s="36">
        <v>9000051760</v>
      </c>
      <c r="F676" s="36"/>
      <c r="G676" s="36"/>
      <c r="H676" s="46"/>
      <c r="I676" s="293">
        <f t="shared" si="141"/>
        <v>742.5</v>
      </c>
      <c r="J676" s="46">
        <f t="shared" si="145"/>
        <v>742.5</v>
      </c>
      <c r="K676" s="46">
        <f t="shared" si="145"/>
        <v>0</v>
      </c>
      <c r="L676" s="45">
        <f t="shared" si="139"/>
        <v>0</v>
      </c>
    </row>
    <row r="677" spans="1:12" ht="15">
      <c r="A677" s="6" t="s">
        <v>49</v>
      </c>
      <c r="B677" s="42" t="s">
        <v>69</v>
      </c>
      <c r="C677" s="42">
        <v>1000</v>
      </c>
      <c r="D677" s="42">
        <v>1003</v>
      </c>
      <c r="E677" s="36">
        <v>9000051760</v>
      </c>
      <c r="F677" s="38">
        <v>300</v>
      </c>
      <c r="G677" s="36"/>
      <c r="H677" s="46" t="e">
        <f>#REF!</f>
        <v>#REF!</v>
      </c>
      <c r="I677" s="293">
        <f t="shared" si="141"/>
        <v>742.5</v>
      </c>
      <c r="J677" s="46">
        <v>742.5</v>
      </c>
      <c r="K677" s="46">
        <f t="shared" si="145"/>
        <v>0</v>
      </c>
      <c r="L677" s="45">
        <f t="shared" si="139"/>
        <v>0</v>
      </c>
    </row>
    <row r="678" spans="1:12" ht="30">
      <c r="A678" s="6" t="s">
        <v>50</v>
      </c>
      <c r="B678" s="42" t="s">
        <v>69</v>
      </c>
      <c r="C678" s="42">
        <v>1000</v>
      </c>
      <c r="D678" s="42">
        <v>1003</v>
      </c>
      <c r="E678" s="36">
        <v>9000051760</v>
      </c>
      <c r="F678" s="38">
        <v>320</v>
      </c>
      <c r="G678" s="36"/>
      <c r="H678" s="46">
        <f>H679</f>
        <v>350</v>
      </c>
      <c r="I678" s="293">
        <f t="shared" si="141"/>
        <v>742.5</v>
      </c>
      <c r="J678" s="46">
        <f t="shared" si="145"/>
        <v>742.5</v>
      </c>
      <c r="K678" s="46">
        <f t="shared" si="145"/>
        <v>0</v>
      </c>
      <c r="L678" s="45">
        <f t="shared" si="139"/>
        <v>0</v>
      </c>
    </row>
    <row r="679" spans="1:12" ht="15">
      <c r="A679" s="7" t="s">
        <v>9</v>
      </c>
      <c r="B679" s="42" t="s">
        <v>69</v>
      </c>
      <c r="C679" s="42">
        <v>1000</v>
      </c>
      <c r="D679" s="42">
        <v>1003</v>
      </c>
      <c r="E679" s="36">
        <v>9000051760</v>
      </c>
      <c r="F679" s="38">
        <v>320</v>
      </c>
      <c r="G679" s="38">
        <v>2</v>
      </c>
      <c r="H679" s="46">
        <v>350</v>
      </c>
      <c r="I679" s="293">
        <f>J679-K679</f>
        <v>742.5</v>
      </c>
      <c r="J679" s="46">
        <v>742.5</v>
      </c>
      <c r="K679" s="46"/>
      <c r="L679" s="45">
        <f t="shared" si="139"/>
        <v>0</v>
      </c>
    </row>
    <row r="680" spans="1:12" ht="15">
      <c r="A680" s="5" t="s">
        <v>63</v>
      </c>
      <c r="B680" s="112" t="s">
        <v>69</v>
      </c>
      <c r="C680" s="112">
        <v>1000</v>
      </c>
      <c r="D680" s="112">
        <v>1004</v>
      </c>
      <c r="E680" s="294"/>
      <c r="F680" s="294"/>
      <c r="G680" s="294"/>
      <c r="H680" s="293" t="e">
        <f>H691</f>
        <v>#REF!</v>
      </c>
      <c r="I680" s="293">
        <f t="shared" si="141"/>
        <v>10231.24</v>
      </c>
      <c r="J680" s="293">
        <f>J681+J691</f>
        <v>10231.24</v>
      </c>
      <c r="K680" s="293">
        <f>K681+K691</f>
        <v>0</v>
      </c>
      <c r="L680" s="45">
        <f t="shared" si="139"/>
        <v>0</v>
      </c>
    </row>
    <row r="681" spans="1:12" ht="30" hidden="1">
      <c r="A681" s="132" t="s">
        <v>626</v>
      </c>
      <c r="B681" s="42" t="s">
        <v>69</v>
      </c>
      <c r="C681" s="42" t="s">
        <v>65</v>
      </c>
      <c r="D681" s="42" t="s">
        <v>66</v>
      </c>
      <c r="E681" s="38">
        <v>5100000000</v>
      </c>
      <c r="F681" s="36"/>
      <c r="G681" s="36"/>
      <c r="H681" s="46">
        <f>H687</f>
        <v>350</v>
      </c>
      <c r="I681" s="293">
        <f>J681-K681</f>
        <v>0</v>
      </c>
      <c r="J681" s="46">
        <f>J682</f>
        <v>0</v>
      </c>
      <c r="K681" s="46">
        <f>K682</f>
        <v>0</v>
      </c>
      <c r="L681" s="45" t="e">
        <f t="shared" si="139"/>
        <v>#DIV/0!</v>
      </c>
    </row>
    <row r="682" spans="1:12" ht="30" hidden="1">
      <c r="A682" s="132" t="s">
        <v>656</v>
      </c>
      <c r="B682" s="42" t="s">
        <v>69</v>
      </c>
      <c r="C682" s="42" t="s">
        <v>65</v>
      </c>
      <c r="D682" s="42" t="s">
        <v>66</v>
      </c>
      <c r="E682" s="38">
        <v>5120000000</v>
      </c>
      <c r="F682" s="36"/>
      <c r="G682" s="36"/>
      <c r="H682" s="46"/>
      <c r="I682" s="293"/>
      <c r="J682" s="46">
        <f>J683+J687</f>
        <v>0</v>
      </c>
      <c r="K682" s="46">
        <f>K683+K687</f>
        <v>0</v>
      </c>
      <c r="L682" s="45" t="e">
        <f t="shared" si="139"/>
        <v>#DIV/0!</v>
      </c>
    </row>
    <row r="683" spans="1:12" ht="30" hidden="1">
      <c r="A683" s="31" t="s">
        <v>657</v>
      </c>
      <c r="B683" s="42" t="s">
        <v>69</v>
      </c>
      <c r="C683" s="42">
        <v>1000</v>
      </c>
      <c r="D683" s="42" t="s">
        <v>66</v>
      </c>
      <c r="E683" s="124" t="s">
        <v>477</v>
      </c>
      <c r="F683" s="36"/>
      <c r="G683" s="36"/>
      <c r="H683" s="46">
        <f>H684</f>
        <v>350</v>
      </c>
      <c r="I683" s="293">
        <f aca="true" t="shared" si="146" ref="I683:I690">J683-K683</f>
        <v>0</v>
      </c>
      <c r="J683" s="46">
        <f aca="true" t="shared" si="147" ref="J683:K685">J684</f>
        <v>0</v>
      </c>
      <c r="K683" s="46">
        <f t="shared" si="147"/>
        <v>0</v>
      </c>
      <c r="L683" s="45" t="e">
        <f t="shared" si="139"/>
        <v>#DIV/0!</v>
      </c>
    </row>
    <row r="684" spans="1:12" ht="45" customHeight="1" hidden="1">
      <c r="A684" s="6" t="s">
        <v>49</v>
      </c>
      <c r="B684" s="42" t="s">
        <v>69</v>
      </c>
      <c r="C684" s="42">
        <v>1000</v>
      </c>
      <c r="D684" s="42" t="s">
        <v>66</v>
      </c>
      <c r="E684" s="124" t="s">
        <v>477</v>
      </c>
      <c r="F684" s="38">
        <v>300</v>
      </c>
      <c r="G684" s="36"/>
      <c r="H684" s="46">
        <f>H685</f>
        <v>350</v>
      </c>
      <c r="I684" s="293">
        <f t="shared" si="146"/>
        <v>0</v>
      </c>
      <c r="J684" s="46">
        <f t="shared" si="147"/>
        <v>0</v>
      </c>
      <c r="K684" s="46">
        <f t="shared" si="147"/>
        <v>0</v>
      </c>
      <c r="L684" s="45" t="e">
        <f t="shared" si="139"/>
        <v>#DIV/0!</v>
      </c>
    </row>
    <row r="685" spans="1:12" ht="30" customHeight="1" hidden="1">
      <c r="A685" s="6" t="s">
        <v>50</v>
      </c>
      <c r="B685" s="42" t="s">
        <v>69</v>
      </c>
      <c r="C685" s="42">
        <v>1000</v>
      </c>
      <c r="D685" s="42" t="s">
        <v>66</v>
      </c>
      <c r="E685" s="124" t="s">
        <v>477</v>
      </c>
      <c r="F685" s="38">
        <v>320</v>
      </c>
      <c r="G685" s="36"/>
      <c r="H685" s="46">
        <f>H686</f>
        <v>350</v>
      </c>
      <c r="I685" s="293">
        <f t="shared" si="146"/>
        <v>0</v>
      </c>
      <c r="J685" s="46">
        <f t="shared" si="147"/>
        <v>0</v>
      </c>
      <c r="K685" s="46">
        <f t="shared" si="147"/>
        <v>0</v>
      </c>
      <c r="L685" s="45" t="e">
        <f t="shared" si="139"/>
        <v>#DIV/0!</v>
      </c>
    </row>
    <row r="686" spans="1:12" ht="30" customHeight="1" hidden="1">
      <c r="A686" s="7" t="s">
        <v>9</v>
      </c>
      <c r="B686" s="42" t="s">
        <v>69</v>
      </c>
      <c r="C686" s="42">
        <v>1000</v>
      </c>
      <c r="D686" s="42" t="s">
        <v>66</v>
      </c>
      <c r="E686" s="124" t="s">
        <v>477</v>
      </c>
      <c r="F686" s="38">
        <v>320</v>
      </c>
      <c r="G686" s="38">
        <v>2</v>
      </c>
      <c r="H686" s="46">
        <v>350</v>
      </c>
      <c r="I686" s="293">
        <f t="shared" si="146"/>
        <v>0</v>
      </c>
      <c r="J686" s="46"/>
      <c r="K686" s="46"/>
      <c r="L686" s="45" t="e">
        <f t="shared" si="139"/>
        <v>#DIV/0!</v>
      </c>
    </row>
    <row r="687" spans="1:12" ht="30" customHeight="1" hidden="1">
      <c r="A687" s="31" t="s">
        <v>445</v>
      </c>
      <c r="B687" s="42" t="s">
        <v>69</v>
      </c>
      <c r="C687" s="42">
        <v>1000</v>
      </c>
      <c r="D687" s="42" t="s">
        <v>66</v>
      </c>
      <c r="E687" s="124" t="s">
        <v>477</v>
      </c>
      <c r="F687" s="36"/>
      <c r="G687" s="36"/>
      <c r="H687" s="46">
        <f>H688</f>
        <v>350</v>
      </c>
      <c r="I687" s="293">
        <f t="shared" si="146"/>
        <v>0</v>
      </c>
      <c r="J687" s="46">
        <f aca="true" t="shared" si="148" ref="J687:K689">J688</f>
        <v>0</v>
      </c>
      <c r="K687" s="46">
        <f t="shared" si="148"/>
        <v>0</v>
      </c>
      <c r="L687" s="45" t="e">
        <f t="shared" si="139"/>
        <v>#DIV/0!</v>
      </c>
    </row>
    <row r="688" spans="1:12" ht="30" customHeight="1" hidden="1">
      <c r="A688" s="6" t="s">
        <v>49</v>
      </c>
      <c r="B688" s="42" t="s">
        <v>69</v>
      </c>
      <c r="C688" s="42">
        <v>1000</v>
      </c>
      <c r="D688" s="42" t="s">
        <v>66</v>
      </c>
      <c r="E688" s="124" t="s">
        <v>477</v>
      </c>
      <c r="F688" s="38">
        <v>300</v>
      </c>
      <c r="G688" s="36"/>
      <c r="H688" s="46">
        <f>H689</f>
        <v>350</v>
      </c>
      <c r="I688" s="293">
        <f t="shared" si="146"/>
        <v>0</v>
      </c>
      <c r="J688" s="46">
        <f t="shared" si="148"/>
        <v>0</v>
      </c>
      <c r="K688" s="46">
        <f t="shared" si="148"/>
        <v>0</v>
      </c>
      <c r="L688" s="45" t="e">
        <f t="shared" si="139"/>
        <v>#DIV/0!</v>
      </c>
    </row>
    <row r="689" spans="1:12" ht="15" customHeight="1" hidden="1">
      <c r="A689" s="6" t="s">
        <v>50</v>
      </c>
      <c r="B689" s="42" t="s">
        <v>69</v>
      </c>
      <c r="C689" s="42">
        <v>1000</v>
      </c>
      <c r="D689" s="42" t="s">
        <v>66</v>
      </c>
      <c r="E689" s="124" t="s">
        <v>477</v>
      </c>
      <c r="F689" s="38">
        <v>320</v>
      </c>
      <c r="G689" s="36"/>
      <c r="H689" s="46">
        <f>H690</f>
        <v>350</v>
      </c>
      <c r="I689" s="293">
        <f t="shared" si="146"/>
        <v>0</v>
      </c>
      <c r="J689" s="46">
        <f t="shared" si="148"/>
        <v>0</v>
      </c>
      <c r="K689" s="46">
        <f t="shared" si="148"/>
        <v>0</v>
      </c>
      <c r="L689" s="45" t="e">
        <f t="shared" si="139"/>
        <v>#DIV/0!</v>
      </c>
    </row>
    <row r="690" spans="1:12" ht="15" hidden="1">
      <c r="A690" s="7" t="s">
        <v>8</v>
      </c>
      <c r="B690" s="42" t="s">
        <v>69</v>
      </c>
      <c r="C690" s="42">
        <v>1000</v>
      </c>
      <c r="D690" s="42" t="s">
        <v>66</v>
      </c>
      <c r="E690" s="124" t="s">
        <v>477</v>
      </c>
      <c r="F690" s="38">
        <v>320</v>
      </c>
      <c r="G690" s="38">
        <v>1</v>
      </c>
      <c r="H690" s="46">
        <v>350</v>
      </c>
      <c r="I690" s="293">
        <f t="shared" si="146"/>
        <v>0</v>
      </c>
      <c r="J690" s="46"/>
      <c r="K690" s="46">
        <v>0</v>
      </c>
      <c r="L690" s="45" t="e">
        <f t="shared" si="139"/>
        <v>#DIV/0!</v>
      </c>
    </row>
    <row r="691" spans="1:12" ht="15">
      <c r="A691" s="6" t="s">
        <v>16</v>
      </c>
      <c r="B691" s="42" t="s">
        <v>69</v>
      </c>
      <c r="C691" s="42">
        <v>1000</v>
      </c>
      <c r="D691" s="42" t="s">
        <v>66</v>
      </c>
      <c r="E691" s="38">
        <v>9000000000</v>
      </c>
      <c r="F691" s="36"/>
      <c r="G691" s="36"/>
      <c r="H691" s="46" t="e">
        <f>#REF!</f>
        <v>#REF!</v>
      </c>
      <c r="I691" s="293">
        <f t="shared" si="141"/>
        <v>10231.24</v>
      </c>
      <c r="J691" s="46">
        <f>J692+J700+J696</f>
        <v>10231.24</v>
      </c>
      <c r="K691" s="46">
        <f>K692+K700+K696</f>
        <v>0</v>
      </c>
      <c r="L691" s="45">
        <f t="shared" si="139"/>
        <v>0</v>
      </c>
    </row>
    <row r="692" spans="1:12" ht="60">
      <c r="A692" s="25" t="s">
        <v>216</v>
      </c>
      <c r="B692" s="42" t="s">
        <v>69</v>
      </c>
      <c r="C692" s="42">
        <v>1000</v>
      </c>
      <c r="D692" s="42">
        <v>1004</v>
      </c>
      <c r="E692" s="35">
        <v>9000072950</v>
      </c>
      <c r="F692" s="36"/>
      <c r="G692" s="36"/>
      <c r="H692" s="46">
        <f aca="true" t="shared" si="149" ref="H692:K698">H693</f>
        <v>0</v>
      </c>
      <c r="I692" s="293">
        <f t="shared" si="141"/>
        <v>8184.99</v>
      </c>
      <c r="J692" s="46">
        <f t="shared" si="149"/>
        <v>8184.99</v>
      </c>
      <c r="K692" s="46">
        <f t="shared" si="149"/>
        <v>0</v>
      </c>
      <c r="L692" s="45">
        <f t="shared" si="139"/>
        <v>0</v>
      </c>
    </row>
    <row r="693" spans="1:15" ht="30">
      <c r="A693" s="6" t="s">
        <v>167</v>
      </c>
      <c r="B693" s="42" t="s">
        <v>69</v>
      </c>
      <c r="C693" s="42">
        <v>1000</v>
      </c>
      <c r="D693" s="42">
        <v>1004</v>
      </c>
      <c r="E693" s="35">
        <v>9000072950</v>
      </c>
      <c r="F693" s="38">
        <v>400</v>
      </c>
      <c r="G693" s="38"/>
      <c r="H693" s="46"/>
      <c r="I693" s="293">
        <f t="shared" si="141"/>
        <v>8184.99</v>
      </c>
      <c r="J693" s="46">
        <f t="shared" si="149"/>
        <v>8184.99</v>
      </c>
      <c r="K693" s="46">
        <f t="shared" si="149"/>
        <v>0</v>
      </c>
      <c r="L693" s="45">
        <f t="shared" si="139"/>
        <v>0</v>
      </c>
      <c r="O693" s="49"/>
    </row>
    <row r="694" spans="1:12" ht="15">
      <c r="A694" s="6" t="s">
        <v>173</v>
      </c>
      <c r="B694" s="42" t="s">
        <v>69</v>
      </c>
      <c r="C694" s="42">
        <v>1000</v>
      </c>
      <c r="D694" s="42">
        <v>1004</v>
      </c>
      <c r="E694" s="35">
        <v>9000072950</v>
      </c>
      <c r="F694" s="38">
        <v>410</v>
      </c>
      <c r="G694" s="38"/>
      <c r="H694" s="46"/>
      <c r="I694" s="293">
        <f t="shared" si="141"/>
        <v>8184.99</v>
      </c>
      <c r="J694" s="46">
        <f t="shared" si="149"/>
        <v>8184.99</v>
      </c>
      <c r="K694" s="46">
        <f t="shared" si="149"/>
        <v>0</v>
      </c>
      <c r="L694" s="45">
        <f t="shared" si="139"/>
        <v>0</v>
      </c>
    </row>
    <row r="695" spans="1:12" ht="15">
      <c r="A695" s="7" t="s">
        <v>9</v>
      </c>
      <c r="B695" s="42" t="s">
        <v>69</v>
      </c>
      <c r="C695" s="42">
        <v>1000</v>
      </c>
      <c r="D695" s="42">
        <v>1004</v>
      </c>
      <c r="E695" s="35">
        <v>9000072950</v>
      </c>
      <c r="F695" s="38">
        <v>410</v>
      </c>
      <c r="G695" s="38">
        <v>2</v>
      </c>
      <c r="H695" s="46">
        <v>8727.4</v>
      </c>
      <c r="I695" s="293">
        <f t="shared" si="141"/>
        <v>8184.99</v>
      </c>
      <c r="J695" s="46">
        <v>8184.99</v>
      </c>
      <c r="K695" s="46">
        <v>0</v>
      </c>
      <c r="L695" s="45">
        <f t="shared" si="139"/>
        <v>0</v>
      </c>
    </row>
    <row r="696" spans="1:12" ht="51" customHeight="1">
      <c r="A696" s="25" t="s">
        <v>216</v>
      </c>
      <c r="B696" s="42" t="s">
        <v>69</v>
      </c>
      <c r="C696" s="42">
        <v>1000</v>
      </c>
      <c r="D696" s="42">
        <v>1004</v>
      </c>
      <c r="E696" s="35">
        <v>9000072960</v>
      </c>
      <c r="F696" s="36"/>
      <c r="G696" s="36"/>
      <c r="H696" s="46">
        <f t="shared" si="149"/>
        <v>0</v>
      </c>
      <c r="I696" s="293">
        <f>J696-K696</f>
        <v>2046.25</v>
      </c>
      <c r="J696" s="46">
        <f t="shared" si="149"/>
        <v>2046.25</v>
      </c>
      <c r="K696" s="46">
        <f t="shared" si="149"/>
        <v>0</v>
      </c>
      <c r="L696" s="45">
        <f t="shared" si="139"/>
        <v>0</v>
      </c>
    </row>
    <row r="697" spans="1:12" ht="30">
      <c r="A697" s="6" t="s">
        <v>167</v>
      </c>
      <c r="B697" s="42" t="s">
        <v>69</v>
      </c>
      <c r="C697" s="42">
        <v>1000</v>
      </c>
      <c r="D697" s="42">
        <v>1004</v>
      </c>
      <c r="E697" s="35">
        <v>9000072960</v>
      </c>
      <c r="F697" s="38">
        <v>400</v>
      </c>
      <c r="G697" s="38"/>
      <c r="H697" s="46"/>
      <c r="I697" s="293">
        <f>J697-K697</f>
        <v>2046.25</v>
      </c>
      <c r="J697" s="46">
        <f t="shared" si="149"/>
        <v>2046.25</v>
      </c>
      <c r="K697" s="46">
        <f t="shared" si="149"/>
        <v>0</v>
      </c>
      <c r="L697" s="45">
        <f t="shared" si="139"/>
        <v>0</v>
      </c>
    </row>
    <row r="698" spans="1:12" ht="15">
      <c r="A698" s="6" t="s">
        <v>173</v>
      </c>
      <c r="B698" s="42" t="s">
        <v>69</v>
      </c>
      <c r="C698" s="42">
        <v>1000</v>
      </c>
      <c r="D698" s="42">
        <v>1004</v>
      </c>
      <c r="E698" s="35">
        <v>9000072960</v>
      </c>
      <c r="F698" s="38">
        <v>410</v>
      </c>
      <c r="G698" s="38"/>
      <c r="H698" s="46"/>
      <c r="I698" s="293">
        <f>J698-K698</f>
        <v>2046.25</v>
      </c>
      <c r="J698" s="46">
        <f t="shared" si="149"/>
        <v>2046.25</v>
      </c>
      <c r="K698" s="46">
        <f t="shared" si="149"/>
        <v>0</v>
      </c>
      <c r="L698" s="45">
        <f t="shared" si="139"/>
        <v>0</v>
      </c>
    </row>
    <row r="699" spans="1:12" ht="15.75" customHeight="1">
      <c r="A699" s="7" t="s">
        <v>9</v>
      </c>
      <c r="B699" s="42" t="s">
        <v>69</v>
      </c>
      <c r="C699" s="42">
        <v>1000</v>
      </c>
      <c r="D699" s="42">
        <v>1004</v>
      </c>
      <c r="E699" s="35">
        <v>9000072960</v>
      </c>
      <c r="F699" s="38">
        <v>410</v>
      </c>
      <c r="G699" s="38">
        <v>2</v>
      </c>
      <c r="H699" s="46">
        <v>8727.4</v>
      </c>
      <c r="I699" s="293">
        <f>J699-K699</f>
        <v>2046.25</v>
      </c>
      <c r="J699" s="46">
        <v>2046.25</v>
      </c>
      <c r="K699" s="46">
        <v>0</v>
      </c>
      <c r="L699" s="45">
        <f t="shared" si="139"/>
        <v>0</v>
      </c>
    </row>
    <row r="700" spans="1:12" ht="15" customHeight="1" hidden="1">
      <c r="A700" s="31" t="s">
        <v>432</v>
      </c>
      <c r="B700" s="42" t="s">
        <v>69</v>
      </c>
      <c r="C700" s="42">
        <v>1000</v>
      </c>
      <c r="D700" s="42">
        <v>1004</v>
      </c>
      <c r="E700" s="35" t="s">
        <v>403</v>
      </c>
      <c r="F700" s="36"/>
      <c r="G700" s="36"/>
      <c r="H700" s="46">
        <f aca="true" t="shared" si="150" ref="H700:K702">H701</f>
        <v>8727.4</v>
      </c>
      <c r="I700" s="293">
        <f t="shared" si="141"/>
        <v>0</v>
      </c>
      <c r="J700" s="46">
        <f t="shared" si="150"/>
        <v>0</v>
      </c>
      <c r="K700" s="46">
        <f t="shared" si="150"/>
        <v>0</v>
      </c>
      <c r="L700" s="45" t="e">
        <f t="shared" si="139"/>
        <v>#DIV/0!</v>
      </c>
    </row>
    <row r="701" spans="1:12" ht="15" customHeight="1" hidden="1">
      <c r="A701" s="6" t="s">
        <v>167</v>
      </c>
      <c r="B701" s="42" t="s">
        <v>69</v>
      </c>
      <c r="C701" s="42">
        <v>1000</v>
      </c>
      <c r="D701" s="42">
        <v>1004</v>
      </c>
      <c r="E701" s="35" t="s">
        <v>403</v>
      </c>
      <c r="F701" s="38">
        <v>400</v>
      </c>
      <c r="G701" s="36"/>
      <c r="H701" s="46">
        <f t="shared" si="150"/>
        <v>8727.4</v>
      </c>
      <c r="I701" s="293">
        <f t="shared" si="141"/>
        <v>0</v>
      </c>
      <c r="J701" s="46">
        <f t="shared" si="150"/>
        <v>0</v>
      </c>
      <c r="K701" s="46">
        <f t="shared" si="150"/>
        <v>0</v>
      </c>
      <c r="L701" s="45" t="e">
        <f t="shared" si="139"/>
        <v>#DIV/0!</v>
      </c>
    </row>
    <row r="702" spans="1:12" ht="15" customHeight="1" hidden="1">
      <c r="A702" s="6" t="s">
        <v>173</v>
      </c>
      <c r="B702" s="42" t="s">
        <v>69</v>
      </c>
      <c r="C702" s="42">
        <v>1000</v>
      </c>
      <c r="D702" s="42">
        <v>1004</v>
      </c>
      <c r="E702" s="35" t="s">
        <v>403</v>
      </c>
      <c r="F702" s="38">
        <v>410</v>
      </c>
      <c r="G702" s="36"/>
      <c r="H702" s="46">
        <f t="shared" si="150"/>
        <v>8727.4</v>
      </c>
      <c r="I702" s="293">
        <f t="shared" si="141"/>
        <v>0</v>
      </c>
      <c r="J702" s="46">
        <f t="shared" si="150"/>
        <v>0</v>
      </c>
      <c r="K702" s="46">
        <f t="shared" si="150"/>
        <v>0</v>
      </c>
      <c r="L702" s="45" t="e">
        <f t="shared" si="139"/>
        <v>#DIV/0!</v>
      </c>
    </row>
    <row r="703" spans="1:12" ht="15" hidden="1">
      <c r="A703" s="7" t="s">
        <v>9</v>
      </c>
      <c r="B703" s="42" t="s">
        <v>69</v>
      </c>
      <c r="C703" s="42">
        <v>1000</v>
      </c>
      <c r="D703" s="42">
        <v>1004</v>
      </c>
      <c r="E703" s="35" t="s">
        <v>403</v>
      </c>
      <c r="F703" s="38">
        <v>410</v>
      </c>
      <c r="G703" s="38">
        <v>2</v>
      </c>
      <c r="H703" s="46">
        <v>8727.4</v>
      </c>
      <c r="I703" s="293">
        <f t="shared" si="141"/>
        <v>0</v>
      </c>
      <c r="J703" s="46"/>
      <c r="K703" s="46"/>
      <c r="L703" s="45" t="e">
        <f t="shared" si="139"/>
        <v>#DIV/0!</v>
      </c>
    </row>
    <row r="704" spans="1:12" ht="28.5" hidden="1">
      <c r="A704" s="70" t="s">
        <v>29</v>
      </c>
      <c r="B704" s="112" t="s">
        <v>69</v>
      </c>
      <c r="C704" s="112" t="s">
        <v>289</v>
      </c>
      <c r="D704" s="42"/>
      <c r="E704" s="38"/>
      <c r="F704" s="38"/>
      <c r="G704" s="38"/>
      <c r="H704" s="46"/>
      <c r="I704" s="293">
        <f t="shared" si="141"/>
        <v>0</v>
      </c>
      <c r="J704" s="293">
        <f aca="true" t="shared" si="151" ref="J704:K706">J705</f>
        <v>0</v>
      </c>
      <c r="K704" s="293">
        <f t="shared" si="151"/>
        <v>0</v>
      </c>
      <c r="L704" s="45" t="e">
        <f t="shared" si="139"/>
        <v>#DIV/0!</v>
      </c>
    </row>
    <row r="705" spans="1:12" ht="15" hidden="1">
      <c r="A705" s="150" t="s">
        <v>292</v>
      </c>
      <c r="B705" s="112" t="s">
        <v>69</v>
      </c>
      <c r="C705" s="112" t="s">
        <v>289</v>
      </c>
      <c r="D705" s="112" t="s">
        <v>290</v>
      </c>
      <c r="E705" s="294"/>
      <c r="F705" s="294"/>
      <c r="G705" s="294"/>
      <c r="H705" s="293" t="e">
        <f>H706+#REF!+#REF!+#REF!</f>
        <v>#REF!</v>
      </c>
      <c r="I705" s="293">
        <f t="shared" si="141"/>
        <v>0</v>
      </c>
      <c r="J705" s="293">
        <f t="shared" si="151"/>
        <v>0</v>
      </c>
      <c r="K705" s="293">
        <f t="shared" si="151"/>
        <v>0</v>
      </c>
      <c r="L705" s="45" t="e">
        <f t="shared" si="139"/>
        <v>#DIV/0!</v>
      </c>
    </row>
    <row r="706" spans="1:12" ht="15" hidden="1">
      <c r="A706" s="6" t="s">
        <v>16</v>
      </c>
      <c r="B706" s="42" t="s">
        <v>69</v>
      </c>
      <c r="C706" s="42" t="s">
        <v>289</v>
      </c>
      <c r="D706" s="42" t="s">
        <v>290</v>
      </c>
      <c r="E706" s="38">
        <v>9000000000</v>
      </c>
      <c r="F706" s="36"/>
      <c r="G706" s="36"/>
      <c r="H706" s="46" t="e">
        <f>#REF!</f>
        <v>#REF!</v>
      </c>
      <c r="I706" s="293">
        <f t="shared" si="141"/>
        <v>0</v>
      </c>
      <c r="J706" s="46">
        <f t="shared" si="151"/>
        <v>0</v>
      </c>
      <c r="K706" s="46">
        <f t="shared" si="151"/>
        <v>0</v>
      </c>
      <c r="L706" s="45" t="e">
        <f t="shared" si="139"/>
        <v>#DIV/0!</v>
      </c>
    </row>
    <row r="707" spans="1:12" ht="15" hidden="1">
      <c r="A707" s="144" t="s">
        <v>293</v>
      </c>
      <c r="B707" s="42" t="s">
        <v>69</v>
      </c>
      <c r="C707" s="42" t="s">
        <v>289</v>
      </c>
      <c r="D707" s="42" t="s">
        <v>290</v>
      </c>
      <c r="E707" s="38">
        <v>9000091300</v>
      </c>
      <c r="F707" s="36">
        <v>700</v>
      </c>
      <c r="G707" s="36"/>
      <c r="H707" s="46" t="e">
        <f aca="true" t="shared" si="152" ref="H707:K708">H708</f>
        <v>#REF!</v>
      </c>
      <c r="I707" s="293">
        <f t="shared" si="141"/>
        <v>0</v>
      </c>
      <c r="J707" s="46">
        <f t="shared" si="152"/>
        <v>0</v>
      </c>
      <c r="K707" s="46">
        <f t="shared" si="152"/>
        <v>0</v>
      </c>
      <c r="L707" s="45" t="e">
        <f t="shared" si="139"/>
        <v>#DIV/0!</v>
      </c>
    </row>
    <row r="708" spans="1:12" ht="15" hidden="1">
      <c r="A708" s="144" t="s">
        <v>291</v>
      </c>
      <c r="B708" s="42" t="s">
        <v>69</v>
      </c>
      <c r="C708" s="42" t="s">
        <v>289</v>
      </c>
      <c r="D708" s="42" t="s">
        <v>290</v>
      </c>
      <c r="E708" s="38">
        <v>9000091300</v>
      </c>
      <c r="F708" s="38">
        <v>730</v>
      </c>
      <c r="G708" s="36"/>
      <c r="H708" s="46" t="e">
        <f t="shared" si="152"/>
        <v>#REF!</v>
      </c>
      <c r="I708" s="293">
        <f t="shared" si="141"/>
        <v>0</v>
      </c>
      <c r="J708" s="46">
        <f t="shared" si="152"/>
        <v>0</v>
      </c>
      <c r="K708" s="46">
        <f t="shared" si="152"/>
        <v>0</v>
      </c>
      <c r="L708" s="45" t="e">
        <f aca="true" t="shared" si="153" ref="L708:L761">K708/J708*100</f>
        <v>#DIV/0!</v>
      </c>
    </row>
    <row r="709" spans="1:12" ht="15" hidden="1">
      <c r="A709" s="7" t="s">
        <v>8</v>
      </c>
      <c r="B709" s="42" t="s">
        <v>69</v>
      </c>
      <c r="C709" s="42" t="s">
        <v>289</v>
      </c>
      <c r="D709" s="42" t="s">
        <v>290</v>
      </c>
      <c r="E709" s="38">
        <v>9000091300</v>
      </c>
      <c r="F709" s="38">
        <v>730</v>
      </c>
      <c r="G709" s="36">
        <v>1</v>
      </c>
      <c r="H709" s="46" t="e">
        <f>#REF!</f>
        <v>#REF!</v>
      </c>
      <c r="I709" s="293">
        <f t="shared" si="141"/>
        <v>0</v>
      </c>
      <c r="J709" s="46"/>
      <c r="K709" s="46"/>
      <c r="L709" s="45" t="e">
        <f t="shared" si="153"/>
        <v>#DIV/0!</v>
      </c>
    </row>
    <row r="710" spans="1:12" ht="28.5">
      <c r="A710" s="5" t="s">
        <v>239</v>
      </c>
      <c r="B710" s="112" t="s">
        <v>69</v>
      </c>
      <c r="C710" s="112"/>
      <c r="D710" s="112"/>
      <c r="E710" s="78"/>
      <c r="F710" s="113"/>
      <c r="G710" s="113"/>
      <c r="H710" s="293"/>
      <c r="I710" s="293">
        <f t="shared" si="141"/>
        <v>5335.0359499999995</v>
      </c>
      <c r="J710" s="293">
        <f>J711</f>
        <v>7550</v>
      </c>
      <c r="K710" s="293">
        <f>K711</f>
        <v>2214.96405</v>
      </c>
      <c r="L710" s="45">
        <f t="shared" si="153"/>
        <v>29.337272185430464</v>
      </c>
    </row>
    <row r="711" spans="1:12" ht="15">
      <c r="A711" s="5" t="s">
        <v>40</v>
      </c>
      <c r="B711" s="112" t="s">
        <v>69</v>
      </c>
      <c r="C711" s="112" t="s">
        <v>13</v>
      </c>
      <c r="D711" s="112" t="s">
        <v>41</v>
      </c>
      <c r="E711" s="294"/>
      <c r="F711" s="294"/>
      <c r="G711" s="294"/>
      <c r="H711" s="293" t="e">
        <f>H713+#REF!+#REF!</f>
        <v>#REF!</v>
      </c>
      <c r="I711" s="293">
        <f t="shared" si="141"/>
        <v>5335.0359499999995</v>
      </c>
      <c r="J711" s="293">
        <f>J712+J725</f>
        <v>7550</v>
      </c>
      <c r="K711" s="293">
        <f>K712+K725</f>
        <v>2214.96405</v>
      </c>
      <c r="L711" s="45">
        <f t="shared" si="153"/>
        <v>29.337272185430464</v>
      </c>
    </row>
    <row r="712" spans="1:12" ht="15">
      <c r="A712" s="6" t="s">
        <v>16</v>
      </c>
      <c r="B712" s="42" t="s">
        <v>69</v>
      </c>
      <c r="C712" s="42" t="s">
        <v>13</v>
      </c>
      <c r="D712" s="42" t="s">
        <v>41</v>
      </c>
      <c r="E712" s="38">
        <v>9000000000</v>
      </c>
      <c r="F712" s="36"/>
      <c r="G712" s="36"/>
      <c r="H712" s="46" t="e">
        <f>H713</f>
        <v>#REF!</v>
      </c>
      <c r="I712" s="293">
        <f t="shared" si="141"/>
        <v>5335.0359499999995</v>
      </c>
      <c r="J712" s="46">
        <f>J713</f>
        <v>7550</v>
      </c>
      <c r="K712" s="46">
        <f>K713</f>
        <v>2214.96405</v>
      </c>
      <c r="L712" s="45">
        <f t="shared" si="153"/>
        <v>29.337272185430464</v>
      </c>
    </row>
    <row r="713" spans="1:12" ht="30">
      <c r="A713" s="6" t="s">
        <v>416</v>
      </c>
      <c r="B713" s="42" t="s">
        <v>69</v>
      </c>
      <c r="C713" s="42" t="s">
        <v>13</v>
      </c>
      <c r="D713" s="42" t="s">
        <v>41</v>
      </c>
      <c r="E713" s="38">
        <v>9000090070</v>
      </c>
      <c r="F713" s="36"/>
      <c r="G713" s="36"/>
      <c r="H713" s="46" t="e">
        <f>H714+H717+#REF!+#REF!</f>
        <v>#REF!</v>
      </c>
      <c r="I713" s="293">
        <f t="shared" si="141"/>
        <v>5335.0359499999995</v>
      </c>
      <c r="J713" s="46">
        <f>J714+J717+J720</f>
        <v>7550</v>
      </c>
      <c r="K713" s="46">
        <f>K714+K717+K720</f>
        <v>2214.96405</v>
      </c>
      <c r="L713" s="45">
        <f t="shared" si="153"/>
        <v>29.337272185430464</v>
      </c>
    </row>
    <row r="714" spans="1:12" ht="60">
      <c r="A714" s="6" t="s">
        <v>17</v>
      </c>
      <c r="B714" s="42" t="s">
        <v>69</v>
      </c>
      <c r="C714" s="42" t="s">
        <v>13</v>
      </c>
      <c r="D714" s="42" t="s">
        <v>41</v>
      </c>
      <c r="E714" s="38">
        <v>9000090070</v>
      </c>
      <c r="F714" s="38">
        <v>100</v>
      </c>
      <c r="G714" s="36"/>
      <c r="H714" s="46">
        <f aca="true" t="shared" si="154" ref="H714:K715">H715</f>
        <v>8404</v>
      </c>
      <c r="I714" s="293">
        <f t="shared" si="141"/>
        <v>2462.4109900000003</v>
      </c>
      <c r="J714" s="46">
        <f t="shared" si="154"/>
        <v>4000</v>
      </c>
      <c r="K714" s="46">
        <f t="shared" si="154"/>
        <v>1537.58901</v>
      </c>
      <c r="L714" s="45">
        <f t="shared" si="153"/>
        <v>38.439725249999995</v>
      </c>
    </row>
    <row r="715" spans="1:12" ht="15">
      <c r="A715" s="6" t="s">
        <v>238</v>
      </c>
      <c r="B715" s="42" t="s">
        <v>69</v>
      </c>
      <c r="C715" s="42" t="s">
        <v>13</v>
      </c>
      <c r="D715" s="42" t="s">
        <v>41</v>
      </c>
      <c r="E715" s="38">
        <v>9000090070</v>
      </c>
      <c r="F715" s="38">
        <v>110</v>
      </c>
      <c r="G715" s="36"/>
      <c r="H715" s="46">
        <f t="shared" si="154"/>
        <v>8404</v>
      </c>
      <c r="I715" s="293">
        <f t="shared" si="141"/>
        <v>2462.4109900000003</v>
      </c>
      <c r="J715" s="46">
        <f t="shared" si="154"/>
        <v>4000</v>
      </c>
      <c r="K715" s="46">
        <f t="shared" si="154"/>
        <v>1537.58901</v>
      </c>
      <c r="L715" s="45">
        <f t="shared" si="153"/>
        <v>38.439725249999995</v>
      </c>
    </row>
    <row r="716" spans="1:12" ht="15">
      <c r="A716" s="7" t="s">
        <v>8</v>
      </c>
      <c r="B716" s="42" t="s">
        <v>69</v>
      </c>
      <c r="C716" s="42" t="s">
        <v>13</v>
      </c>
      <c r="D716" s="42" t="s">
        <v>41</v>
      </c>
      <c r="E716" s="38">
        <v>9000090070</v>
      </c>
      <c r="F716" s="38">
        <v>110</v>
      </c>
      <c r="G716" s="38">
        <v>1</v>
      </c>
      <c r="H716" s="46">
        <v>8404</v>
      </c>
      <c r="I716" s="293">
        <f t="shared" si="141"/>
        <v>2462.4109900000003</v>
      </c>
      <c r="J716" s="46">
        <v>4000</v>
      </c>
      <c r="K716" s="46">
        <v>1537.58901</v>
      </c>
      <c r="L716" s="45">
        <f t="shared" si="153"/>
        <v>38.439725249999995</v>
      </c>
    </row>
    <row r="717" spans="1:12" ht="30">
      <c r="A717" s="31" t="s">
        <v>210</v>
      </c>
      <c r="B717" s="42" t="s">
        <v>69</v>
      </c>
      <c r="C717" s="42" t="s">
        <v>13</v>
      </c>
      <c r="D717" s="42" t="s">
        <v>41</v>
      </c>
      <c r="E717" s="38">
        <v>9000090070</v>
      </c>
      <c r="F717" s="38">
        <v>200</v>
      </c>
      <c r="G717" s="36"/>
      <c r="H717" s="46">
        <f aca="true" t="shared" si="155" ref="H717:K718">H718</f>
        <v>4860</v>
      </c>
      <c r="I717" s="293">
        <f t="shared" si="141"/>
        <v>2829.0429599999998</v>
      </c>
      <c r="J717" s="46">
        <f>J718</f>
        <v>3500</v>
      </c>
      <c r="K717" s="46">
        <f>K718</f>
        <v>670.95704</v>
      </c>
      <c r="L717" s="45">
        <f t="shared" si="153"/>
        <v>19.17020114285714</v>
      </c>
    </row>
    <row r="718" spans="1:12" ht="30">
      <c r="A718" s="6" t="s">
        <v>20</v>
      </c>
      <c r="B718" s="42" t="s">
        <v>69</v>
      </c>
      <c r="C718" s="42" t="s">
        <v>13</v>
      </c>
      <c r="D718" s="42" t="s">
        <v>41</v>
      </c>
      <c r="E718" s="38">
        <v>9000090070</v>
      </c>
      <c r="F718" s="38">
        <v>240</v>
      </c>
      <c r="G718" s="36"/>
      <c r="H718" s="46">
        <f t="shared" si="155"/>
        <v>4860</v>
      </c>
      <c r="I718" s="293">
        <f t="shared" si="141"/>
        <v>2829.0429599999998</v>
      </c>
      <c r="J718" s="46">
        <f t="shared" si="155"/>
        <v>3500</v>
      </c>
      <c r="K718" s="46">
        <f t="shared" si="155"/>
        <v>670.95704</v>
      </c>
      <c r="L718" s="45">
        <f t="shared" si="153"/>
        <v>19.17020114285714</v>
      </c>
    </row>
    <row r="719" spans="1:12" ht="15">
      <c r="A719" s="7" t="s">
        <v>8</v>
      </c>
      <c r="B719" s="42" t="s">
        <v>69</v>
      </c>
      <c r="C719" s="42" t="s">
        <v>13</v>
      </c>
      <c r="D719" s="42" t="s">
        <v>41</v>
      </c>
      <c r="E719" s="38">
        <v>9000090070</v>
      </c>
      <c r="F719" s="38">
        <v>240</v>
      </c>
      <c r="G719" s="38">
        <v>1</v>
      </c>
      <c r="H719" s="46">
        <v>4860</v>
      </c>
      <c r="I719" s="293">
        <f aca="true" t="shared" si="156" ref="I719:I761">J719-K719</f>
        <v>2829.0429599999998</v>
      </c>
      <c r="J719" s="46">
        <v>3500</v>
      </c>
      <c r="K719" s="46">
        <v>670.95704</v>
      </c>
      <c r="L719" s="45">
        <f t="shared" si="153"/>
        <v>19.17020114285714</v>
      </c>
    </row>
    <row r="720" spans="1:12" ht="15">
      <c r="A720" s="6" t="s">
        <v>21</v>
      </c>
      <c r="B720" s="42" t="s">
        <v>69</v>
      </c>
      <c r="C720" s="42" t="s">
        <v>13</v>
      </c>
      <c r="D720" s="42" t="s">
        <v>41</v>
      </c>
      <c r="E720" s="38">
        <v>9000090070</v>
      </c>
      <c r="F720" s="38">
        <v>800</v>
      </c>
      <c r="G720" s="36"/>
      <c r="H720" s="46" t="e">
        <f>H723</f>
        <v>#REF!</v>
      </c>
      <c r="I720" s="293">
        <f t="shared" si="156"/>
        <v>43.582</v>
      </c>
      <c r="J720" s="46">
        <f>J721+J723</f>
        <v>50</v>
      </c>
      <c r="K720" s="46">
        <f>K721+K723</f>
        <v>6.418</v>
      </c>
      <c r="L720" s="45">
        <f t="shared" si="153"/>
        <v>12.836</v>
      </c>
    </row>
    <row r="721" spans="1:14" s="62" customFormat="1" ht="15">
      <c r="A721" s="6" t="s">
        <v>211</v>
      </c>
      <c r="B721" s="42" t="s">
        <v>69</v>
      </c>
      <c r="C721" s="42" t="s">
        <v>13</v>
      </c>
      <c r="D721" s="42" t="s">
        <v>41</v>
      </c>
      <c r="E721" s="38">
        <v>9000090070</v>
      </c>
      <c r="F721" s="38">
        <v>830</v>
      </c>
      <c r="G721" s="36"/>
      <c r="H721" s="46"/>
      <c r="I721" s="293"/>
      <c r="J721" s="46">
        <f>J722</f>
        <v>1</v>
      </c>
      <c r="K721" s="46">
        <f>K722</f>
        <v>0</v>
      </c>
      <c r="L721" s="45">
        <f t="shared" si="153"/>
        <v>0</v>
      </c>
      <c r="M721" s="59"/>
      <c r="N721" s="59"/>
    </row>
    <row r="722" spans="1:14" s="62" customFormat="1" ht="15">
      <c r="A722" s="7" t="s">
        <v>8</v>
      </c>
      <c r="B722" s="42" t="s">
        <v>69</v>
      </c>
      <c r="C722" s="42" t="s">
        <v>13</v>
      </c>
      <c r="D722" s="42" t="s">
        <v>41</v>
      </c>
      <c r="E722" s="38">
        <v>9000090070</v>
      </c>
      <c r="F722" s="38">
        <v>830</v>
      </c>
      <c r="G722" s="36">
        <v>1</v>
      </c>
      <c r="H722" s="46"/>
      <c r="I722" s="293"/>
      <c r="J722" s="46">
        <v>1</v>
      </c>
      <c r="K722" s="46">
        <v>0</v>
      </c>
      <c r="L722" s="45">
        <f t="shared" si="153"/>
        <v>0</v>
      </c>
      <c r="M722" s="59"/>
      <c r="N722" s="59"/>
    </row>
    <row r="723" spans="1:14" s="62" customFormat="1" ht="15">
      <c r="A723" s="6" t="s">
        <v>22</v>
      </c>
      <c r="B723" s="42" t="s">
        <v>69</v>
      </c>
      <c r="C723" s="42" t="s">
        <v>13</v>
      </c>
      <c r="D723" s="42" t="s">
        <v>41</v>
      </c>
      <c r="E723" s="38">
        <v>9000090070</v>
      </c>
      <c r="F723" s="38">
        <v>850</v>
      </c>
      <c r="G723" s="36"/>
      <c r="H723" s="46" t="e">
        <f>#REF!</f>
        <v>#REF!</v>
      </c>
      <c r="I723" s="293">
        <f t="shared" si="156"/>
        <v>42.582</v>
      </c>
      <c r="J723" s="46">
        <f>J724</f>
        <v>49</v>
      </c>
      <c r="K723" s="46">
        <f>K724</f>
        <v>6.418</v>
      </c>
      <c r="L723" s="45">
        <f t="shared" si="153"/>
        <v>13.097959183673469</v>
      </c>
      <c r="M723" s="59"/>
      <c r="N723" s="59"/>
    </row>
    <row r="724" spans="1:14" s="62" customFormat="1" ht="15">
      <c r="A724" s="7" t="s">
        <v>8</v>
      </c>
      <c r="B724" s="42" t="s">
        <v>69</v>
      </c>
      <c r="C724" s="42" t="s">
        <v>13</v>
      </c>
      <c r="D724" s="42" t="s">
        <v>41</v>
      </c>
      <c r="E724" s="38">
        <v>9000090070</v>
      </c>
      <c r="F724" s="38">
        <v>850</v>
      </c>
      <c r="G724" s="38">
        <v>1</v>
      </c>
      <c r="H724" s="46">
        <v>4517</v>
      </c>
      <c r="I724" s="293">
        <f t="shared" si="156"/>
        <v>42.582</v>
      </c>
      <c r="J724" s="46">
        <v>49</v>
      </c>
      <c r="K724" s="46">
        <v>6.418</v>
      </c>
      <c r="L724" s="45">
        <f t="shared" si="153"/>
        <v>13.097959183673469</v>
      </c>
      <c r="M724" s="59"/>
      <c r="N724" s="59"/>
    </row>
    <row r="725" spans="1:14" s="62" customFormat="1" ht="18" customHeight="1" hidden="1">
      <c r="A725" s="32" t="s">
        <v>230</v>
      </c>
      <c r="B725" s="42" t="s">
        <v>69</v>
      </c>
      <c r="C725" s="42" t="s">
        <v>13</v>
      </c>
      <c r="D725" s="42" t="s">
        <v>41</v>
      </c>
      <c r="E725" s="38" t="s">
        <v>232</v>
      </c>
      <c r="F725" s="36"/>
      <c r="G725" s="36"/>
      <c r="H725" s="46">
        <f aca="true" t="shared" si="157" ref="H725:K729">H726</f>
        <v>8</v>
      </c>
      <c r="I725" s="293">
        <f t="shared" si="156"/>
        <v>0</v>
      </c>
      <c r="J725" s="46">
        <f t="shared" si="157"/>
        <v>0</v>
      </c>
      <c r="K725" s="46">
        <f t="shared" si="157"/>
        <v>0</v>
      </c>
      <c r="L725" s="45" t="e">
        <f t="shared" si="153"/>
        <v>#DIV/0!</v>
      </c>
      <c r="M725" s="59"/>
      <c r="N725" s="59"/>
    </row>
    <row r="726" spans="1:14" s="62" customFormat="1" ht="30" hidden="1">
      <c r="A726" s="32" t="s">
        <v>231</v>
      </c>
      <c r="B726" s="42" t="s">
        <v>69</v>
      </c>
      <c r="C726" s="42" t="s">
        <v>13</v>
      </c>
      <c r="D726" s="42" t="s">
        <v>41</v>
      </c>
      <c r="E726" s="38" t="s">
        <v>233</v>
      </c>
      <c r="F726" s="36"/>
      <c r="G726" s="36"/>
      <c r="H726" s="46">
        <f t="shared" si="157"/>
        <v>8</v>
      </c>
      <c r="I726" s="293">
        <f t="shared" si="156"/>
        <v>0</v>
      </c>
      <c r="J726" s="46">
        <f t="shared" si="157"/>
        <v>0</v>
      </c>
      <c r="K726" s="46">
        <f t="shared" si="157"/>
        <v>0</v>
      </c>
      <c r="L726" s="45" t="e">
        <f t="shared" si="153"/>
        <v>#DIV/0!</v>
      </c>
      <c r="M726" s="59"/>
      <c r="N726" s="59"/>
    </row>
    <row r="727" spans="1:14" s="62" customFormat="1" ht="30" hidden="1">
      <c r="A727" s="32" t="s">
        <v>231</v>
      </c>
      <c r="B727" s="42" t="s">
        <v>69</v>
      </c>
      <c r="C727" s="42" t="s">
        <v>13</v>
      </c>
      <c r="D727" s="42" t="s">
        <v>41</v>
      </c>
      <c r="E727" s="38" t="s">
        <v>234</v>
      </c>
      <c r="F727" s="36"/>
      <c r="G727" s="36"/>
      <c r="H727" s="46">
        <f t="shared" si="157"/>
        <v>8</v>
      </c>
      <c r="I727" s="293">
        <f t="shared" si="156"/>
        <v>0</v>
      </c>
      <c r="J727" s="46">
        <f t="shared" si="157"/>
        <v>0</v>
      </c>
      <c r="K727" s="46">
        <f t="shared" si="157"/>
        <v>0</v>
      </c>
      <c r="L727" s="45" t="e">
        <f t="shared" si="153"/>
        <v>#DIV/0!</v>
      </c>
      <c r="M727" s="59"/>
      <c r="N727" s="59"/>
    </row>
    <row r="728" spans="1:14" s="62" customFormat="1" ht="30" hidden="1">
      <c r="A728" s="31" t="s">
        <v>210</v>
      </c>
      <c r="B728" s="42" t="s">
        <v>69</v>
      </c>
      <c r="C728" s="42" t="s">
        <v>13</v>
      </c>
      <c r="D728" s="42" t="s">
        <v>41</v>
      </c>
      <c r="E728" s="38" t="s">
        <v>234</v>
      </c>
      <c r="F728" s="38">
        <v>200</v>
      </c>
      <c r="G728" s="36"/>
      <c r="H728" s="46">
        <f t="shared" si="157"/>
        <v>8</v>
      </c>
      <c r="I728" s="293">
        <f t="shared" si="156"/>
        <v>0</v>
      </c>
      <c r="J728" s="46">
        <f t="shared" si="157"/>
        <v>0</v>
      </c>
      <c r="K728" s="46">
        <f t="shared" si="157"/>
        <v>0</v>
      </c>
      <c r="L728" s="45" t="e">
        <f t="shared" si="153"/>
        <v>#DIV/0!</v>
      </c>
      <c r="M728" s="59"/>
      <c r="N728" s="59"/>
    </row>
    <row r="729" spans="1:14" s="62" customFormat="1" ht="30" hidden="1">
      <c r="A729" s="6" t="s">
        <v>20</v>
      </c>
      <c r="B729" s="42" t="s">
        <v>69</v>
      </c>
      <c r="C729" s="42" t="s">
        <v>13</v>
      </c>
      <c r="D729" s="42" t="s">
        <v>41</v>
      </c>
      <c r="E729" s="38" t="s">
        <v>234</v>
      </c>
      <c r="F729" s="38">
        <v>240</v>
      </c>
      <c r="G729" s="36"/>
      <c r="H729" s="46">
        <f t="shared" si="157"/>
        <v>8</v>
      </c>
      <c r="I729" s="293">
        <f t="shared" si="156"/>
        <v>0</v>
      </c>
      <c r="J729" s="46">
        <f t="shared" si="157"/>
        <v>0</v>
      </c>
      <c r="K729" s="46">
        <f t="shared" si="157"/>
        <v>0</v>
      </c>
      <c r="L729" s="45" t="e">
        <f t="shared" si="153"/>
        <v>#DIV/0!</v>
      </c>
      <c r="M729" s="59"/>
      <c r="N729" s="59"/>
    </row>
    <row r="730" spans="1:14" s="62" customFormat="1" ht="15" hidden="1">
      <c r="A730" s="7" t="s">
        <v>8</v>
      </c>
      <c r="B730" s="42" t="s">
        <v>69</v>
      </c>
      <c r="C730" s="42" t="s">
        <v>13</v>
      </c>
      <c r="D730" s="42" t="s">
        <v>41</v>
      </c>
      <c r="E730" s="38" t="s">
        <v>234</v>
      </c>
      <c r="F730" s="38">
        <v>240</v>
      </c>
      <c r="G730" s="38">
        <v>1</v>
      </c>
      <c r="H730" s="46">
        <v>8</v>
      </c>
      <c r="I730" s="293">
        <f t="shared" si="156"/>
        <v>0</v>
      </c>
      <c r="J730" s="46"/>
      <c r="K730" s="46"/>
      <c r="L730" s="45" t="e">
        <f t="shared" si="153"/>
        <v>#DIV/0!</v>
      </c>
      <c r="M730" s="59"/>
      <c r="N730" s="59"/>
    </row>
    <row r="731" spans="1:14" s="62" customFormat="1" ht="15">
      <c r="A731" s="5" t="s">
        <v>105</v>
      </c>
      <c r="B731" s="112" t="s">
        <v>106</v>
      </c>
      <c r="C731" s="41"/>
      <c r="D731" s="41"/>
      <c r="E731" s="36"/>
      <c r="F731" s="36"/>
      <c r="G731" s="36"/>
      <c r="H731" s="293" t="e">
        <f>H734</f>
        <v>#REF!</v>
      </c>
      <c r="I731" s="293">
        <f t="shared" si="156"/>
        <v>1199.44159</v>
      </c>
      <c r="J731" s="293">
        <f>J734</f>
        <v>1530</v>
      </c>
      <c r="K731" s="293">
        <f>K734</f>
        <v>330.55841</v>
      </c>
      <c r="L731" s="45">
        <f t="shared" si="153"/>
        <v>21.605124836601306</v>
      </c>
      <c r="M731" s="59"/>
      <c r="N731" s="59"/>
    </row>
    <row r="732" spans="1:14" s="62" customFormat="1" ht="15">
      <c r="A732" s="5" t="s">
        <v>8</v>
      </c>
      <c r="B732" s="112">
        <v>1</v>
      </c>
      <c r="C732" s="41"/>
      <c r="D732" s="41"/>
      <c r="E732" s="36"/>
      <c r="F732" s="36"/>
      <c r="G732" s="36"/>
      <c r="H732" s="293" t="e">
        <f>H740+#REF!+H755+H758+H743+H761</f>
        <v>#REF!</v>
      </c>
      <c r="I732" s="293">
        <f t="shared" si="156"/>
        <v>1199.44159</v>
      </c>
      <c r="J732" s="293">
        <f>J740+J755+J758+J743+J761+J746+J749</f>
        <v>1530</v>
      </c>
      <c r="K732" s="293">
        <f>K740+K755+K758+K743+K761+K746+K749</f>
        <v>330.55841</v>
      </c>
      <c r="L732" s="45">
        <f t="shared" si="153"/>
        <v>21.605124836601306</v>
      </c>
      <c r="M732" s="59"/>
      <c r="N732" s="59"/>
    </row>
    <row r="733" spans="1:14" s="62" customFormat="1" ht="15">
      <c r="A733" s="5" t="s">
        <v>9</v>
      </c>
      <c r="B733" s="112">
        <v>2</v>
      </c>
      <c r="C733" s="41"/>
      <c r="D733" s="41"/>
      <c r="E733" s="36"/>
      <c r="F733" s="36"/>
      <c r="G733" s="36"/>
      <c r="H733" s="293">
        <v>0</v>
      </c>
      <c r="I733" s="293">
        <f t="shared" si="156"/>
        <v>0</v>
      </c>
      <c r="J733" s="293">
        <v>0</v>
      </c>
      <c r="K733" s="293">
        <v>0</v>
      </c>
      <c r="L733" s="45" t="e">
        <f t="shared" si="153"/>
        <v>#DIV/0!</v>
      </c>
      <c r="M733" s="59"/>
      <c r="N733" s="59"/>
    </row>
    <row r="734" spans="1:14" s="62" customFormat="1" ht="15">
      <c r="A734" s="5" t="s">
        <v>12</v>
      </c>
      <c r="B734" s="112" t="s">
        <v>106</v>
      </c>
      <c r="C734" s="112" t="s">
        <v>13</v>
      </c>
      <c r="D734" s="41"/>
      <c r="E734" s="36"/>
      <c r="F734" s="36"/>
      <c r="G734" s="36"/>
      <c r="H734" s="293" t="e">
        <f>H735+H750</f>
        <v>#REF!</v>
      </c>
      <c r="I734" s="293">
        <f t="shared" si="156"/>
        <v>1199.44159</v>
      </c>
      <c r="J734" s="293">
        <f>J735+J750</f>
        <v>1530</v>
      </c>
      <c r="K734" s="293">
        <f>K735+K750</f>
        <v>330.55841</v>
      </c>
      <c r="L734" s="45">
        <f t="shared" si="153"/>
        <v>21.605124836601306</v>
      </c>
      <c r="M734" s="59"/>
      <c r="N734" s="59"/>
    </row>
    <row r="735" spans="1:14" s="62" customFormat="1" ht="42.75">
      <c r="A735" s="5" t="s">
        <v>107</v>
      </c>
      <c r="B735" s="112" t="s">
        <v>106</v>
      </c>
      <c r="C735" s="112" t="s">
        <v>13</v>
      </c>
      <c r="D735" s="112" t="s">
        <v>108</v>
      </c>
      <c r="E735" s="294"/>
      <c r="F735" s="294"/>
      <c r="G735" s="294"/>
      <c r="H735" s="293" t="e">
        <f aca="true" t="shared" si="158" ref="H735:K736">H736</f>
        <v>#REF!</v>
      </c>
      <c r="I735" s="293">
        <f t="shared" si="156"/>
        <v>606.48048</v>
      </c>
      <c r="J735" s="293">
        <f t="shared" si="158"/>
        <v>750</v>
      </c>
      <c r="K735" s="293">
        <f t="shared" si="158"/>
        <v>143.51952</v>
      </c>
      <c r="L735" s="45">
        <f t="shared" si="153"/>
        <v>19.135936</v>
      </c>
      <c r="M735" s="59"/>
      <c r="N735" s="59"/>
    </row>
    <row r="736" spans="1:14" s="62" customFormat="1" ht="15">
      <c r="A736" s="6" t="s">
        <v>16</v>
      </c>
      <c r="B736" s="42" t="s">
        <v>106</v>
      </c>
      <c r="C736" s="42" t="s">
        <v>13</v>
      </c>
      <c r="D736" s="42" t="s">
        <v>108</v>
      </c>
      <c r="E736" s="38">
        <v>9000000000</v>
      </c>
      <c r="F736" s="36"/>
      <c r="G736" s="36"/>
      <c r="H736" s="46" t="e">
        <f t="shared" si="158"/>
        <v>#REF!</v>
      </c>
      <c r="I736" s="293">
        <f t="shared" si="156"/>
        <v>606.48048</v>
      </c>
      <c r="J736" s="46">
        <f t="shared" si="158"/>
        <v>750</v>
      </c>
      <c r="K736" s="46">
        <f t="shared" si="158"/>
        <v>143.51952</v>
      </c>
      <c r="L736" s="45">
        <f t="shared" si="153"/>
        <v>19.135936</v>
      </c>
      <c r="M736" s="59"/>
      <c r="N736" s="59"/>
    </row>
    <row r="737" spans="1:14" s="62" customFormat="1" ht="30">
      <c r="A737" s="31" t="s">
        <v>424</v>
      </c>
      <c r="B737" s="42" t="s">
        <v>106</v>
      </c>
      <c r="C737" s="42" t="s">
        <v>13</v>
      </c>
      <c r="D737" s="42" t="s">
        <v>108</v>
      </c>
      <c r="E737" s="38">
        <v>9000090010</v>
      </c>
      <c r="F737" s="36"/>
      <c r="G737" s="36"/>
      <c r="H737" s="46" t="e">
        <f>H738+#REF!+H741</f>
        <v>#REF!</v>
      </c>
      <c r="I737" s="293">
        <f t="shared" si="156"/>
        <v>606.48048</v>
      </c>
      <c r="J737" s="46">
        <f>J738+J741+J744+J747</f>
        <v>750</v>
      </c>
      <c r="K737" s="46">
        <f>K738+K741+K744+K747</f>
        <v>143.51952</v>
      </c>
      <c r="L737" s="45">
        <f t="shared" si="153"/>
        <v>19.135936</v>
      </c>
      <c r="M737" s="59"/>
      <c r="N737" s="59"/>
    </row>
    <row r="738" spans="1:14" s="62" customFormat="1" ht="60">
      <c r="A738" s="6" t="s">
        <v>17</v>
      </c>
      <c r="B738" s="42" t="s">
        <v>106</v>
      </c>
      <c r="C738" s="42" t="s">
        <v>13</v>
      </c>
      <c r="D738" s="42" t="s">
        <v>108</v>
      </c>
      <c r="E738" s="38">
        <v>9000090010</v>
      </c>
      <c r="F738" s="38">
        <v>100</v>
      </c>
      <c r="G738" s="36"/>
      <c r="H738" s="46">
        <f aca="true" t="shared" si="159" ref="H738:K739">H739</f>
        <v>1356</v>
      </c>
      <c r="I738" s="293">
        <f t="shared" si="156"/>
        <v>318.68248</v>
      </c>
      <c r="J738" s="46">
        <f t="shared" si="159"/>
        <v>450</v>
      </c>
      <c r="K738" s="46">
        <f t="shared" si="159"/>
        <v>131.31752</v>
      </c>
      <c r="L738" s="45">
        <f t="shared" si="153"/>
        <v>29.18167111111111</v>
      </c>
      <c r="M738" s="59"/>
      <c r="N738" s="59"/>
    </row>
    <row r="739" spans="1:14" s="62" customFormat="1" ht="30">
      <c r="A739" s="6" t="s">
        <v>18</v>
      </c>
      <c r="B739" s="42" t="s">
        <v>106</v>
      </c>
      <c r="C739" s="42" t="s">
        <v>13</v>
      </c>
      <c r="D739" s="42" t="s">
        <v>108</v>
      </c>
      <c r="E739" s="38">
        <v>9000090010</v>
      </c>
      <c r="F739" s="38">
        <v>120</v>
      </c>
      <c r="G739" s="36"/>
      <c r="H739" s="46">
        <f t="shared" si="159"/>
        <v>1356</v>
      </c>
      <c r="I739" s="293">
        <f t="shared" si="156"/>
        <v>318.68248</v>
      </c>
      <c r="J739" s="46">
        <f t="shared" si="159"/>
        <v>450</v>
      </c>
      <c r="K739" s="46">
        <f t="shared" si="159"/>
        <v>131.31752</v>
      </c>
      <c r="L739" s="45">
        <f t="shared" si="153"/>
        <v>29.18167111111111</v>
      </c>
      <c r="M739" s="59"/>
      <c r="N739" s="59"/>
    </row>
    <row r="740" spans="1:14" s="62" customFormat="1" ht="15">
      <c r="A740" s="7" t="s">
        <v>8</v>
      </c>
      <c r="B740" s="42" t="s">
        <v>106</v>
      </c>
      <c r="C740" s="42" t="s">
        <v>13</v>
      </c>
      <c r="D740" s="42" t="s">
        <v>108</v>
      </c>
      <c r="E740" s="38">
        <v>9000090010</v>
      </c>
      <c r="F740" s="38">
        <v>120</v>
      </c>
      <c r="G740" s="38">
        <v>1</v>
      </c>
      <c r="H740" s="46">
        <v>1356</v>
      </c>
      <c r="I740" s="293">
        <f t="shared" si="156"/>
        <v>318.68248</v>
      </c>
      <c r="J740" s="46">
        <v>450</v>
      </c>
      <c r="K740" s="46">
        <v>131.31752</v>
      </c>
      <c r="L740" s="45">
        <f t="shared" si="153"/>
        <v>29.18167111111111</v>
      </c>
      <c r="M740" s="59"/>
      <c r="N740" s="59"/>
    </row>
    <row r="741" spans="1:14" s="62" customFormat="1" ht="15" hidden="1">
      <c r="A741" s="6" t="s">
        <v>21</v>
      </c>
      <c r="B741" s="42" t="s">
        <v>106</v>
      </c>
      <c r="C741" s="42" t="s">
        <v>13</v>
      </c>
      <c r="D741" s="42" t="s">
        <v>108</v>
      </c>
      <c r="E741" s="38">
        <v>9000090010</v>
      </c>
      <c r="F741" s="38">
        <v>800</v>
      </c>
      <c r="G741" s="36"/>
      <c r="H741" s="46">
        <f aca="true" t="shared" si="160" ref="H741:K742">H742</f>
        <v>2</v>
      </c>
      <c r="I741" s="293">
        <f t="shared" si="156"/>
        <v>0</v>
      </c>
      <c r="J741" s="46">
        <f t="shared" si="160"/>
        <v>0</v>
      </c>
      <c r="K741" s="46">
        <f t="shared" si="160"/>
        <v>0</v>
      </c>
      <c r="L741" s="45" t="e">
        <f t="shared" si="153"/>
        <v>#DIV/0!</v>
      </c>
      <c r="M741" s="59"/>
      <c r="N741" s="59"/>
    </row>
    <row r="742" spans="1:14" s="62" customFormat="1" ht="15" hidden="1">
      <c r="A742" s="6" t="s">
        <v>22</v>
      </c>
      <c r="B742" s="42" t="s">
        <v>106</v>
      </c>
      <c r="C742" s="42" t="s">
        <v>13</v>
      </c>
      <c r="D742" s="42" t="s">
        <v>108</v>
      </c>
      <c r="E742" s="38">
        <v>9000090010</v>
      </c>
      <c r="F742" s="38">
        <v>850</v>
      </c>
      <c r="G742" s="36"/>
      <c r="H742" s="46">
        <f t="shared" si="160"/>
        <v>2</v>
      </c>
      <c r="I742" s="293">
        <f t="shared" si="156"/>
        <v>0</v>
      </c>
      <c r="J742" s="46">
        <f t="shared" si="160"/>
        <v>0</v>
      </c>
      <c r="K742" s="46">
        <f t="shared" si="160"/>
        <v>0</v>
      </c>
      <c r="L742" s="45" t="e">
        <f t="shared" si="153"/>
        <v>#DIV/0!</v>
      </c>
      <c r="M742" s="59"/>
      <c r="N742" s="59"/>
    </row>
    <row r="743" spans="1:14" s="62" customFormat="1" ht="15" hidden="1">
      <c r="A743" s="7" t="s">
        <v>8</v>
      </c>
      <c r="B743" s="42" t="s">
        <v>106</v>
      </c>
      <c r="C743" s="42" t="s">
        <v>13</v>
      </c>
      <c r="D743" s="42" t="s">
        <v>108</v>
      </c>
      <c r="E743" s="38">
        <v>9000090010</v>
      </c>
      <c r="F743" s="38">
        <v>850</v>
      </c>
      <c r="G743" s="38">
        <v>1</v>
      </c>
      <c r="H743" s="46">
        <v>2</v>
      </c>
      <c r="I743" s="293">
        <f t="shared" si="156"/>
        <v>0</v>
      </c>
      <c r="J743" s="46"/>
      <c r="K743" s="46"/>
      <c r="L743" s="45" t="e">
        <f t="shared" si="153"/>
        <v>#DIV/0!</v>
      </c>
      <c r="M743" s="59"/>
      <c r="N743" s="59"/>
    </row>
    <row r="744" spans="1:14" s="62" customFormat="1" ht="30">
      <c r="A744" s="31" t="s">
        <v>210</v>
      </c>
      <c r="B744" s="42" t="s">
        <v>106</v>
      </c>
      <c r="C744" s="42" t="s">
        <v>13</v>
      </c>
      <c r="D744" s="42" t="s">
        <v>108</v>
      </c>
      <c r="E744" s="38">
        <v>9000090010</v>
      </c>
      <c r="F744" s="38">
        <v>200</v>
      </c>
      <c r="G744" s="36"/>
      <c r="H744" s="46">
        <f aca="true" t="shared" si="161" ref="H744:K745">H745</f>
        <v>12</v>
      </c>
      <c r="I744" s="293">
        <f t="shared" si="156"/>
        <v>282.798</v>
      </c>
      <c r="J744" s="46">
        <f t="shared" si="161"/>
        <v>295</v>
      </c>
      <c r="K744" s="46">
        <f t="shared" si="161"/>
        <v>12.202</v>
      </c>
      <c r="L744" s="45">
        <f t="shared" si="153"/>
        <v>4.136271186440678</v>
      </c>
      <c r="M744" s="59"/>
      <c r="N744" s="59"/>
    </row>
    <row r="745" spans="1:14" s="62" customFormat="1" ht="30">
      <c r="A745" s="6" t="s">
        <v>20</v>
      </c>
      <c r="B745" s="42" t="s">
        <v>106</v>
      </c>
      <c r="C745" s="42" t="s">
        <v>13</v>
      </c>
      <c r="D745" s="42" t="s">
        <v>108</v>
      </c>
      <c r="E745" s="38">
        <v>9000090010</v>
      </c>
      <c r="F745" s="38">
        <v>240</v>
      </c>
      <c r="G745" s="36"/>
      <c r="H745" s="46">
        <f t="shared" si="161"/>
        <v>12</v>
      </c>
      <c r="I745" s="293">
        <f t="shared" si="156"/>
        <v>282.798</v>
      </c>
      <c r="J745" s="46">
        <f t="shared" si="161"/>
        <v>295</v>
      </c>
      <c r="K745" s="46">
        <f t="shared" si="161"/>
        <v>12.202</v>
      </c>
      <c r="L745" s="45">
        <f t="shared" si="153"/>
        <v>4.136271186440678</v>
      </c>
      <c r="M745" s="59"/>
      <c r="N745" s="59"/>
    </row>
    <row r="746" spans="1:14" s="62" customFormat="1" ht="15">
      <c r="A746" s="7" t="s">
        <v>8</v>
      </c>
      <c r="B746" s="42" t="s">
        <v>106</v>
      </c>
      <c r="C746" s="42" t="s">
        <v>13</v>
      </c>
      <c r="D746" s="42" t="s">
        <v>108</v>
      </c>
      <c r="E746" s="38">
        <v>9000090010</v>
      </c>
      <c r="F746" s="38">
        <v>240</v>
      </c>
      <c r="G746" s="38">
        <v>1</v>
      </c>
      <c r="H746" s="46">
        <v>12</v>
      </c>
      <c r="I746" s="293">
        <f t="shared" si="156"/>
        <v>282.798</v>
      </c>
      <c r="J746" s="46">
        <v>295</v>
      </c>
      <c r="K746" s="46">
        <v>12.202</v>
      </c>
      <c r="L746" s="45">
        <f t="shared" si="153"/>
        <v>4.136271186440678</v>
      </c>
      <c r="M746" s="59"/>
      <c r="N746" s="59"/>
    </row>
    <row r="747" spans="1:14" s="62" customFormat="1" ht="15">
      <c r="A747" s="6" t="s">
        <v>21</v>
      </c>
      <c r="B747" s="42" t="s">
        <v>106</v>
      </c>
      <c r="C747" s="42" t="s">
        <v>13</v>
      </c>
      <c r="D747" s="42" t="s">
        <v>108</v>
      </c>
      <c r="E747" s="38">
        <v>9000090010</v>
      </c>
      <c r="F747" s="38">
        <v>800</v>
      </c>
      <c r="G747" s="36"/>
      <c r="H747" s="46">
        <f aca="true" t="shared" si="162" ref="H747:K748">H748</f>
        <v>15</v>
      </c>
      <c r="I747" s="293">
        <f t="shared" si="156"/>
        <v>5</v>
      </c>
      <c r="J747" s="46">
        <f t="shared" si="162"/>
        <v>5</v>
      </c>
      <c r="K747" s="46">
        <f t="shared" si="162"/>
        <v>0</v>
      </c>
      <c r="L747" s="45">
        <f t="shared" si="153"/>
        <v>0</v>
      </c>
      <c r="M747" s="59"/>
      <c r="N747" s="59"/>
    </row>
    <row r="748" spans="1:14" s="62" customFormat="1" ht="15">
      <c r="A748" s="6" t="s">
        <v>22</v>
      </c>
      <c r="B748" s="42" t="s">
        <v>106</v>
      </c>
      <c r="C748" s="42" t="s">
        <v>13</v>
      </c>
      <c r="D748" s="42" t="s">
        <v>108</v>
      </c>
      <c r="E748" s="38">
        <v>9000090010</v>
      </c>
      <c r="F748" s="38">
        <v>850</v>
      </c>
      <c r="G748" s="36"/>
      <c r="H748" s="46">
        <f t="shared" si="162"/>
        <v>15</v>
      </c>
      <c r="I748" s="293">
        <f t="shared" si="156"/>
        <v>5</v>
      </c>
      <c r="J748" s="46">
        <f t="shared" si="162"/>
        <v>5</v>
      </c>
      <c r="K748" s="46">
        <f t="shared" si="162"/>
        <v>0</v>
      </c>
      <c r="L748" s="45">
        <f t="shared" si="153"/>
        <v>0</v>
      </c>
      <c r="M748" s="59"/>
      <c r="N748" s="59"/>
    </row>
    <row r="749" spans="1:14" s="62" customFormat="1" ht="15">
      <c r="A749" s="7" t="s">
        <v>8</v>
      </c>
      <c r="B749" s="42" t="s">
        <v>106</v>
      </c>
      <c r="C749" s="42" t="s">
        <v>13</v>
      </c>
      <c r="D749" s="42" t="s">
        <v>108</v>
      </c>
      <c r="E749" s="38">
        <v>9000090010</v>
      </c>
      <c r="F749" s="38">
        <v>850</v>
      </c>
      <c r="G749" s="38">
        <v>1</v>
      </c>
      <c r="H749" s="46">
        <v>15</v>
      </c>
      <c r="I749" s="293">
        <f t="shared" si="156"/>
        <v>5</v>
      </c>
      <c r="J749" s="46">
        <v>5</v>
      </c>
      <c r="K749" s="46">
        <v>0</v>
      </c>
      <c r="L749" s="45">
        <f t="shared" si="153"/>
        <v>0</v>
      </c>
      <c r="M749" s="59"/>
      <c r="N749" s="59"/>
    </row>
    <row r="750" spans="1:14" s="62" customFormat="1" ht="42.75">
      <c r="A750" s="5" t="s">
        <v>14</v>
      </c>
      <c r="B750" s="112" t="s">
        <v>106</v>
      </c>
      <c r="C750" s="112" t="s">
        <v>13</v>
      </c>
      <c r="D750" s="112" t="s">
        <v>15</v>
      </c>
      <c r="E750" s="294"/>
      <c r="F750" s="294"/>
      <c r="G750" s="294"/>
      <c r="H750" s="293">
        <f aca="true" t="shared" si="163" ref="H750:K751">H751</f>
        <v>762</v>
      </c>
      <c r="I750" s="293">
        <f t="shared" si="156"/>
        <v>592.96111</v>
      </c>
      <c r="J750" s="293">
        <f t="shared" si="163"/>
        <v>780</v>
      </c>
      <c r="K750" s="293">
        <f t="shared" si="163"/>
        <v>187.03888999999998</v>
      </c>
      <c r="L750" s="45">
        <f t="shared" si="153"/>
        <v>23.97934487179487</v>
      </c>
      <c r="M750" s="59"/>
      <c r="N750" s="59"/>
    </row>
    <row r="751" spans="1:14" s="62" customFormat="1" ht="15">
      <c r="A751" s="6" t="s">
        <v>16</v>
      </c>
      <c r="B751" s="42" t="s">
        <v>106</v>
      </c>
      <c r="C751" s="42" t="s">
        <v>13</v>
      </c>
      <c r="D751" s="42" t="s">
        <v>15</v>
      </c>
      <c r="E751" s="38">
        <v>9000000000</v>
      </c>
      <c r="F751" s="36"/>
      <c r="G751" s="36"/>
      <c r="H751" s="46">
        <f t="shared" si="163"/>
        <v>762</v>
      </c>
      <c r="I751" s="293">
        <f t="shared" si="156"/>
        <v>592.96111</v>
      </c>
      <c r="J751" s="46">
        <f t="shared" si="163"/>
        <v>780</v>
      </c>
      <c r="K751" s="46">
        <f t="shared" si="163"/>
        <v>187.03888999999998</v>
      </c>
      <c r="L751" s="45">
        <f t="shared" si="153"/>
        <v>23.97934487179487</v>
      </c>
      <c r="M751" s="59"/>
      <c r="N751" s="59"/>
    </row>
    <row r="752" spans="1:14" s="62" customFormat="1" ht="15">
      <c r="A752" s="6" t="s">
        <v>406</v>
      </c>
      <c r="B752" s="42" t="s">
        <v>106</v>
      </c>
      <c r="C752" s="42" t="s">
        <v>13</v>
      </c>
      <c r="D752" s="42" t="s">
        <v>15</v>
      </c>
      <c r="E752" s="38">
        <v>9000090020</v>
      </c>
      <c r="F752" s="36"/>
      <c r="G752" s="36"/>
      <c r="H752" s="46">
        <f>H753+H756+H759</f>
        <v>762</v>
      </c>
      <c r="I752" s="293">
        <f t="shared" si="156"/>
        <v>592.96111</v>
      </c>
      <c r="J752" s="46">
        <f>J753+J756+J759</f>
        <v>780</v>
      </c>
      <c r="K752" s="46">
        <f>K753+K756+K759</f>
        <v>187.03888999999998</v>
      </c>
      <c r="L752" s="45">
        <f t="shared" si="153"/>
        <v>23.97934487179487</v>
      </c>
      <c r="M752" s="59"/>
      <c r="N752" s="59"/>
    </row>
    <row r="753" spans="1:14" s="62" customFormat="1" ht="60">
      <c r="A753" s="6" t="s">
        <v>17</v>
      </c>
      <c r="B753" s="42" t="s">
        <v>106</v>
      </c>
      <c r="C753" s="42" t="s">
        <v>13</v>
      </c>
      <c r="D753" s="42" t="s">
        <v>15</v>
      </c>
      <c r="E753" s="38">
        <v>9000090020</v>
      </c>
      <c r="F753" s="38">
        <v>100</v>
      </c>
      <c r="G753" s="36"/>
      <c r="H753" s="46">
        <f aca="true" t="shared" si="164" ref="H753:K754">H754</f>
        <v>735</v>
      </c>
      <c r="I753" s="293">
        <f t="shared" si="156"/>
        <v>531.96511</v>
      </c>
      <c r="J753" s="46">
        <f t="shared" si="164"/>
        <v>700</v>
      </c>
      <c r="K753" s="46">
        <f t="shared" si="164"/>
        <v>168.03489</v>
      </c>
      <c r="L753" s="45">
        <f t="shared" si="153"/>
        <v>24.004984285714283</v>
      </c>
      <c r="M753" s="59"/>
      <c r="N753" s="59"/>
    </row>
    <row r="754" spans="1:14" s="62" customFormat="1" ht="30">
      <c r="A754" s="6" t="s">
        <v>18</v>
      </c>
      <c r="B754" s="42" t="s">
        <v>106</v>
      </c>
      <c r="C754" s="42" t="s">
        <v>13</v>
      </c>
      <c r="D754" s="42" t="s">
        <v>15</v>
      </c>
      <c r="E754" s="38">
        <v>9000090020</v>
      </c>
      <c r="F754" s="38">
        <v>120</v>
      </c>
      <c r="G754" s="36"/>
      <c r="H754" s="46">
        <f t="shared" si="164"/>
        <v>735</v>
      </c>
      <c r="I754" s="293">
        <f t="shared" si="156"/>
        <v>531.96511</v>
      </c>
      <c r="J754" s="46">
        <f t="shared" si="164"/>
        <v>700</v>
      </c>
      <c r="K754" s="46">
        <f t="shared" si="164"/>
        <v>168.03489</v>
      </c>
      <c r="L754" s="45">
        <f t="shared" si="153"/>
        <v>24.004984285714283</v>
      </c>
      <c r="M754" s="59"/>
      <c r="N754" s="59"/>
    </row>
    <row r="755" spans="1:14" s="62" customFormat="1" ht="15">
      <c r="A755" s="7" t="s">
        <v>8</v>
      </c>
      <c r="B755" s="42" t="s">
        <v>106</v>
      </c>
      <c r="C755" s="42" t="s">
        <v>13</v>
      </c>
      <c r="D755" s="42" t="s">
        <v>15</v>
      </c>
      <c r="E755" s="38">
        <v>9000090020</v>
      </c>
      <c r="F755" s="38">
        <v>120</v>
      </c>
      <c r="G755" s="38">
        <v>1</v>
      </c>
      <c r="H755" s="46">
        <v>735</v>
      </c>
      <c r="I755" s="293">
        <f t="shared" si="156"/>
        <v>531.96511</v>
      </c>
      <c r="J755" s="46">
        <v>700</v>
      </c>
      <c r="K755" s="46">
        <v>168.03489</v>
      </c>
      <c r="L755" s="45">
        <f t="shared" si="153"/>
        <v>24.004984285714283</v>
      </c>
      <c r="M755" s="59"/>
      <c r="N755" s="59"/>
    </row>
    <row r="756" spans="1:14" s="62" customFormat="1" ht="30">
      <c r="A756" s="31" t="s">
        <v>210</v>
      </c>
      <c r="B756" s="42" t="s">
        <v>106</v>
      </c>
      <c r="C756" s="42" t="s">
        <v>13</v>
      </c>
      <c r="D756" s="42" t="s">
        <v>15</v>
      </c>
      <c r="E756" s="38">
        <v>9000090020</v>
      </c>
      <c r="F756" s="38">
        <v>200</v>
      </c>
      <c r="G756" s="36"/>
      <c r="H756" s="46">
        <f aca="true" t="shared" si="165" ref="H756:K757">H757</f>
        <v>12</v>
      </c>
      <c r="I756" s="293">
        <f t="shared" si="156"/>
        <v>55.995999999999995</v>
      </c>
      <c r="J756" s="46">
        <f t="shared" si="165"/>
        <v>75</v>
      </c>
      <c r="K756" s="46">
        <f t="shared" si="165"/>
        <v>19.004</v>
      </c>
      <c r="L756" s="45">
        <f t="shared" si="153"/>
        <v>25.338666666666672</v>
      </c>
      <c r="M756" s="59"/>
      <c r="N756" s="59"/>
    </row>
    <row r="757" spans="1:14" s="62" customFormat="1" ht="30">
      <c r="A757" s="6" t="s">
        <v>20</v>
      </c>
      <c r="B757" s="42" t="s">
        <v>106</v>
      </c>
      <c r="C757" s="42" t="s">
        <v>13</v>
      </c>
      <c r="D757" s="42" t="s">
        <v>15</v>
      </c>
      <c r="E757" s="38">
        <v>9000090020</v>
      </c>
      <c r="F757" s="38">
        <v>240</v>
      </c>
      <c r="G757" s="36"/>
      <c r="H757" s="46">
        <f t="shared" si="165"/>
        <v>12</v>
      </c>
      <c r="I757" s="293">
        <f t="shared" si="156"/>
        <v>55.995999999999995</v>
      </c>
      <c r="J757" s="46">
        <f t="shared" si="165"/>
        <v>75</v>
      </c>
      <c r="K757" s="46">
        <f t="shared" si="165"/>
        <v>19.004</v>
      </c>
      <c r="L757" s="45">
        <f t="shared" si="153"/>
        <v>25.338666666666672</v>
      </c>
      <c r="M757" s="59"/>
      <c r="N757" s="59"/>
    </row>
    <row r="758" spans="1:14" s="62" customFormat="1" ht="15">
      <c r="A758" s="7" t="s">
        <v>8</v>
      </c>
      <c r="B758" s="42" t="s">
        <v>106</v>
      </c>
      <c r="C758" s="42" t="s">
        <v>13</v>
      </c>
      <c r="D758" s="42" t="s">
        <v>15</v>
      </c>
      <c r="E758" s="38">
        <v>9000090020</v>
      </c>
      <c r="F758" s="38">
        <v>240</v>
      </c>
      <c r="G758" s="38">
        <v>1</v>
      </c>
      <c r="H758" s="46">
        <v>12</v>
      </c>
      <c r="I758" s="293">
        <f t="shared" si="156"/>
        <v>55.995999999999995</v>
      </c>
      <c r="J758" s="46">
        <v>75</v>
      </c>
      <c r="K758" s="46">
        <v>19.004</v>
      </c>
      <c r="L758" s="45">
        <f t="shared" si="153"/>
        <v>25.338666666666672</v>
      </c>
      <c r="M758" s="59"/>
      <c r="N758" s="59"/>
    </row>
    <row r="759" spans="1:14" s="62" customFormat="1" ht="15">
      <c r="A759" s="6" t="s">
        <v>21</v>
      </c>
      <c r="B759" s="42" t="s">
        <v>106</v>
      </c>
      <c r="C759" s="42" t="s">
        <v>13</v>
      </c>
      <c r="D759" s="42" t="s">
        <v>15</v>
      </c>
      <c r="E759" s="38">
        <v>9000090020</v>
      </c>
      <c r="F759" s="38">
        <v>800</v>
      </c>
      <c r="G759" s="36"/>
      <c r="H759" s="46">
        <f aca="true" t="shared" si="166" ref="H759:K760">H760</f>
        <v>15</v>
      </c>
      <c r="I759" s="293">
        <f t="shared" si="156"/>
        <v>5</v>
      </c>
      <c r="J759" s="46">
        <f t="shared" si="166"/>
        <v>5</v>
      </c>
      <c r="K759" s="46">
        <f t="shared" si="166"/>
        <v>0</v>
      </c>
      <c r="L759" s="45">
        <f t="shared" si="153"/>
        <v>0</v>
      </c>
      <c r="M759" s="59"/>
      <c r="N759" s="59"/>
    </row>
    <row r="760" spans="1:14" s="62" customFormat="1" ht="15">
      <c r="A760" s="6" t="s">
        <v>22</v>
      </c>
      <c r="B760" s="42" t="s">
        <v>106</v>
      </c>
      <c r="C760" s="42" t="s">
        <v>13</v>
      </c>
      <c r="D760" s="42" t="s">
        <v>15</v>
      </c>
      <c r="E760" s="38">
        <v>9000090020</v>
      </c>
      <c r="F760" s="38">
        <v>850</v>
      </c>
      <c r="G760" s="36"/>
      <c r="H760" s="46">
        <f t="shared" si="166"/>
        <v>15</v>
      </c>
      <c r="I760" s="293">
        <f t="shared" si="156"/>
        <v>5</v>
      </c>
      <c r="J760" s="46">
        <f t="shared" si="166"/>
        <v>5</v>
      </c>
      <c r="K760" s="46">
        <f t="shared" si="166"/>
        <v>0</v>
      </c>
      <c r="L760" s="45">
        <f t="shared" si="153"/>
        <v>0</v>
      </c>
      <c r="M760" s="59"/>
      <c r="N760" s="59"/>
    </row>
    <row r="761" spans="1:14" s="62" customFormat="1" ht="15">
      <c r="A761" s="7" t="s">
        <v>8</v>
      </c>
      <c r="B761" s="42" t="s">
        <v>106</v>
      </c>
      <c r="C761" s="42" t="s">
        <v>13</v>
      </c>
      <c r="D761" s="42" t="s">
        <v>15</v>
      </c>
      <c r="E761" s="38">
        <v>9000090020</v>
      </c>
      <c r="F761" s="38">
        <v>850</v>
      </c>
      <c r="G761" s="38">
        <v>1</v>
      </c>
      <c r="H761" s="46">
        <v>15</v>
      </c>
      <c r="I761" s="293">
        <f t="shared" si="156"/>
        <v>5</v>
      </c>
      <c r="J761" s="46">
        <v>5</v>
      </c>
      <c r="K761" s="46">
        <v>0</v>
      </c>
      <c r="L761" s="45">
        <f t="shared" si="153"/>
        <v>0</v>
      </c>
      <c r="M761" s="59"/>
      <c r="N761" s="59"/>
    </row>
    <row r="762" spans="2:14" s="62" customFormat="1" ht="15">
      <c r="B762" s="63"/>
      <c r="C762" s="63"/>
      <c r="D762" s="63"/>
      <c r="E762" s="64"/>
      <c r="F762" s="64"/>
      <c r="G762" s="64"/>
      <c r="H762" s="65"/>
      <c r="I762" s="65"/>
      <c r="J762" s="65"/>
      <c r="K762" s="65"/>
      <c r="L762" s="65"/>
      <c r="M762" s="59"/>
      <c r="N762" s="59"/>
    </row>
    <row r="763" spans="2:14" s="62" customFormat="1" ht="15">
      <c r="B763" s="63"/>
      <c r="C763" s="63"/>
      <c r="D763" s="63"/>
      <c r="E763" s="64"/>
      <c r="F763" s="64"/>
      <c r="G763" s="64"/>
      <c r="H763" s="65"/>
      <c r="I763" s="65"/>
      <c r="J763" s="65"/>
      <c r="K763" s="65"/>
      <c r="L763" s="65"/>
      <c r="M763" s="59"/>
      <c r="N763" s="59"/>
    </row>
    <row r="764" spans="2:14" s="62" customFormat="1" ht="15">
      <c r="B764" s="64"/>
      <c r="C764" s="64"/>
      <c r="D764" s="64"/>
      <c r="E764" s="64"/>
      <c r="F764" s="64"/>
      <c r="G764" s="64"/>
      <c r="H764" s="64"/>
      <c r="I764" s="64"/>
      <c r="J764" s="65"/>
      <c r="K764" s="65"/>
      <c r="L764" s="65"/>
      <c r="M764" s="59"/>
      <c r="N764" s="59"/>
    </row>
    <row r="765" spans="2:14" s="62" customFormat="1" ht="15">
      <c r="B765" s="64"/>
      <c r="C765" s="64"/>
      <c r="D765" s="64"/>
      <c r="E765" s="64"/>
      <c r="F765" s="64"/>
      <c r="G765" s="64"/>
      <c r="H765" s="64"/>
      <c r="I765" s="64"/>
      <c r="J765" s="65"/>
      <c r="K765" s="65"/>
      <c r="L765" s="65"/>
      <c r="M765" s="59"/>
      <c r="N765" s="59"/>
    </row>
    <row r="766" spans="2:14" s="62" customFormat="1" ht="15">
      <c r="B766" s="64"/>
      <c r="C766" s="64"/>
      <c r="D766" s="64"/>
      <c r="E766" s="64"/>
      <c r="F766" s="64"/>
      <c r="G766" s="64"/>
      <c r="H766" s="64"/>
      <c r="I766" s="64"/>
      <c r="J766" s="65"/>
      <c r="K766" s="65"/>
      <c r="L766" s="65"/>
      <c r="M766" s="59"/>
      <c r="N766" s="59"/>
    </row>
    <row r="767" spans="2:14" s="62" customFormat="1" ht="15">
      <c r="B767" s="64"/>
      <c r="C767" s="64"/>
      <c r="D767" s="64"/>
      <c r="E767" s="64"/>
      <c r="F767" s="64"/>
      <c r="G767" s="64"/>
      <c r="H767" s="64"/>
      <c r="I767" s="64"/>
      <c r="J767" s="65"/>
      <c r="K767" s="65"/>
      <c r="L767" s="65"/>
      <c r="M767" s="59"/>
      <c r="N767" s="59"/>
    </row>
    <row r="768" spans="2:14" s="62" customFormat="1" ht="15">
      <c r="B768" s="64"/>
      <c r="C768" s="64"/>
      <c r="D768" s="64"/>
      <c r="E768" s="64"/>
      <c r="F768" s="64"/>
      <c r="G768" s="64"/>
      <c r="H768" s="64"/>
      <c r="I768" s="64"/>
      <c r="J768" s="65"/>
      <c r="K768" s="65"/>
      <c r="L768" s="65"/>
      <c r="M768" s="59"/>
      <c r="N768" s="59"/>
    </row>
    <row r="769" spans="2:14" s="62" customFormat="1" ht="15">
      <c r="B769" s="64"/>
      <c r="C769" s="64"/>
      <c r="D769" s="64"/>
      <c r="E769" s="64"/>
      <c r="F769" s="64"/>
      <c r="G769" s="64"/>
      <c r="H769" s="64"/>
      <c r="I769" s="64"/>
      <c r="J769" s="65"/>
      <c r="K769" s="65"/>
      <c r="L769" s="65"/>
      <c r="M769" s="59"/>
      <c r="N769" s="59"/>
    </row>
    <row r="770" spans="2:14" s="62" customFormat="1" ht="15">
      <c r="B770" s="64"/>
      <c r="C770" s="64"/>
      <c r="D770" s="64"/>
      <c r="E770" s="64"/>
      <c r="F770" s="64"/>
      <c r="G770" s="64"/>
      <c r="H770" s="64"/>
      <c r="I770" s="64"/>
      <c r="J770" s="65"/>
      <c r="K770" s="65"/>
      <c r="L770" s="65"/>
      <c r="M770" s="59"/>
      <c r="N770" s="59"/>
    </row>
    <row r="771" spans="2:14" s="62" customFormat="1" ht="15">
      <c r="B771" s="63"/>
      <c r="C771" s="63"/>
      <c r="D771" s="63"/>
      <c r="E771" s="64"/>
      <c r="F771" s="64"/>
      <c r="G771" s="64"/>
      <c r="H771" s="65"/>
      <c r="I771" s="65"/>
      <c r="J771" s="65"/>
      <c r="K771" s="65"/>
      <c r="L771" s="65"/>
      <c r="M771" s="59"/>
      <c r="N771" s="59"/>
    </row>
    <row r="772" spans="2:14" s="62" customFormat="1" ht="15">
      <c r="B772" s="63"/>
      <c r="C772" s="63"/>
      <c r="D772" s="63"/>
      <c r="E772" s="64"/>
      <c r="F772" s="64"/>
      <c r="G772" s="64"/>
      <c r="H772" s="65"/>
      <c r="I772" s="65"/>
      <c r="J772" s="65"/>
      <c r="K772" s="65"/>
      <c r="L772" s="65"/>
      <c r="M772" s="59"/>
      <c r="N772" s="59"/>
    </row>
    <row r="773" spans="2:14" s="62" customFormat="1" ht="15">
      <c r="B773" s="63"/>
      <c r="C773" s="63"/>
      <c r="D773" s="63"/>
      <c r="E773" s="64"/>
      <c r="F773" s="64"/>
      <c r="G773" s="64"/>
      <c r="H773" s="65"/>
      <c r="I773" s="65"/>
      <c r="J773" s="65"/>
      <c r="K773" s="65"/>
      <c r="L773" s="65"/>
      <c r="M773" s="59"/>
      <c r="N773" s="59"/>
    </row>
    <row r="774" spans="2:14" s="62" customFormat="1" ht="15">
      <c r="B774" s="63"/>
      <c r="C774" s="63"/>
      <c r="D774" s="63"/>
      <c r="E774" s="64"/>
      <c r="F774" s="64"/>
      <c r="G774" s="64"/>
      <c r="H774" s="65"/>
      <c r="I774" s="65"/>
      <c r="J774" s="65"/>
      <c r="K774" s="65"/>
      <c r="L774" s="65"/>
      <c r="M774" s="59"/>
      <c r="N774" s="59"/>
    </row>
    <row r="775" spans="2:14" s="62" customFormat="1" ht="15">
      <c r="B775" s="63"/>
      <c r="C775" s="63"/>
      <c r="D775" s="63"/>
      <c r="E775" s="64"/>
      <c r="F775" s="64"/>
      <c r="G775" s="64"/>
      <c r="H775" s="65"/>
      <c r="I775" s="65"/>
      <c r="J775" s="65"/>
      <c r="K775" s="65"/>
      <c r="L775" s="65"/>
      <c r="M775" s="59"/>
      <c r="N775" s="59"/>
    </row>
    <row r="776" spans="2:14" s="62" customFormat="1" ht="15">
      <c r="B776" s="63"/>
      <c r="C776" s="63"/>
      <c r="D776" s="63"/>
      <c r="E776" s="64"/>
      <c r="F776" s="64"/>
      <c r="G776" s="64"/>
      <c r="H776" s="65"/>
      <c r="I776" s="65"/>
      <c r="J776" s="65"/>
      <c r="K776" s="65"/>
      <c r="L776" s="65"/>
      <c r="M776" s="59"/>
      <c r="N776" s="59"/>
    </row>
    <row r="777" spans="2:14" s="62" customFormat="1" ht="15">
      <c r="B777" s="63"/>
      <c r="C777" s="63"/>
      <c r="D777" s="63"/>
      <c r="E777" s="64"/>
      <c r="F777" s="64"/>
      <c r="G777" s="64"/>
      <c r="H777" s="65"/>
      <c r="I777" s="65"/>
      <c r="J777" s="65"/>
      <c r="K777" s="65"/>
      <c r="L777" s="65"/>
      <c r="M777" s="59"/>
      <c r="N777" s="59"/>
    </row>
    <row r="778" spans="2:14" s="62" customFormat="1" ht="15">
      <c r="B778" s="63"/>
      <c r="C778" s="63"/>
      <c r="D778" s="63"/>
      <c r="E778" s="64"/>
      <c r="F778" s="64"/>
      <c r="G778" s="64"/>
      <c r="H778" s="65"/>
      <c r="I778" s="65"/>
      <c r="J778" s="65"/>
      <c r="K778" s="65"/>
      <c r="L778" s="65"/>
      <c r="M778" s="59"/>
      <c r="N778" s="59"/>
    </row>
    <row r="779" spans="2:14" s="62" customFormat="1" ht="15">
      <c r="B779" s="63"/>
      <c r="C779" s="63"/>
      <c r="D779" s="63"/>
      <c r="E779" s="64"/>
      <c r="F779" s="64"/>
      <c r="G779" s="64"/>
      <c r="H779" s="65"/>
      <c r="I779" s="65"/>
      <c r="J779" s="65"/>
      <c r="K779" s="65"/>
      <c r="L779" s="65"/>
      <c r="M779" s="59"/>
      <c r="N779" s="59"/>
    </row>
    <row r="780" spans="2:14" s="62" customFormat="1" ht="15">
      <c r="B780" s="63"/>
      <c r="C780" s="63"/>
      <c r="D780" s="63"/>
      <c r="E780" s="64"/>
      <c r="F780" s="64"/>
      <c r="G780" s="64"/>
      <c r="H780" s="65"/>
      <c r="I780" s="65"/>
      <c r="J780" s="65"/>
      <c r="K780" s="65"/>
      <c r="L780" s="65"/>
      <c r="M780" s="59"/>
      <c r="N780" s="59"/>
    </row>
    <row r="781" spans="2:14" s="62" customFormat="1" ht="15">
      <c r="B781" s="63"/>
      <c r="C781" s="63"/>
      <c r="D781" s="63"/>
      <c r="E781" s="64"/>
      <c r="F781" s="64"/>
      <c r="G781" s="64"/>
      <c r="H781" s="65"/>
      <c r="I781" s="65"/>
      <c r="J781" s="65"/>
      <c r="K781" s="65"/>
      <c r="L781" s="65"/>
      <c r="M781" s="59"/>
      <c r="N781" s="59"/>
    </row>
    <row r="782" spans="2:14" s="62" customFormat="1" ht="15">
      <c r="B782" s="63"/>
      <c r="C782" s="63"/>
      <c r="D782" s="63"/>
      <c r="E782" s="64"/>
      <c r="F782" s="64"/>
      <c r="G782" s="64"/>
      <c r="H782" s="65"/>
      <c r="I782" s="65"/>
      <c r="J782" s="65"/>
      <c r="K782" s="65"/>
      <c r="L782" s="65"/>
      <c r="M782" s="59"/>
      <c r="N782" s="59"/>
    </row>
    <row r="783" spans="2:14" s="62" customFormat="1" ht="15">
      <c r="B783" s="63"/>
      <c r="C783" s="63"/>
      <c r="D783" s="63"/>
      <c r="E783" s="64"/>
      <c r="F783" s="64"/>
      <c r="G783" s="64"/>
      <c r="H783" s="65"/>
      <c r="I783" s="65"/>
      <c r="J783" s="65"/>
      <c r="K783" s="65"/>
      <c r="L783" s="65"/>
      <c r="M783" s="59"/>
      <c r="N783" s="59"/>
    </row>
    <row r="784" spans="2:14" s="62" customFormat="1" ht="15">
      <c r="B784" s="63"/>
      <c r="C784" s="63"/>
      <c r="D784" s="63"/>
      <c r="E784" s="64"/>
      <c r="F784" s="64"/>
      <c r="G784" s="64"/>
      <c r="H784" s="65"/>
      <c r="I784" s="65"/>
      <c r="J784" s="65"/>
      <c r="K784" s="65"/>
      <c r="L784" s="65"/>
      <c r="M784" s="59"/>
      <c r="N784" s="59"/>
    </row>
    <row r="785" spans="2:14" s="62" customFormat="1" ht="15">
      <c r="B785" s="63"/>
      <c r="C785" s="63"/>
      <c r="D785" s="63"/>
      <c r="E785" s="64"/>
      <c r="F785" s="64"/>
      <c r="G785" s="64"/>
      <c r="H785" s="65"/>
      <c r="I785" s="65"/>
      <c r="J785" s="65"/>
      <c r="K785" s="65"/>
      <c r="L785" s="65"/>
      <c r="M785" s="59"/>
      <c r="N785" s="59"/>
    </row>
    <row r="786" spans="2:14" s="62" customFormat="1" ht="15">
      <c r="B786" s="63"/>
      <c r="C786" s="63"/>
      <c r="D786" s="63"/>
      <c r="E786" s="64"/>
      <c r="F786" s="64"/>
      <c r="G786" s="64"/>
      <c r="H786" s="65"/>
      <c r="I786" s="65"/>
      <c r="J786" s="65"/>
      <c r="K786" s="65"/>
      <c r="L786" s="65"/>
      <c r="M786" s="59"/>
      <c r="N786" s="59"/>
    </row>
    <row r="787" spans="2:14" s="62" customFormat="1" ht="15">
      <c r="B787" s="63"/>
      <c r="C787" s="63"/>
      <c r="D787" s="63"/>
      <c r="E787" s="64"/>
      <c r="F787" s="64"/>
      <c r="G787" s="64"/>
      <c r="H787" s="65"/>
      <c r="I787" s="65"/>
      <c r="J787" s="65"/>
      <c r="K787" s="65"/>
      <c r="L787" s="65"/>
      <c r="M787" s="59"/>
      <c r="N787" s="59"/>
    </row>
    <row r="788" spans="2:14" s="62" customFormat="1" ht="15">
      <c r="B788" s="63"/>
      <c r="C788" s="63"/>
      <c r="D788" s="63"/>
      <c r="E788" s="64"/>
      <c r="F788" s="64"/>
      <c r="G788" s="64"/>
      <c r="H788" s="65"/>
      <c r="I788" s="65"/>
      <c r="J788" s="65"/>
      <c r="K788" s="65"/>
      <c r="L788" s="65"/>
      <c r="M788" s="59"/>
      <c r="N788" s="59"/>
    </row>
    <row r="789" spans="2:14" s="62" customFormat="1" ht="15">
      <c r="B789" s="63"/>
      <c r="C789" s="63"/>
      <c r="D789" s="63"/>
      <c r="E789" s="64"/>
      <c r="F789" s="64"/>
      <c r="G789" s="64"/>
      <c r="H789" s="65"/>
      <c r="I789" s="65"/>
      <c r="J789" s="65"/>
      <c r="K789" s="65"/>
      <c r="L789" s="65"/>
      <c r="M789" s="59"/>
      <c r="N789" s="59"/>
    </row>
    <row r="790" spans="2:14" s="62" customFormat="1" ht="15">
      <c r="B790" s="63"/>
      <c r="C790" s="63"/>
      <c r="D790" s="63"/>
      <c r="E790" s="64"/>
      <c r="F790" s="64"/>
      <c r="G790" s="64"/>
      <c r="H790" s="65"/>
      <c r="I790" s="65"/>
      <c r="J790" s="65"/>
      <c r="K790" s="65"/>
      <c r="L790" s="65"/>
      <c r="M790" s="59"/>
      <c r="N790" s="59"/>
    </row>
    <row r="791" spans="2:14" s="62" customFormat="1" ht="15">
      <c r="B791" s="63"/>
      <c r="C791" s="63"/>
      <c r="D791" s="63"/>
      <c r="E791" s="64"/>
      <c r="F791" s="64"/>
      <c r="G791" s="64"/>
      <c r="H791" s="65"/>
      <c r="I791" s="65"/>
      <c r="J791" s="65"/>
      <c r="K791" s="65"/>
      <c r="L791" s="65"/>
      <c r="M791" s="59"/>
      <c r="N791" s="59"/>
    </row>
    <row r="792" spans="2:14" s="62" customFormat="1" ht="15">
      <c r="B792" s="63"/>
      <c r="C792" s="63"/>
      <c r="D792" s="63"/>
      <c r="E792" s="64"/>
      <c r="F792" s="64"/>
      <c r="G792" s="64"/>
      <c r="H792" s="65"/>
      <c r="I792" s="65"/>
      <c r="J792" s="65"/>
      <c r="K792" s="65"/>
      <c r="L792" s="65"/>
      <c r="M792" s="59"/>
      <c r="N792" s="59"/>
    </row>
    <row r="793" spans="2:14" s="62" customFormat="1" ht="15">
      <c r="B793" s="63"/>
      <c r="C793" s="63"/>
      <c r="D793" s="63"/>
      <c r="E793" s="64"/>
      <c r="F793" s="64"/>
      <c r="G793" s="64"/>
      <c r="H793" s="65"/>
      <c r="I793" s="65"/>
      <c r="J793" s="65"/>
      <c r="K793" s="65"/>
      <c r="L793" s="65"/>
      <c r="M793" s="59"/>
      <c r="N793" s="59"/>
    </row>
    <row r="794" spans="2:14" s="62" customFormat="1" ht="15">
      <c r="B794" s="63"/>
      <c r="C794" s="63"/>
      <c r="D794" s="63"/>
      <c r="E794" s="64"/>
      <c r="F794" s="64"/>
      <c r="G794" s="64"/>
      <c r="H794" s="65"/>
      <c r="I794" s="65"/>
      <c r="J794" s="65"/>
      <c r="K794" s="65"/>
      <c r="L794" s="65"/>
      <c r="M794" s="59"/>
      <c r="N794" s="59"/>
    </row>
    <row r="795" spans="2:14" s="62" customFormat="1" ht="15">
      <c r="B795" s="63"/>
      <c r="C795" s="63"/>
      <c r="D795" s="63"/>
      <c r="E795" s="64"/>
      <c r="F795" s="64"/>
      <c r="G795" s="64"/>
      <c r="H795" s="65"/>
      <c r="I795" s="65"/>
      <c r="J795" s="65"/>
      <c r="K795" s="65"/>
      <c r="L795" s="65"/>
      <c r="M795" s="59"/>
      <c r="N795" s="59"/>
    </row>
    <row r="796" spans="2:14" s="62" customFormat="1" ht="15">
      <c r="B796" s="63"/>
      <c r="C796" s="63"/>
      <c r="D796" s="63"/>
      <c r="E796" s="64"/>
      <c r="F796" s="64"/>
      <c r="G796" s="64"/>
      <c r="H796" s="65"/>
      <c r="I796" s="65"/>
      <c r="J796" s="65"/>
      <c r="K796" s="65"/>
      <c r="L796" s="65"/>
      <c r="M796" s="59"/>
      <c r="N796" s="59"/>
    </row>
    <row r="797" spans="2:14" s="62" customFormat="1" ht="15">
      <c r="B797" s="63"/>
      <c r="C797" s="63"/>
      <c r="D797" s="63"/>
      <c r="E797" s="64"/>
      <c r="F797" s="64"/>
      <c r="G797" s="64"/>
      <c r="H797" s="65"/>
      <c r="I797" s="65"/>
      <c r="J797" s="65"/>
      <c r="K797" s="65"/>
      <c r="L797" s="65"/>
      <c r="M797" s="59"/>
      <c r="N797" s="59"/>
    </row>
    <row r="798" spans="2:14" s="62" customFormat="1" ht="15">
      <c r="B798" s="63"/>
      <c r="C798" s="63"/>
      <c r="D798" s="63"/>
      <c r="E798" s="64"/>
      <c r="F798" s="64"/>
      <c r="G798" s="64"/>
      <c r="H798" s="65"/>
      <c r="I798" s="65"/>
      <c r="J798" s="65"/>
      <c r="K798" s="65"/>
      <c r="L798" s="65"/>
      <c r="M798" s="59"/>
      <c r="N798" s="59"/>
    </row>
    <row r="799" spans="2:14" s="62" customFormat="1" ht="15">
      <c r="B799" s="63"/>
      <c r="C799" s="63"/>
      <c r="D799" s="63"/>
      <c r="E799" s="64"/>
      <c r="F799" s="64"/>
      <c r="G799" s="64"/>
      <c r="H799" s="65"/>
      <c r="I799" s="65"/>
      <c r="J799" s="65"/>
      <c r="K799" s="65"/>
      <c r="L799" s="65"/>
      <c r="M799" s="59"/>
      <c r="N799" s="59"/>
    </row>
    <row r="800" spans="2:14" s="62" customFormat="1" ht="15">
      <c r="B800" s="63"/>
      <c r="C800" s="63"/>
      <c r="D800" s="63"/>
      <c r="E800" s="64"/>
      <c r="F800" s="64"/>
      <c r="G800" s="64"/>
      <c r="H800" s="65"/>
      <c r="I800" s="65"/>
      <c r="J800" s="65"/>
      <c r="K800" s="65"/>
      <c r="L800" s="65"/>
      <c r="M800" s="59"/>
      <c r="N800" s="59"/>
    </row>
    <row r="801" spans="2:14" s="62" customFormat="1" ht="15">
      <c r="B801" s="63"/>
      <c r="C801" s="63"/>
      <c r="D801" s="63"/>
      <c r="E801" s="64"/>
      <c r="F801" s="64"/>
      <c r="G801" s="64"/>
      <c r="H801" s="65"/>
      <c r="I801" s="65"/>
      <c r="J801" s="65"/>
      <c r="K801" s="65"/>
      <c r="L801" s="65"/>
      <c r="M801" s="59"/>
      <c r="N801" s="59"/>
    </row>
    <row r="802" spans="2:14" s="62" customFormat="1" ht="15">
      <c r="B802" s="63"/>
      <c r="C802" s="63"/>
      <c r="D802" s="63"/>
      <c r="E802" s="64"/>
      <c r="F802" s="64"/>
      <c r="G802" s="64"/>
      <c r="H802" s="65"/>
      <c r="I802" s="65"/>
      <c r="J802" s="65"/>
      <c r="K802" s="65"/>
      <c r="L802" s="65"/>
      <c r="M802" s="59"/>
      <c r="N802" s="59"/>
    </row>
    <row r="803" spans="2:14" s="62" customFormat="1" ht="15">
      <c r="B803" s="63"/>
      <c r="C803" s="63"/>
      <c r="D803" s="63"/>
      <c r="E803" s="64"/>
      <c r="F803" s="64"/>
      <c r="G803" s="64"/>
      <c r="H803" s="65"/>
      <c r="I803" s="65"/>
      <c r="J803" s="65"/>
      <c r="K803" s="65"/>
      <c r="L803" s="65"/>
      <c r="M803" s="59"/>
      <c r="N803" s="59"/>
    </row>
    <row r="804" spans="2:14" s="62" customFormat="1" ht="15">
      <c r="B804" s="63"/>
      <c r="C804" s="63"/>
      <c r="D804" s="63"/>
      <c r="E804" s="64"/>
      <c r="F804" s="64"/>
      <c r="G804" s="64"/>
      <c r="H804" s="65"/>
      <c r="I804" s="65"/>
      <c r="J804" s="65"/>
      <c r="K804" s="65"/>
      <c r="L804" s="65"/>
      <c r="M804" s="59"/>
      <c r="N804" s="59"/>
    </row>
    <row r="805" spans="2:14" s="62" customFormat="1" ht="15">
      <c r="B805" s="63"/>
      <c r="C805" s="63"/>
      <c r="D805" s="63"/>
      <c r="E805" s="64"/>
      <c r="F805" s="64"/>
      <c r="G805" s="64"/>
      <c r="H805" s="65"/>
      <c r="I805" s="65"/>
      <c r="J805" s="65"/>
      <c r="K805" s="65"/>
      <c r="L805" s="65"/>
      <c r="M805" s="59"/>
      <c r="N805" s="59"/>
    </row>
    <row r="806" spans="2:14" s="62" customFormat="1" ht="15">
      <c r="B806" s="63"/>
      <c r="C806" s="63"/>
      <c r="D806" s="63"/>
      <c r="E806" s="64"/>
      <c r="F806" s="64"/>
      <c r="G806" s="64"/>
      <c r="H806" s="65"/>
      <c r="I806" s="65"/>
      <c r="J806" s="65"/>
      <c r="K806" s="65"/>
      <c r="L806" s="65"/>
      <c r="M806" s="59"/>
      <c r="N806" s="59"/>
    </row>
    <row r="807" spans="2:14" s="62" customFormat="1" ht="15">
      <c r="B807" s="63"/>
      <c r="C807" s="63"/>
      <c r="D807" s="63"/>
      <c r="E807" s="64"/>
      <c r="F807" s="64"/>
      <c r="G807" s="64"/>
      <c r="H807" s="65"/>
      <c r="I807" s="65"/>
      <c r="J807" s="65"/>
      <c r="K807" s="65"/>
      <c r="L807" s="65"/>
      <c r="M807" s="59"/>
      <c r="N807" s="59"/>
    </row>
    <row r="808" spans="2:14" s="62" customFormat="1" ht="15">
      <c r="B808" s="63"/>
      <c r="C808" s="63"/>
      <c r="D808" s="63"/>
      <c r="E808" s="64"/>
      <c r="F808" s="64"/>
      <c r="G808" s="64"/>
      <c r="H808" s="65"/>
      <c r="I808" s="65"/>
      <c r="J808" s="65"/>
      <c r="K808" s="65"/>
      <c r="L808" s="65"/>
      <c r="M808" s="59"/>
      <c r="N808" s="59"/>
    </row>
    <row r="809" spans="2:14" s="62" customFormat="1" ht="15">
      <c r="B809" s="63"/>
      <c r="C809" s="63"/>
      <c r="D809" s="63"/>
      <c r="E809" s="64"/>
      <c r="F809" s="64"/>
      <c r="G809" s="64"/>
      <c r="H809" s="65"/>
      <c r="I809" s="65"/>
      <c r="J809" s="65"/>
      <c r="K809" s="65"/>
      <c r="L809" s="65"/>
      <c r="M809" s="59"/>
      <c r="N809" s="59"/>
    </row>
    <row r="810" spans="2:14" s="62" customFormat="1" ht="15">
      <c r="B810" s="63"/>
      <c r="C810" s="63"/>
      <c r="D810" s="63"/>
      <c r="E810" s="64"/>
      <c r="F810" s="64"/>
      <c r="G810" s="64"/>
      <c r="H810" s="65"/>
      <c r="I810" s="65"/>
      <c r="J810" s="65"/>
      <c r="K810" s="65"/>
      <c r="L810" s="65"/>
      <c r="M810" s="59"/>
      <c r="N810" s="59"/>
    </row>
    <row r="811" spans="2:14" s="62" customFormat="1" ht="15">
      <c r="B811" s="63"/>
      <c r="C811" s="63"/>
      <c r="D811" s="63"/>
      <c r="E811" s="64"/>
      <c r="F811" s="64"/>
      <c r="G811" s="64"/>
      <c r="H811" s="65"/>
      <c r="I811" s="65"/>
      <c r="J811" s="65"/>
      <c r="K811" s="65"/>
      <c r="L811" s="65"/>
      <c r="M811" s="59"/>
      <c r="N811" s="59"/>
    </row>
    <row r="812" spans="2:14" s="62" customFormat="1" ht="15">
      <c r="B812" s="63"/>
      <c r="C812" s="63"/>
      <c r="D812" s="63"/>
      <c r="E812" s="64"/>
      <c r="F812" s="64"/>
      <c r="G812" s="64"/>
      <c r="H812" s="65"/>
      <c r="I812" s="65"/>
      <c r="J812" s="65"/>
      <c r="K812" s="65"/>
      <c r="L812" s="65"/>
      <c r="M812" s="59"/>
      <c r="N812" s="59"/>
    </row>
    <row r="813" spans="2:14" s="62" customFormat="1" ht="15">
      <c r="B813" s="63"/>
      <c r="C813" s="63"/>
      <c r="D813" s="63"/>
      <c r="E813" s="64"/>
      <c r="F813" s="64"/>
      <c r="G813" s="64"/>
      <c r="H813" s="65"/>
      <c r="I813" s="65"/>
      <c r="J813" s="65"/>
      <c r="K813" s="65"/>
      <c r="L813" s="65"/>
      <c r="M813" s="59"/>
      <c r="N813" s="59"/>
    </row>
    <row r="814" spans="2:14" s="62" customFormat="1" ht="15">
      <c r="B814" s="63"/>
      <c r="C814" s="63"/>
      <c r="D814" s="63"/>
      <c r="E814" s="64"/>
      <c r="F814" s="64"/>
      <c r="G814" s="64"/>
      <c r="H814" s="65"/>
      <c r="I814" s="65"/>
      <c r="J814" s="65"/>
      <c r="K814" s="65"/>
      <c r="L814" s="65"/>
      <c r="M814" s="59"/>
      <c r="N814" s="59"/>
    </row>
    <row r="815" spans="2:14" s="62" customFormat="1" ht="15">
      <c r="B815" s="63"/>
      <c r="C815" s="63"/>
      <c r="D815" s="63"/>
      <c r="E815" s="64"/>
      <c r="F815" s="64"/>
      <c r="G815" s="64"/>
      <c r="H815" s="65"/>
      <c r="I815" s="65"/>
      <c r="J815" s="65"/>
      <c r="K815" s="65"/>
      <c r="L815" s="65"/>
      <c r="M815" s="59"/>
      <c r="N815" s="59"/>
    </row>
    <row r="816" spans="2:14" s="62" customFormat="1" ht="15">
      <c r="B816" s="63"/>
      <c r="C816" s="63"/>
      <c r="D816" s="63"/>
      <c r="E816" s="64"/>
      <c r="F816" s="64"/>
      <c r="G816" s="64"/>
      <c r="H816" s="65"/>
      <c r="I816" s="65"/>
      <c r="J816" s="65"/>
      <c r="K816" s="65"/>
      <c r="L816" s="65"/>
      <c r="M816" s="59"/>
      <c r="N816" s="59"/>
    </row>
    <row r="817" spans="2:14" s="62" customFormat="1" ht="15">
      <c r="B817" s="63"/>
      <c r="C817" s="63"/>
      <c r="D817" s="63"/>
      <c r="E817" s="64"/>
      <c r="F817" s="64"/>
      <c r="G817" s="64"/>
      <c r="H817" s="65"/>
      <c r="I817" s="65"/>
      <c r="J817" s="65"/>
      <c r="K817" s="65"/>
      <c r="L817" s="65"/>
      <c r="M817" s="59"/>
      <c r="N817" s="59"/>
    </row>
    <row r="818" spans="2:14" s="62" customFormat="1" ht="15">
      <c r="B818" s="63"/>
      <c r="C818" s="63"/>
      <c r="D818" s="63"/>
      <c r="E818" s="64"/>
      <c r="F818" s="64"/>
      <c r="G818" s="64"/>
      <c r="H818" s="65"/>
      <c r="I818" s="65"/>
      <c r="J818" s="65"/>
      <c r="K818" s="65"/>
      <c r="L818" s="65"/>
      <c r="M818" s="59"/>
      <c r="N818" s="59"/>
    </row>
    <row r="819" spans="2:14" s="62" customFormat="1" ht="15">
      <c r="B819" s="63"/>
      <c r="C819" s="63"/>
      <c r="D819" s="63"/>
      <c r="E819" s="64"/>
      <c r="F819" s="64"/>
      <c r="G819" s="64"/>
      <c r="H819" s="65"/>
      <c r="I819" s="65"/>
      <c r="J819" s="65"/>
      <c r="K819" s="65"/>
      <c r="L819" s="65"/>
      <c r="M819" s="59"/>
      <c r="N819" s="59"/>
    </row>
    <row r="820" spans="2:14" s="62" customFormat="1" ht="15">
      <c r="B820" s="63"/>
      <c r="C820" s="63"/>
      <c r="D820" s="63"/>
      <c r="E820" s="64"/>
      <c r="F820" s="64"/>
      <c r="G820" s="64"/>
      <c r="H820" s="65"/>
      <c r="I820" s="65"/>
      <c r="J820" s="65"/>
      <c r="K820" s="65"/>
      <c r="L820" s="65"/>
      <c r="M820" s="59"/>
      <c r="N820" s="59"/>
    </row>
    <row r="821" spans="2:14" s="62" customFormat="1" ht="15">
      <c r="B821" s="63"/>
      <c r="C821" s="63"/>
      <c r="D821" s="63"/>
      <c r="E821" s="64"/>
      <c r="F821" s="64"/>
      <c r="G821" s="64"/>
      <c r="H821" s="65"/>
      <c r="I821" s="65"/>
      <c r="J821" s="65"/>
      <c r="K821" s="65"/>
      <c r="L821" s="65"/>
      <c r="M821" s="59"/>
      <c r="N821" s="59"/>
    </row>
    <row r="822" spans="2:14" s="62" customFormat="1" ht="15">
      <c r="B822" s="63"/>
      <c r="C822" s="63"/>
      <c r="D822" s="63"/>
      <c r="E822" s="64"/>
      <c r="F822" s="64"/>
      <c r="G822" s="64"/>
      <c r="H822" s="65"/>
      <c r="I822" s="65"/>
      <c r="J822" s="65"/>
      <c r="K822" s="65"/>
      <c r="L822" s="65"/>
      <c r="M822" s="59"/>
      <c r="N822" s="59"/>
    </row>
    <row r="823" spans="2:14" s="62" customFormat="1" ht="15">
      <c r="B823" s="63"/>
      <c r="C823" s="63"/>
      <c r="D823" s="63"/>
      <c r="E823" s="64"/>
      <c r="F823" s="64"/>
      <c r="G823" s="64"/>
      <c r="H823" s="65"/>
      <c r="I823" s="65"/>
      <c r="J823" s="65"/>
      <c r="K823" s="65"/>
      <c r="L823" s="65"/>
      <c r="M823" s="59"/>
      <c r="N823" s="59"/>
    </row>
    <row r="824" spans="2:14" s="62" customFormat="1" ht="15">
      <c r="B824" s="63"/>
      <c r="C824" s="63"/>
      <c r="D824" s="63"/>
      <c r="E824" s="64"/>
      <c r="F824" s="64"/>
      <c r="G824" s="64"/>
      <c r="H824" s="65"/>
      <c r="I824" s="65"/>
      <c r="J824" s="65"/>
      <c r="K824" s="65"/>
      <c r="L824" s="65"/>
      <c r="M824" s="59"/>
      <c r="N824" s="59"/>
    </row>
    <row r="825" spans="2:14" s="62" customFormat="1" ht="15">
      <c r="B825" s="63"/>
      <c r="C825" s="63"/>
      <c r="D825" s="63"/>
      <c r="E825" s="64"/>
      <c r="F825" s="64"/>
      <c r="G825" s="64"/>
      <c r="H825" s="65"/>
      <c r="I825" s="65"/>
      <c r="J825" s="65"/>
      <c r="K825" s="65"/>
      <c r="L825" s="65"/>
      <c r="M825" s="59"/>
      <c r="N825" s="59"/>
    </row>
    <row r="826" spans="2:14" s="62" customFormat="1" ht="15">
      <c r="B826" s="63"/>
      <c r="C826" s="63"/>
      <c r="D826" s="63"/>
      <c r="E826" s="64"/>
      <c r="F826" s="64"/>
      <c r="G826" s="64"/>
      <c r="H826" s="65"/>
      <c r="I826" s="65"/>
      <c r="J826" s="65"/>
      <c r="K826" s="65"/>
      <c r="L826" s="65"/>
      <c r="M826" s="59"/>
      <c r="N826" s="59"/>
    </row>
    <row r="827" spans="2:14" s="62" customFormat="1" ht="15">
      <c r="B827" s="63"/>
      <c r="C827" s="63"/>
      <c r="D827" s="63"/>
      <c r="E827" s="64"/>
      <c r="F827" s="64"/>
      <c r="G827" s="64"/>
      <c r="H827" s="65"/>
      <c r="I827" s="65"/>
      <c r="J827" s="65"/>
      <c r="K827" s="65"/>
      <c r="L827" s="65"/>
      <c r="M827" s="59"/>
      <c r="N827" s="59"/>
    </row>
    <row r="828" spans="2:14" s="62" customFormat="1" ht="15">
      <c r="B828" s="63"/>
      <c r="C828" s="63"/>
      <c r="D828" s="63"/>
      <c r="E828" s="64"/>
      <c r="F828" s="64"/>
      <c r="G828" s="64"/>
      <c r="H828" s="65"/>
      <c r="I828" s="65"/>
      <c r="J828" s="65"/>
      <c r="K828" s="65"/>
      <c r="L828" s="65"/>
      <c r="M828" s="59"/>
      <c r="N828" s="59"/>
    </row>
    <row r="829" spans="2:14" s="62" customFormat="1" ht="15">
      <c r="B829" s="63"/>
      <c r="C829" s="63"/>
      <c r="D829" s="63"/>
      <c r="E829" s="64"/>
      <c r="F829" s="64"/>
      <c r="G829" s="64"/>
      <c r="H829" s="65"/>
      <c r="I829" s="65"/>
      <c r="J829" s="65"/>
      <c r="K829" s="65"/>
      <c r="L829" s="65"/>
      <c r="M829" s="59"/>
      <c r="N829" s="59"/>
    </row>
    <row r="830" spans="2:14" s="62" customFormat="1" ht="15">
      <c r="B830" s="63"/>
      <c r="C830" s="63"/>
      <c r="D830" s="63"/>
      <c r="E830" s="64"/>
      <c r="F830" s="64"/>
      <c r="G830" s="64"/>
      <c r="H830" s="65"/>
      <c r="I830" s="65"/>
      <c r="J830" s="65"/>
      <c r="K830" s="65"/>
      <c r="L830" s="65"/>
      <c r="M830" s="59"/>
      <c r="N830" s="59"/>
    </row>
    <row r="831" spans="2:14" s="62" customFormat="1" ht="15">
      <c r="B831" s="63"/>
      <c r="C831" s="63"/>
      <c r="D831" s="63"/>
      <c r="E831" s="64"/>
      <c r="F831" s="64"/>
      <c r="G831" s="64"/>
      <c r="H831" s="65"/>
      <c r="I831" s="65"/>
      <c r="J831" s="65"/>
      <c r="K831" s="65"/>
      <c r="L831" s="65"/>
      <c r="M831" s="59"/>
      <c r="N831" s="59"/>
    </row>
    <row r="832" spans="2:14" s="62" customFormat="1" ht="15">
      <c r="B832" s="63"/>
      <c r="C832" s="63"/>
      <c r="D832" s="63"/>
      <c r="E832" s="64"/>
      <c r="F832" s="64"/>
      <c r="G832" s="64"/>
      <c r="H832" s="65"/>
      <c r="I832" s="65"/>
      <c r="J832" s="65"/>
      <c r="K832" s="65"/>
      <c r="L832" s="65"/>
      <c r="M832" s="59"/>
      <c r="N832" s="59"/>
    </row>
    <row r="833" spans="2:14" s="62" customFormat="1" ht="15">
      <c r="B833" s="63"/>
      <c r="C833" s="63"/>
      <c r="D833" s="63"/>
      <c r="E833" s="64"/>
      <c r="F833" s="64"/>
      <c r="G833" s="64"/>
      <c r="H833" s="65"/>
      <c r="I833" s="65"/>
      <c r="J833" s="65"/>
      <c r="K833" s="65"/>
      <c r="L833" s="65"/>
      <c r="M833" s="59"/>
      <c r="N833" s="59"/>
    </row>
    <row r="834" spans="2:14" s="62" customFormat="1" ht="15">
      <c r="B834" s="63"/>
      <c r="C834" s="63"/>
      <c r="D834" s="63"/>
      <c r="E834" s="64"/>
      <c r="F834" s="64"/>
      <c r="G834" s="64"/>
      <c r="H834" s="65"/>
      <c r="I834" s="65"/>
      <c r="J834" s="65"/>
      <c r="K834" s="65"/>
      <c r="L834" s="65"/>
      <c r="M834" s="59"/>
      <c r="N834" s="59"/>
    </row>
    <row r="835" spans="2:14" s="62" customFormat="1" ht="15">
      <c r="B835" s="63"/>
      <c r="C835" s="63"/>
      <c r="D835" s="63"/>
      <c r="E835" s="64"/>
      <c r="F835" s="64"/>
      <c r="G835" s="64"/>
      <c r="H835" s="65"/>
      <c r="I835" s="65"/>
      <c r="J835" s="65"/>
      <c r="K835" s="65"/>
      <c r="L835" s="65"/>
      <c r="M835" s="59"/>
      <c r="N835" s="59"/>
    </row>
    <row r="836" spans="2:14" s="62" customFormat="1" ht="15">
      <c r="B836" s="63"/>
      <c r="C836" s="63"/>
      <c r="D836" s="63"/>
      <c r="E836" s="64"/>
      <c r="F836" s="64"/>
      <c r="G836" s="64"/>
      <c r="H836" s="65"/>
      <c r="I836" s="65"/>
      <c r="J836" s="65"/>
      <c r="K836" s="65"/>
      <c r="L836" s="65"/>
      <c r="M836" s="59"/>
      <c r="N836" s="59"/>
    </row>
    <row r="837" spans="2:14" s="62" customFormat="1" ht="15">
      <c r="B837" s="63"/>
      <c r="C837" s="63"/>
      <c r="D837" s="63"/>
      <c r="E837" s="64"/>
      <c r="F837" s="64"/>
      <c r="G837" s="64"/>
      <c r="H837" s="65"/>
      <c r="I837" s="65"/>
      <c r="J837" s="65"/>
      <c r="K837" s="65"/>
      <c r="L837" s="65"/>
      <c r="M837" s="59"/>
      <c r="N837" s="59"/>
    </row>
    <row r="838" spans="2:14" s="62" customFormat="1" ht="15">
      <c r="B838" s="63"/>
      <c r="C838" s="63"/>
      <c r="D838" s="63"/>
      <c r="E838" s="64"/>
      <c r="F838" s="64"/>
      <c r="G838" s="64"/>
      <c r="H838" s="65"/>
      <c r="I838" s="65"/>
      <c r="J838" s="65"/>
      <c r="K838" s="65"/>
      <c r="L838" s="65"/>
      <c r="M838" s="59"/>
      <c r="N838" s="59"/>
    </row>
    <row r="839" spans="2:14" s="62" customFormat="1" ht="15">
      <c r="B839" s="63"/>
      <c r="C839" s="63"/>
      <c r="D839" s="63"/>
      <c r="E839" s="64"/>
      <c r="F839" s="64"/>
      <c r="G839" s="64"/>
      <c r="H839" s="65"/>
      <c r="I839" s="65"/>
      <c r="J839" s="65"/>
      <c r="K839" s="65"/>
      <c r="L839" s="65"/>
      <c r="M839" s="59"/>
      <c r="N839" s="59"/>
    </row>
    <row r="840" spans="2:14" s="62" customFormat="1" ht="15">
      <c r="B840" s="63"/>
      <c r="C840" s="63"/>
      <c r="D840" s="63"/>
      <c r="E840" s="64"/>
      <c r="F840" s="64"/>
      <c r="G840" s="64"/>
      <c r="H840" s="65"/>
      <c r="I840" s="65"/>
      <c r="J840" s="65"/>
      <c r="K840" s="65"/>
      <c r="L840" s="65"/>
      <c r="M840" s="59"/>
      <c r="N840" s="59"/>
    </row>
    <row r="841" spans="2:14" s="62" customFormat="1" ht="15">
      <c r="B841" s="63"/>
      <c r="C841" s="63"/>
      <c r="D841" s="63"/>
      <c r="E841" s="64"/>
      <c r="F841" s="64"/>
      <c r="G841" s="64"/>
      <c r="H841" s="65"/>
      <c r="I841" s="65"/>
      <c r="J841" s="65"/>
      <c r="K841" s="65"/>
      <c r="L841" s="65"/>
      <c r="M841" s="59"/>
      <c r="N841" s="59"/>
    </row>
    <row r="842" spans="2:14" s="62" customFormat="1" ht="15">
      <c r="B842" s="63"/>
      <c r="C842" s="63"/>
      <c r="D842" s="63"/>
      <c r="E842" s="64"/>
      <c r="F842" s="64"/>
      <c r="G842" s="64"/>
      <c r="H842" s="65"/>
      <c r="I842" s="65"/>
      <c r="J842" s="65"/>
      <c r="K842" s="65"/>
      <c r="L842" s="65"/>
      <c r="M842" s="59"/>
      <c r="N842" s="59"/>
    </row>
    <row r="843" spans="2:14" s="62" customFormat="1" ht="15">
      <c r="B843" s="63"/>
      <c r="C843" s="63"/>
      <c r="D843" s="63"/>
      <c r="E843" s="64"/>
      <c r="F843" s="64"/>
      <c r="G843" s="64"/>
      <c r="H843" s="65"/>
      <c r="I843" s="65"/>
      <c r="J843" s="65"/>
      <c r="K843" s="65"/>
      <c r="L843" s="65"/>
      <c r="M843" s="59"/>
      <c r="N843" s="59"/>
    </row>
    <row r="844" spans="2:14" s="62" customFormat="1" ht="15">
      <c r="B844" s="63"/>
      <c r="C844" s="63"/>
      <c r="D844" s="63"/>
      <c r="E844" s="64"/>
      <c r="F844" s="64"/>
      <c r="G844" s="64"/>
      <c r="H844" s="65"/>
      <c r="I844" s="65"/>
      <c r="J844" s="65"/>
      <c r="K844" s="65"/>
      <c r="L844" s="65"/>
      <c r="M844" s="59"/>
      <c r="N844" s="59"/>
    </row>
    <row r="845" spans="2:14" s="62" customFormat="1" ht="15">
      <c r="B845" s="63"/>
      <c r="C845" s="63"/>
      <c r="D845" s="63"/>
      <c r="E845" s="64"/>
      <c r="F845" s="64"/>
      <c r="G845" s="64"/>
      <c r="H845" s="65"/>
      <c r="I845" s="65"/>
      <c r="J845" s="65"/>
      <c r="K845" s="65"/>
      <c r="L845" s="65"/>
      <c r="M845" s="59"/>
      <c r="N845" s="59"/>
    </row>
    <row r="846" spans="2:14" s="62" customFormat="1" ht="15">
      <c r="B846" s="63"/>
      <c r="C846" s="63"/>
      <c r="D846" s="63"/>
      <c r="E846" s="64"/>
      <c r="F846" s="64"/>
      <c r="G846" s="64"/>
      <c r="H846" s="65"/>
      <c r="I846" s="65"/>
      <c r="J846" s="65"/>
      <c r="K846" s="65"/>
      <c r="L846" s="65"/>
      <c r="M846" s="59"/>
      <c r="N846" s="59"/>
    </row>
    <row r="847" spans="2:14" s="62" customFormat="1" ht="15">
      <c r="B847" s="63"/>
      <c r="C847" s="63"/>
      <c r="D847" s="63"/>
      <c r="E847" s="64"/>
      <c r="F847" s="64"/>
      <c r="G847" s="64"/>
      <c r="H847" s="65"/>
      <c r="I847" s="65"/>
      <c r="J847" s="65"/>
      <c r="K847" s="65"/>
      <c r="L847" s="65"/>
      <c r="M847" s="59"/>
      <c r="N847" s="59"/>
    </row>
    <row r="848" spans="2:14" s="62" customFormat="1" ht="15">
      <c r="B848" s="63"/>
      <c r="C848" s="63"/>
      <c r="D848" s="63"/>
      <c r="E848" s="64"/>
      <c r="F848" s="64"/>
      <c r="G848" s="64"/>
      <c r="H848" s="65"/>
      <c r="I848" s="65"/>
      <c r="J848" s="65"/>
      <c r="K848" s="65"/>
      <c r="L848" s="65"/>
      <c r="M848" s="59"/>
      <c r="N848" s="59"/>
    </row>
    <row r="849" spans="2:14" s="62" customFormat="1" ht="15">
      <c r="B849" s="63"/>
      <c r="C849" s="63"/>
      <c r="D849" s="63"/>
      <c r="E849" s="64"/>
      <c r="F849" s="64"/>
      <c r="G849" s="64"/>
      <c r="H849" s="65"/>
      <c r="I849" s="65"/>
      <c r="J849" s="65"/>
      <c r="K849" s="65"/>
      <c r="L849" s="65"/>
      <c r="M849" s="59"/>
      <c r="N849" s="59"/>
    </row>
    <row r="850" spans="2:14" s="62" customFormat="1" ht="15">
      <c r="B850" s="63"/>
      <c r="C850" s="63"/>
      <c r="D850" s="63"/>
      <c r="E850" s="64"/>
      <c r="F850" s="64"/>
      <c r="G850" s="64"/>
      <c r="H850" s="65"/>
      <c r="I850" s="65"/>
      <c r="J850" s="65"/>
      <c r="K850" s="65"/>
      <c r="L850" s="65"/>
      <c r="M850" s="59"/>
      <c r="N850" s="59"/>
    </row>
    <row r="851" spans="2:14" s="62" customFormat="1" ht="15">
      <c r="B851" s="63"/>
      <c r="C851" s="63"/>
      <c r="D851" s="63"/>
      <c r="E851" s="64"/>
      <c r="F851" s="64"/>
      <c r="G851" s="64"/>
      <c r="H851" s="65"/>
      <c r="I851" s="65"/>
      <c r="J851" s="65"/>
      <c r="K851" s="65"/>
      <c r="L851" s="65"/>
      <c r="M851" s="59"/>
      <c r="N851" s="59"/>
    </row>
    <row r="852" spans="2:14" s="62" customFormat="1" ht="15">
      <c r="B852" s="63"/>
      <c r="C852" s="63"/>
      <c r="D852" s="63"/>
      <c r="E852" s="64"/>
      <c r="F852" s="64"/>
      <c r="G852" s="64"/>
      <c r="H852" s="65"/>
      <c r="I852" s="65"/>
      <c r="J852" s="65"/>
      <c r="K852" s="65"/>
      <c r="L852" s="65"/>
      <c r="M852" s="59"/>
      <c r="N852" s="59"/>
    </row>
    <row r="853" spans="2:14" s="62" customFormat="1" ht="15">
      <c r="B853" s="63"/>
      <c r="C853" s="63"/>
      <c r="D853" s="63"/>
      <c r="E853" s="64"/>
      <c r="F853" s="64"/>
      <c r="G853" s="64"/>
      <c r="H853" s="65"/>
      <c r="I853" s="65"/>
      <c r="J853" s="65"/>
      <c r="K853" s="65"/>
      <c r="L853" s="65"/>
      <c r="M853" s="59"/>
      <c r="N853" s="59"/>
    </row>
    <row r="854" spans="2:14" s="62" customFormat="1" ht="15">
      <c r="B854" s="63"/>
      <c r="C854" s="63"/>
      <c r="D854" s="63"/>
      <c r="E854" s="64"/>
      <c r="F854" s="64"/>
      <c r="G854" s="64"/>
      <c r="H854" s="65"/>
      <c r="I854" s="65"/>
      <c r="J854" s="65"/>
      <c r="K854" s="65"/>
      <c r="L854" s="65"/>
      <c r="M854" s="59"/>
      <c r="N854" s="59"/>
    </row>
    <row r="855" spans="2:14" s="62" customFormat="1" ht="15">
      <c r="B855" s="63"/>
      <c r="C855" s="63"/>
      <c r="D855" s="63"/>
      <c r="E855" s="64"/>
      <c r="F855" s="64"/>
      <c r="G855" s="64"/>
      <c r="H855" s="65"/>
      <c r="I855" s="65"/>
      <c r="J855" s="65"/>
      <c r="K855" s="65"/>
      <c r="L855" s="65"/>
      <c r="M855" s="59"/>
      <c r="N855" s="59"/>
    </row>
    <row r="856" spans="2:14" s="62" customFormat="1" ht="15">
      <c r="B856" s="63"/>
      <c r="C856" s="63"/>
      <c r="D856" s="63"/>
      <c r="E856" s="64"/>
      <c r="F856" s="64"/>
      <c r="G856" s="64"/>
      <c r="H856" s="65"/>
      <c r="I856" s="65"/>
      <c r="J856" s="65"/>
      <c r="K856" s="65"/>
      <c r="L856" s="65"/>
      <c r="M856" s="59"/>
      <c r="N856" s="59"/>
    </row>
    <row r="857" spans="2:14" s="62" customFormat="1" ht="15">
      <c r="B857" s="63"/>
      <c r="C857" s="63"/>
      <c r="D857" s="63"/>
      <c r="E857" s="64"/>
      <c r="F857" s="64"/>
      <c r="G857" s="64"/>
      <c r="H857" s="65"/>
      <c r="I857" s="65"/>
      <c r="J857" s="65"/>
      <c r="K857" s="65"/>
      <c r="L857" s="65"/>
      <c r="M857" s="59"/>
      <c r="N857" s="59"/>
    </row>
    <row r="858" spans="2:14" s="62" customFormat="1" ht="15">
      <c r="B858" s="63"/>
      <c r="C858" s="63"/>
      <c r="D858" s="63"/>
      <c r="E858" s="64"/>
      <c r="F858" s="64"/>
      <c r="G858" s="64"/>
      <c r="H858" s="65"/>
      <c r="I858" s="65"/>
      <c r="J858" s="65"/>
      <c r="K858" s="65"/>
      <c r="L858" s="65"/>
      <c r="M858" s="59"/>
      <c r="N858" s="59"/>
    </row>
    <row r="859" spans="2:14" s="62" customFormat="1" ht="15">
      <c r="B859" s="63"/>
      <c r="C859" s="63"/>
      <c r="D859" s="63"/>
      <c r="E859" s="64"/>
      <c r="F859" s="64"/>
      <c r="G859" s="64"/>
      <c r="H859" s="65"/>
      <c r="I859" s="65"/>
      <c r="J859" s="65"/>
      <c r="K859" s="65"/>
      <c r="L859" s="65"/>
      <c r="M859" s="59"/>
      <c r="N859" s="59"/>
    </row>
    <row r="860" spans="2:14" s="62" customFormat="1" ht="15">
      <c r="B860" s="63"/>
      <c r="C860" s="63"/>
      <c r="D860" s="63"/>
      <c r="E860" s="64"/>
      <c r="F860" s="64"/>
      <c r="G860" s="64"/>
      <c r="H860" s="65"/>
      <c r="I860" s="65"/>
      <c r="J860" s="65"/>
      <c r="K860" s="65"/>
      <c r="L860" s="65"/>
      <c r="M860" s="59"/>
      <c r="N860" s="59"/>
    </row>
    <row r="861" spans="2:14" s="62" customFormat="1" ht="15">
      <c r="B861" s="63"/>
      <c r="C861" s="63"/>
      <c r="D861" s="63"/>
      <c r="E861" s="64"/>
      <c r="F861" s="64"/>
      <c r="G861" s="64"/>
      <c r="H861" s="65"/>
      <c r="I861" s="65"/>
      <c r="J861" s="65"/>
      <c r="K861" s="65"/>
      <c r="L861" s="65"/>
      <c r="M861" s="59"/>
      <c r="N861" s="59"/>
    </row>
    <row r="862" spans="2:14" s="62" customFormat="1" ht="15">
      <c r="B862" s="63"/>
      <c r="C862" s="63"/>
      <c r="D862" s="63"/>
      <c r="E862" s="64"/>
      <c r="F862" s="64"/>
      <c r="G862" s="64"/>
      <c r="H862" s="65"/>
      <c r="I862" s="65"/>
      <c r="J862" s="65"/>
      <c r="K862" s="65"/>
      <c r="L862" s="65"/>
      <c r="M862" s="59"/>
      <c r="N862" s="59"/>
    </row>
    <row r="863" spans="2:14" s="62" customFormat="1" ht="15">
      <c r="B863" s="63"/>
      <c r="C863" s="63"/>
      <c r="D863" s="63"/>
      <c r="E863" s="64"/>
      <c r="F863" s="64"/>
      <c r="G863" s="64"/>
      <c r="H863" s="65"/>
      <c r="I863" s="65"/>
      <c r="J863" s="65"/>
      <c r="K863" s="65"/>
      <c r="L863" s="65"/>
      <c r="M863" s="59"/>
      <c r="N863" s="59"/>
    </row>
    <row r="864" spans="2:14" s="62" customFormat="1" ht="15">
      <c r="B864" s="63"/>
      <c r="C864" s="63"/>
      <c r="D864" s="63"/>
      <c r="E864" s="64"/>
      <c r="F864" s="64"/>
      <c r="G864" s="64"/>
      <c r="H864" s="65"/>
      <c r="I864" s="65"/>
      <c r="J864" s="65"/>
      <c r="K864" s="65"/>
      <c r="L864" s="65"/>
      <c r="M864" s="59"/>
      <c r="N864" s="59"/>
    </row>
    <row r="865" spans="2:14" s="62" customFormat="1" ht="15">
      <c r="B865" s="63"/>
      <c r="C865" s="63"/>
      <c r="D865" s="63"/>
      <c r="E865" s="64"/>
      <c r="F865" s="64"/>
      <c r="G865" s="64"/>
      <c r="H865" s="65"/>
      <c r="I865" s="65"/>
      <c r="J865" s="65"/>
      <c r="K865" s="65"/>
      <c r="L865" s="65"/>
      <c r="M865" s="59"/>
      <c r="N865" s="59"/>
    </row>
    <row r="866" spans="2:14" s="62" customFormat="1" ht="15">
      <c r="B866" s="63"/>
      <c r="C866" s="63"/>
      <c r="D866" s="63"/>
      <c r="E866" s="64"/>
      <c r="F866" s="64"/>
      <c r="G866" s="64"/>
      <c r="H866" s="65"/>
      <c r="I866" s="65"/>
      <c r="J866" s="65"/>
      <c r="K866" s="65"/>
      <c r="L866" s="65"/>
      <c r="M866" s="59"/>
      <c r="N866" s="59"/>
    </row>
    <row r="867" spans="2:14" s="62" customFormat="1" ht="15">
      <c r="B867" s="63"/>
      <c r="C867" s="63"/>
      <c r="D867" s="63"/>
      <c r="E867" s="64"/>
      <c r="F867" s="64"/>
      <c r="G867" s="64"/>
      <c r="H867" s="65"/>
      <c r="I867" s="65"/>
      <c r="J867" s="65"/>
      <c r="K867" s="65"/>
      <c r="L867" s="65"/>
      <c r="M867" s="59"/>
      <c r="N867" s="59"/>
    </row>
    <row r="868" spans="2:14" s="62" customFormat="1" ht="15">
      <c r="B868" s="63"/>
      <c r="C868" s="63"/>
      <c r="D868" s="63"/>
      <c r="E868" s="64"/>
      <c r="F868" s="64"/>
      <c r="G868" s="64"/>
      <c r="H868" s="65"/>
      <c r="I868" s="65"/>
      <c r="J868" s="65"/>
      <c r="K868" s="65"/>
      <c r="L868" s="65"/>
      <c r="M868" s="59"/>
      <c r="N868" s="59"/>
    </row>
    <row r="869" spans="2:14" s="62" customFormat="1" ht="15">
      <c r="B869" s="63"/>
      <c r="C869" s="63"/>
      <c r="D869" s="63"/>
      <c r="E869" s="64"/>
      <c r="F869" s="64"/>
      <c r="G869" s="64"/>
      <c r="H869" s="65"/>
      <c r="I869" s="65"/>
      <c r="J869" s="65"/>
      <c r="K869" s="65"/>
      <c r="L869" s="65"/>
      <c r="M869" s="59"/>
      <c r="N869" s="59"/>
    </row>
    <row r="870" spans="2:14" s="62" customFormat="1" ht="15">
      <c r="B870" s="63"/>
      <c r="C870" s="63"/>
      <c r="D870" s="63"/>
      <c r="E870" s="64"/>
      <c r="F870" s="64"/>
      <c r="G870" s="64"/>
      <c r="H870" s="65"/>
      <c r="I870" s="65"/>
      <c r="J870" s="65"/>
      <c r="K870" s="65"/>
      <c r="L870" s="65"/>
      <c r="M870" s="59"/>
      <c r="N870" s="59"/>
    </row>
    <row r="871" spans="2:14" s="62" customFormat="1" ht="15">
      <c r="B871" s="63"/>
      <c r="C871" s="63"/>
      <c r="D871" s="63"/>
      <c r="E871" s="64"/>
      <c r="F871" s="64"/>
      <c r="G871" s="64"/>
      <c r="H871" s="65"/>
      <c r="I871" s="65"/>
      <c r="J871" s="65"/>
      <c r="K871" s="65"/>
      <c r="L871" s="65"/>
      <c r="M871" s="59"/>
      <c r="N871" s="59"/>
    </row>
    <row r="872" spans="2:14" s="62" customFormat="1" ht="15">
      <c r="B872" s="63"/>
      <c r="C872" s="63"/>
      <c r="D872" s="63"/>
      <c r="E872" s="64"/>
      <c r="F872" s="64"/>
      <c r="G872" s="64"/>
      <c r="H872" s="65"/>
      <c r="I872" s="65"/>
      <c r="J872" s="65"/>
      <c r="K872" s="65"/>
      <c r="L872" s="65"/>
      <c r="M872" s="59"/>
      <c r="N872" s="59"/>
    </row>
    <row r="873" spans="2:14" s="62" customFormat="1" ht="15">
      <c r="B873" s="63"/>
      <c r="C873" s="63"/>
      <c r="D873" s="63"/>
      <c r="E873" s="64"/>
      <c r="F873" s="64"/>
      <c r="G873" s="64"/>
      <c r="H873" s="65"/>
      <c r="I873" s="65"/>
      <c r="J873" s="65"/>
      <c r="K873" s="65"/>
      <c r="L873" s="65"/>
      <c r="M873" s="59"/>
      <c r="N873" s="59"/>
    </row>
    <row r="874" spans="2:14" s="62" customFormat="1" ht="15">
      <c r="B874" s="63"/>
      <c r="C874" s="63"/>
      <c r="D874" s="63"/>
      <c r="E874" s="64"/>
      <c r="F874" s="64"/>
      <c r="G874" s="64"/>
      <c r="H874" s="65"/>
      <c r="I874" s="65"/>
      <c r="J874" s="65"/>
      <c r="K874" s="65"/>
      <c r="L874" s="65"/>
      <c r="M874" s="59"/>
      <c r="N874" s="59"/>
    </row>
    <row r="875" spans="2:14" s="62" customFormat="1" ht="15">
      <c r="B875" s="63"/>
      <c r="C875" s="63"/>
      <c r="D875" s="63"/>
      <c r="E875" s="64"/>
      <c r="F875" s="64"/>
      <c r="G875" s="64"/>
      <c r="H875" s="65"/>
      <c r="I875" s="65"/>
      <c r="J875" s="65"/>
      <c r="K875" s="65"/>
      <c r="L875" s="65"/>
      <c r="M875" s="59"/>
      <c r="N875" s="59"/>
    </row>
    <row r="876" spans="2:14" s="62" customFormat="1" ht="15">
      <c r="B876" s="63"/>
      <c r="C876" s="63"/>
      <c r="D876" s="63"/>
      <c r="E876" s="64"/>
      <c r="F876" s="64"/>
      <c r="G876" s="64"/>
      <c r="H876" s="65"/>
      <c r="I876" s="65"/>
      <c r="J876" s="65"/>
      <c r="K876" s="65"/>
      <c r="L876" s="65"/>
      <c r="M876" s="59"/>
      <c r="N876" s="59"/>
    </row>
    <row r="877" spans="2:14" s="62" customFormat="1" ht="15">
      <c r="B877" s="63"/>
      <c r="C877" s="63"/>
      <c r="D877" s="63"/>
      <c r="E877" s="64"/>
      <c r="F877" s="64"/>
      <c r="G877" s="64"/>
      <c r="H877" s="65"/>
      <c r="I877" s="65"/>
      <c r="J877" s="65"/>
      <c r="K877" s="65"/>
      <c r="L877" s="65"/>
      <c r="M877" s="59"/>
      <c r="N877" s="59"/>
    </row>
    <row r="878" spans="2:14" s="62" customFormat="1" ht="15">
      <c r="B878" s="63"/>
      <c r="C878" s="63"/>
      <c r="D878" s="63"/>
      <c r="E878" s="64"/>
      <c r="F878" s="64"/>
      <c r="G878" s="64"/>
      <c r="H878" s="65"/>
      <c r="I878" s="65"/>
      <c r="J878" s="65"/>
      <c r="K878" s="65"/>
      <c r="L878" s="65"/>
      <c r="M878" s="59"/>
      <c r="N878" s="59"/>
    </row>
    <row r="879" spans="2:14" s="62" customFormat="1" ht="15">
      <c r="B879" s="63"/>
      <c r="C879" s="63"/>
      <c r="D879" s="63"/>
      <c r="E879" s="64"/>
      <c r="F879" s="64"/>
      <c r="G879" s="64"/>
      <c r="H879" s="65"/>
      <c r="I879" s="65"/>
      <c r="J879" s="65"/>
      <c r="K879" s="65"/>
      <c r="L879" s="65"/>
      <c r="M879" s="59"/>
      <c r="N879" s="59"/>
    </row>
    <row r="880" spans="2:14" s="62" customFormat="1" ht="15">
      <c r="B880" s="63"/>
      <c r="C880" s="63"/>
      <c r="D880" s="63"/>
      <c r="E880" s="64"/>
      <c r="F880" s="64"/>
      <c r="G880" s="64"/>
      <c r="H880" s="65"/>
      <c r="I880" s="65"/>
      <c r="J880" s="65"/>
      <c r="K880" s="65"/>
      <c r="L880" s="65"/>
      <c r="M880" s="59"/>
      <c r="N880" s="59"/>
    </row>
    <row r="881" spans="2:14" s="62" customFormat="1" ht="15">
      <c r="B881" s="63"/>
      <c r="C881" s="63"/>
      <c r="D881" s="63"/>
      <c r="E881" s="64"/>
      <c r="F881" s="64"/>
      <c r="G881" s="64"/>
      <c r="H881" s="65"/>
      <c r="I881" s="65"/>
      <c r="J881" s="65"/>
      <c r="K881" s="65"/>
      <c r="L881" s="65"/>
      <c r="M881" s="59"/>
      <c r="N881" s="59"/>
    </row>
    <row r="882" spans="2:14" s="62" customFormat="1" ht="15">
      <c r="B882" s="63"/>
      <c r="C882" s="63"/>
      <c r="D882" s="63"/>
      <c r="E882" s="64"/>
      <c r="F882" s="64"/>
      <c r="G882" s="64"/>
      <c r="H882" s="65"/>
      <c r="I882" s="65"/>
      <c r="J882" s="65"/>
      <c r="K882" s="65"/>
      <c r="L882" s="65"/>
      <c r="M882" s="59"/>
      <c r="N882" s="59"/>
    </row>
    <row r="883" spans="2:14" s="62" customFormat="1" ht="15">
      <c r="B883" s="63"/>
      <c r="C883" s="63"/>
      <c r="D883" s="63"/>
      <c r="E883" s="64"/>
      <c r="F883" s="64"/>
      <c r="G883" s="64"/>
      <c r="H883" s="65"/>
      <c r="I883" s="65"/>
      <c r="J883" s="65"/>
      <c r="K883" s="65"/>
      <c r="L883" s="65"/>
      <c r="M883" s="59"/>
      <c r="N883" s="59"/>
    </row>
    <row r="884" spans="2:14" s="62" customFormat="1" ht="15">
      <c r="B884" s="63"/>
      <c r="C884" s="63"/>
      <c r="D884" s="63"/>
      <c r="E884" s="64"/>
      <c r="F884" s="64"/>
      <c r="G884" s="64"/>
      <c r="H884" s="65"/>
      <c r="I884" s="65"/>
      <c r="J884" s="65"/>
      <c r="K884" s="65"/>
      <c r="L884" s="65"/>
      <c r="M884" s="59"/>
      <c r="N884" s="59"/>
    </row>
    <row r="885" spans="2:14" s="62" customFormat="1" ht="15">
      <c r="B885" s="63"/>
      <c r="C885" s="63"/>
      <c r="D885" s="63"/>
      <c r="E885" s="64"/>
      <c r="F885" s="64"/>
      <c r="G885" s="64"/>
      <c r="H885" s="65"/>
      <c r="I885" s="65"/>
      <c r="J885" s="65"/>
      <c r="K885" s="65"/>
      <c r="L885" s="65"/>
      <c r="M885" s="59"/>
      <c r="N885" s="59"/>
    </row>
    <row r="886" spans="2:14" s="62" customFormat="1" ht="15">
      <c r="B886" s="63"/>
      <c r="C886" s="63"/>
      <c r="D886" s="63"/>
      <c r="E886" s="64"/>
      <c r="F886" s="64"/>
      <c r="G886" s="64"/>
      <c r="H886" s="65"/>
      <c r="I886" s="65"/>
      <c r="J886" s="65"/>
      <c r="K886" s="65"/>
      <c r="L886" s="65"/>
      <c r="M886" s="59"/>
      <c r="N886" s="59"/>
    </row>
    <row r="887" spans="2:14" s="62" customFormat="1" ht="15">
      <c r="B887" s="63"/>
      <c r="C887" s="63"/>
      <c r="D887" s="63"/>
      <c r="E887" s="64"/>
      <c r="F887" s="64"/>
      <c r="G887" s="64"/>
      <c r="H887" s="65"/>
      <c r="I887" s="65"/>
      <c r="J887" s="65"/>
      <c r="K887" s="65"/>
      <c r="L887" s="65"/>
      <c r="M887" s="59"/>
      <c r="N887" s="59"/>
    </row>
    <row r="888" spans="2:14" s="62" customFormat="1" ht="15">
      <c r="B888" s="63"/>
      <c r="C888" s="63"/>
      <c r="D888" s="63"/>
      <c r="E888" s="64"/>
      <c r="F888" s="64"/>
      <c r="G888" s="64"/>
      <c r="H888" s="65"/>
      <c r="I888" s="65"/>
      <c r="J888" s="65"/>
      <c r="K888" s="65"/>
      <c r="L888" s="65"/>
      <c r="M888" s="59"/>
      <c r="N888" s="59"/>
    </row>
    <row r="889" spans="2:14" s="62" customFormat="1" ht="15">
      <c r="B889" s="63"/>
      <c r="C889" s="63"/>
      <c r="D889" s="63"/>
      <c r="E889" s="64"/>
      <c r="F889" s="64"/>
      <c r="G889" s="64"/>
      <c r="H889" s="65"/>
      <c r="I889" s="65"/>
      <c r="J889" s="65"/>
      <c r="K889" s="65"/>
      <c r="L889" s="65"/>
      <c r="M889" s="59"/>
      <c r="N889" s="59"/>
    </row>
    <row r="890" spans="2:14" s="62" customFormat="1" ht="15">
      <c r="B890" s="63"/>
      <c r="C890" s="63"/>
      <c r="D890" s="63"/>
      <c r="E890" s="64"/>
      <c r="F890" s="64"/>
      <c r="G890" s="64"/>
      <c r="H890" s="65"/>
      <c r="I890" s="65"/>
      <c r="J890" s="65"/>
      <c r="K890" s="65"/>
      <c r="L890" s="65"/>
      <c r="M890" s="59"/>
      <c r="N890" s="59"/>
    </row>
    <row r="891" spans="2:14" s="62" customFormat="1" ht="15">
      <c r="B891" s="63"/>
      <c r="C891" s="63"/>
      <c r="D891" s="63"/>
      <c r="E891" s="64"/>
      <c r="F891" s="64"/>
      <c r="G891" s="64"/>
      <c r="H891" s="65"/>
      <c r="I891" s="65"/>
      <c r="J891" s="65"/>
      <c r="K891" s="65"/>
      <c r="L891" s="65"/>
      <c r="M891" s="59"/>
      <c r="N891" s="59"/>
    </row>
    <row r="892" spans="2:14" s="62" customFormat="1" ht="15">
      <c r="B892" s="63"/>
      <c r="C892" s="63"/>
      <c r="D892" s="63"/>
      <c r="E892" s="64"/>
      <c r="F892" s="64"/>
      <c r="G892" s="64"/>
      <c r="H892" s="65"/>
      <c r="I892" s="65"/>
      <c r="J892" s="65"/>
      <c r="K892" s="65"/>
      <c r="L892" s="65"/>
      <c r="M892" s="59"/>
      <c r="N892" s="59"/>
    </row>
    <row r="893" spans="2:14" s="62" customFormat="1" ht="15">
      <c r="B893" s="63"/>
      <c r="C893" s="63"/>
      <c r="D893" s="63"/>
      <c r="E893" s="64"/>
      <c r="F893" s="64"/>
      <c r="G893" s="64"/>
      <c r="H893" s="65"/>
      <c r="I893" s="65"/>
      <c r="J893" s="65"/>
      <c r="K893" s="65"/>
      <c r="L893" s="65"/>
      <c r="M893" s="59"/>
      <c r="N893" s="59"/>
    </row>
    <row r="894" spans="2:14" s="62" customFormat="1" ht="15">
      <c r="B894" s="63"/>
      <c r="C894" s="63"/>
      <c r="D894" s="63"/>
      <c r="E894" s="64"/>
      <c r="F894" s="64"/>
      <c r="G894" s="64"/>
      <c r="H894" s="65"/>
      <c r="I894" s="65"/>
      <c r="J894" s="65"/>
      <c r="K894" s="65"/>
      <c r="L894" s="65"/>
      <c r="M894" s="59"/>
      <c r="N894" s="59"/>
    </row>
    <row r="895" spans="2:14" s="62" customFormat="1" ht="15">
      <c r="B895" s="63"/>
      <c r="C895" s="63"/>
      <c r="D895" s="63"/>
      <c r="E895" s="64"/>
      <c r="F895" s="64"/>
      <c r="G895" s="64"/>
      <c r="H895" s="65"/>
      <c r="I895" s="65"/>
      <c r="J895" s="65"/>
      <c r="K895" s="65"/>
      <c r="L895" s="65"/>
      <c r="M895" s="59"/>
      <c r="N895" s="59"/>
    </row>
    <row r="896" spans="2:14" s="62" customFormat="1" ht="15">
      <c r="B896" s="63"/>
      <c r="C896" s="63"/>
      <c r="D896" s="63"/>
      <c r="E896" s="64"/>
      <c r="F896" s="64"/>
      <c r="G896" s="64"/>
      <c r="H896" s="65"/>
      <c r="I896" s="65"/>
      <c r="J896" s="65"/>
      <c r="K896" s="65"/>
      <c r="L896" s="65"/>
      <c r="M896" s="59"/>
      <c r="N896" s="59"/>
    </row>
    <row r="897" spans="2:14" s="62" customFormat="1" ht="15">
      <c r="B897" s="63"/>
      <c r="C897" s="63"/>
      <c r="D897" s="63"/>
      <c r="E897" s="64"/>
      <c r="F897" s="64"/>
      <c r="G897" s="64"/>
      <c r="H897" s="65"/>
      <c r="I897" s="65"/>
      <c r="J897" s="65"/>
      <c r="K897" s="65"/>
      <c r="L897" s="65"/>
      <c r="M897" s="59"/>
      <c r="N897" s="59"/>
    </row>
    <row r="898" spans="2:14" s="62" customFormat="1" ht="15">
      <c r="B898" s="63"/>
      <c r="C898" s="63"/>
      <c r="D898" s="63"/>
      <c r="E898" s="64"/>
      <c r="F898" s="64"/>
      <c r="G898" s="64"/>
      <c r="H898" s="65"/>
      <c r="I898" s="65"/>
      <c r="J898" s="65"/>
      <c r="K898" s="65"/>
      <c r="L898" s="65"/>
      <c r="M898" s="59"/>
      <c r="N898" s="59"/>
    </row>
    <row r="899" spans="2:14" s="62" customFormat="1" ht="15">
      <c r="B899" s="63"/>
      <c r="C899" s="63"/>
      <c r="D899" s="63"/>
      <c r="E899" s="64"/>
      <c r="F899" s="64"/>
      <c r="G899" s="64"/>
      <c r="H899" s="65"/>
      <c r="I899" s="65"/>
      <c r="J899" s="65"/>
      <c r="K899" s="65"/>
      <c r="L899" s="65"/>
      <c r="M899" s="59"/>
      <c r="N899" s="59"/>
    </row>
    <row r="900" spans="2:14" s="62" customFormat="1" ht="15">
      <c r="B900" s="63"/>
      <c r="C900" s="63"/>
      <c r="D900" s="63"/>
      <c r="E900" s="64"/>
      <c r="F900" s="64"/>
      <c r="G900" s="64"/>
      <c r="H900" s="65"/>
      <c r="I900" s="65"/>
      <c r="J900" s="65"/>
      <c r="K900" s="65"/>
      <c r="L900" s="65"/>
      <c r="M900" s="59"/>
      <c r="N900" s="59"/>
    </row>
    <row r="901" spans="2:14" s="62" customFormat="1" ht="15">
      <c r="B901" s="63"/>
      <c r="C901" s="63"/>
      <c r="D901" s="63"/>
      <c r="E901" s="64"/>
      <c r="F901" s="64"/>
      <c r="G901" s="64"/>
      <c r="H901" s="65"/>
      <c r="I901" s="65"/>
      <c r="J901" s="65"/>
      <c r="K901" s="65"/>
      <c r="L901" s="65"/>
      <c r="M901" s="59"/>
      <c r="N901" s="59"/>
    </row>
    <row r="902" spans="2:14" s="62" customFormat="1" ht="15">
      <c r="B902" s="63"/>
      <c r="C902" s="63"/>
      <c r="D902" s="63"/>
      <c r="E902" s="64"/>
      <c r="F902" s="64"/>
      <c r="G902" s="64"/>
      <c r="H902" s="65"/>
      <c r="I902" s="65"/>
      <c r="J902" s="65"/>
      <c r="K902" s="65"/>
      <c r="L902" s="65"/>
      <c r="M902" s="59"/>
      <c r="N902" s="59"/>
    </row>
    <row r="903" spans="2:14" s="62" customFormat="1" ht="15">
      <c r="B903" s="63"/>
      <c r="C903" s="63"/>
      <c r="D903" s="63"/>
      <c r="E903" s="64"/>
      <c r="F903" s="64"/>
      <c r="G903" s="64"/>
      <c r="H903" s="65"/>
      <c r="I903" s="65"/>
      <c r="J903" s="65"/>
      <c r="K903" s="65"/>
      <c r="L903" s="65"/>
      <c r="M903" s="59"/>
      <c r="N903" s="59"/>
    </row>
    <row r="904" spans="2:14" s="62" customFormat="1" ht="15">
      <c r="B904" s="63"/>
      <c r="C904" s="63"/>
      <c r="D904" s="63"/>
      <c r="E904" s="64"/>
      <c r="F904" s="64"/>
      <c r="G904" s="64"/>
      <c r="H904" s="65"/>
      <c r="I904" s="65"/>
      <c r="J904" s="65"/>
      <c r="K904" s="65"/>
      <c r="L904" s="65"/>
      <c r="M904" s="59"/>
      <c r="N904" s="59"/>
    </row>
    <row r="905" spans="2:14" s="62" customFormat="1" ht="15">
      <c r="B905" s="63"/>
      <c r="C905" s="63"/>
      <c r="D905" s="63"/>
      <c r="E905" s="64"/>
      <c r="F905" s="64"/>
      <c r="G905" s="64"/>
      <c r="H905" s="65"/>
      <c r="I905" s="65"/>
      <c r="J905" s="65"/>
      <c r="K905" s="65"/>
      <c r="L905" s="65"/>
      <c r="M905" s="59"/>
      <c r="N905" s="59"/>
    </row>
    <row r="906" spans="2:14" s="62" customFormat="1" ht="15">
      <c r="B906" s="63"/>
      <c r="C906" s="63"/>
      <c r="D906" s="63"/>
      <c r="E906" s="64"/>
      <c r="F906" s="64"/>
      <c r="G906" s="64"/>
      <c r="H906" s="65"/>
      <c r="I906" s="65"/>
      <c r="J906" s="65"/>
      <c r="K906" s="65"/>
      <c r="L906" s="65"/>
      <c r="M906" s="59"/>
      <c r="N906" s="59"/>
    </row>
    <row r="907" spans="2:14" s="62" customFormat="1" ht="15">
      <c r="B907" s="63"/>
      <c r="C907" s="63"/>
      <c r="D907" s="63"/>
      <c r="E907" s="64"/>
      <c r="F907" s="64"/>
      <c r="G907" s="64"/>
      <c r="H907" s="65"/>
      <c r="I907" s="65"/>
      <c r="J907" s="65"/>
      <c r="K907" s="65"/>
      <c r="L907" s="65"/>
      <c r="M907" s="59"/>
      <c r="N907" s="59"/>
    </row>
    <row r="908" spans="2:14" s="62" customFormat="1" ht="15">
      <c r="B908" s="63"/>
      <c r="C908" s="63"/>
      <c r="D908" s="63"/>
      <c r="E908" s="64"/>
      <c r="F908" s="64"/>
      <c r="G908" s="64"/>
      <c r="H908" s="65"/>
      <c r="I908" s="65"/>
      <c r="J908" s="65"/>
      <c r="K908" s="65"/>
      <c r="L908" s="65"/>
      <c r="M908" s="59"/>
      <c r="N908" s="59"/>
    </row>
    <row r="909" spans="2:14" s="62" customFormat="1" ht="15">
      <c r="B909" s="63"/>
      <c r="C909" s="63"/>
      <c r="D909" s="63"/>
      <c r="E909" s="64"/>
      <c r="F909" s="64"/>
      <c r="G909" s="64"/>
      <c r="H909" s="65"/>
      <c r="I909" s="65"/>
      <c r="J909" s="65"/>
      <c r="K909" s="65"/>
      <c r="L909" s="65"/>
      <c r="M909" s="59"/>
      <c r="N909" s="59"/>
    </row>
    <row r="910" spans="2:14" s="62" customFormat="1" ht="15">
      <c r="B910" s="63"/>
      <c r="C910" s="63"/>
      <c r="D910" s="63"/>
      <c r="E910" s="64"/>
      <c r="F910" s="64"/>
      <c r="G910" s="64"/>
      <c r="H910" s="65"/>
      <c r="I910" s="65"/>
      <c r="J910" s="65"/>
      <c r="K910" s="65"/>
      <c r="L910" s="65"/>
      <c r="M910" s="59"/>
      <c r="N910" s="59"/>
    </row>
    <row r="911" spans="2:14" s="62" customFormat="1" ht="15">
      <c r="B911" s="63"/>
      <c r="C911" s="63"/>
      <c r="D911" s="63"/>
      <c r="E911" s="64"/>
      <c r="F911" s="64"/>
      <c r="G911" s="64"/>
      <c r="H911" s="65"/>
      <c r="I911" s="65"/>
      <c r="J911" s="65"/>
      <c r="K911" s="65"/>
      <c r="L911" s="65"/>
      <c r="M911" s="59"/>
      <c r="N911" s="59"/>
    </row>
    <row r="912" spans="2:14" s="62" customFormat="1" ht="15">
      <c r="B912" s="63"/>
      <c r="C912" s="63"/>
      <c r="D912" s="63"/>
      <c r="E912" s="64"/>
      <c r="F912" s="64"/>
      <c r="G912" s="64"/>
      <c r="H912" s="65"/>
      <c r="I912" s="65"/>
      <c r="J912" s="65"/>
      <c r="K912" s="65"/>
      <c r="L912" s="65"/>
      <c r="M912" s="59"/>
      <c r="N912" s="59"/>
    </row>
    <row r="913" spans="2:14" s="62" customFormat="1" ht="15">
      <c r="B913" s="63"/>
      <c r="C913" s="63"/>
      <c r="D913" s="63"/>
      <c r="E913" s="64"/>
      <c r="F913" s="64"/>
      <c r="G913" s="64"/>
      <c r="H913" s="65"/>
      <c r="I913" s="65"/>
      <c r="J913" s="65"/>
      <c r="K913" s="65"/>
      <c r="L913" s="65"/>
      <c r="M913" s="59"/>
      <c r="N913" s="59"/>
    </row>
    <row r="914" spans="2:14" s="62" customFormat="1" ht="15">
      <c r="B914" s="63"/>
      <c r="C914" s="63"/>
      <c r="D914" s="63"/>
      <c r="E914" s="64"/>
      <c r="F914" s="64"/>
      <c r="G914" s="64"/>
      <c r="H914" s="65"/>
      <c r="I914" s="65"/>
      <c r="J914" s="65"/>
      <c r="K914" s="65"/>
      <c r="L914" s="65"/>
      <c r="M914" s="59"/>
      <c r="N914" s="59"/>
    </row>
    <row r="915" spans="2:14" s="62" customFormat="1" ht="15">
      <c r="B915" s="63"/>
      <c r="C915" s="63"/>
      <c r="D915" s="63"/>
      <c r="E915" s="64"/>
      <c r="F915" s="64"/>
      <c r="G915" s="64"/>
      <c r="H915" s="65"/>
      <c r="I915" s="65"/>
      <c r="J915" s="65"/>
      <c r="K915" s="65"/>
      <c r="L915" s="65"/>
      <c r="M915" s="59"/>
      <c r="N915" s="59"/>
    </row>
    <row r="916" spans="2:14" s="62" customFormat="1" ht="15">
      <c r="B916" s="63"/>
      <c r="C916" s="63"/>
      <c r="D916" s="63"/>
      <c r="E916" s="64"/>
      <c r="F916" s="64"/>
      <c r="G916" s="64"/>
      <c r="H916" s="65"/>
      <c r="I916" s="65"/>
      <c r="J916" s="65"/>
      <c r="K916" s="65"/>
      <c r="L916" s="65"/>
      <c r="M916" s="59"/>
      <c r="N916" s="59"/>
    </row>
    <row r="917" spans="2:14" s="62" customFormat="1" ht="15">
      <c r="B917" s="63"/>
      <c r="C917" s="63"/>
      <c r="D917" s="63"/>
      <c r="E917" s="64"/>
      <c r="F917" s="64"/>
      <c r="G917" s="64"/>
      <c r="H917" s="65"/>
      <c r="I917" s="65"/>
      <c r="J917" s="65"/>
      <c r="K917" s="65"/>
      <c r="L917" s="65"/>
      <c r="M917" s="59"/>
      <c r="N917" s="59"/>
    </row>
    <row r="918" spans="2:14" s="62" customFormat="1" ht="15">
      <c r="B918" s="63"/>
      <c r="C918" s="63"/>
      <c r="D918" s="63"/>
      <c r="E918" s="64"/>
      <c r="F918" s="64"/>
      <c r="G918" s="64"/>
      <c r="H918" s="65"/>
      <c r="I918" s="65"/>
      <c r="J918" s="65"/>
      <c r="K918" s="65"/>
      <c r="L918" s="65"/>
      <c r="M918" s="59"/>
      <c r="N918" s="59"/>
    </row>
    <row r="919" spans="2:14" s="62" customFormat="1" ht="15">
      <c r="B919" s="63"/>
      <c r="C919" s="63"/>
      <c r="D919" s="63"/>
      <c r="E919" s="64"/>
      <c r="F919" s="64"/>
      <c r="G919" s="64"/>
      <c r="H919" s="65"/>
      <c r="I919" s="65"/>
      <c r="J919" s="65"/>
      <c r="K919" s="65"/>
      <c r="L919" s="65"/>
      <c r="M919" s="59"/>
      <c r="N919" s="59"/>
    </row>
    <row r="920" spans="2:14" s="62" customFormat="1" ht="15">
      <c r="B920" s="63"/>
      <c r="C920" s="63"/>
      <c r="D920" s="63"/>
      <c r="E920" s="64"/>
      <c r="F920" s="64"/>
      <c r="G920" s="64"/>
      <c r="H920" s="65"/>
      <c r="I920" s="65"/>
      <c r="J920" s="65"/>
      <c r="K920" s="65"/>
      <c r="L920" s="65"/>
      <c r="M920" s="59"/>
      <c r="N920" s="59"/>
    </row>
    <row r="921" spans="2:14" s="62" customFormat="1" ht="15">
      <c r="B921" s="63"/>
      <c r="C921" s="63"/>
      <c r="D921" s="63"/>
      <c r="E921" s="64"/>
      <c r="F921" s="64"/>
      <c r="G921" s="64"/>
      <c r="H921" s="65"/>
      <c r="I921" s="65"/>
      <c r="J921" s="65"/>
      <c r="K921" s="65"/>
      <c r="L921" s="65"/>
      <c r="M921" s="59"/>
      <c r="N921" s="59"/>
    </row>
    <row r="922" spans="2:14" s="62" customFormat="1" ht="15">
      <c r="B922" s="63"/>
      <c r="C922" s="63"/>
      <c r="D922" s="63"/>
      <c r="E922" s="64"/>
      <c r="F922" s="64"/>
      <c r="G922" s="64"/>
      <c r="H922" s="65"/>
      <c r="I922" s="65"/>
      <c r="J922" s="65"/>
      <c r="K922" s="65"/>
      <c r="L922" s="65"/>
      <c r="M922" s="59"/>
      <c r="N922" s="59"/>
    </row>
    <row r="923" spans="2:14" s="62" customFormat="1" ht="15">
      <c r="B923" s="63"/>
      <c r="C923" s="63"/>
      <c r="D923" s="63"/>
      <c r="E923" s="64"/>
      <c r="F923" s="64"/>
      <c r="G923" s="64"/>
      <c r="H923" s="65"/>
      <c r="I923" s="65"/>
      <c r="J923" s="65"/>
      <c r="K923" s="65"/>
      <c r="L923" s="65"/>
      <c r="M923" s="59"/>
      <c r="N923" s="59"/>
    </row>
    <row r="924" spans="2:14" s="62" customFormat="1" ht="15">
      <c r="B924" s="63"/>
      <c r="C924" s="63"/>
      <c r="D924" s="63"/>
      <c r="E924" s="64"/>
      <c r="F924" s="64"/>
      <c r="G924" s="64"/>
      <c r="H924" s="65"/>
      <c r="I924" s="65"/>
      <c r="J924" s="65"/>
      <c r="K924" s="65"/>
      <c r="L924" s="65"/>
      <c r="M924" s="59"/>
      <c r="N924" s="59"/>
    </row>
    <row r="925" spans="2:14" s="62" customFormat="1" ht="15">
      <c r="B925" s="63"/>
      <c r="C925" s="63"/>
      <c r="D925" s="63"/>
      <c r="E925" s="64"/>
      <c r="F925" s="64"/>
      <c r="G925" s="64"/>
      <c r="H925" s="65"/>
      <c r="I925" s="65"/>
      <c r="J925" s="65"/>
      <c r="K925" s="65"/>
      <c r="L925" s="65"/>
      <c r="M925" s="59"/>
      <c r="N925" s="59"/>
    </row>
    <row r="926" spans="2:14" s="62" customFormat="1" ht="15">
      <c r="B926" s="63"/>
      <c r="C926" s="63"/>
      <c r="D926" s="63"/>
      <c r="E926" s="64"/>
      <c r="F926" s="64"/>
      <c r="G926" s="64"/>
      <c r="H926" s="65"/>
      <c r="I926" s="65"/>
      <c r="J926" s="65"/>
      <c r="K926" s="65"/>
      <c r="L926" s="65"/>
      <c r="M926" s="59"/>
      <c r="N926" s="59"/>
    </row>
    <row r="927" spans="2:14" s="62" customFormat="1" ht="15">
      <c r="B927" s="63"/>
      <c r="C927" s="63"/>
      <c r="D927" s="63"/>
      <c r="E927" s="64"/>
      <c r="F927" s="64"/>
      <c r="G927" s="64"/>
      <c r="H927" s="65"/>
      <c r="I927" s="65"/>
      <c r="J927" s="65"/>
      <c r="K927" s="65"/>
      <c r="L927" s="65"/>
      <c r="M927" s="59"/>
      <c r="N927" s="59"/>
    </row>
    <row r="928" spans="2:14" s="62" customFormat="1" ht="15">
      <c r="B928" s="63"/>
      <c r="C928" s="63"/>
      <c r="D928" s="63"/>
      <c r="E928" s="64"/>
      <c r="F928" s="64"/>
      <c r="G928" s="64"/>
      <c r="H928" s="65"/>
      <c r="I928" s="65"/>
      <c r="J928" s="65"/>
      <c r="K928" s="65"/>
      <c r="L928" s="65"/>
      <c r="M928" s="59"/>
      <c r="N928" s="59"/>
    </row>
    <row r="929" spans="2:14" s="62" customFormat="1" ht="15">
      <c r="B929" s="63"/>
      <c r="C929" s="63"/>
      <c r="D929" s="63"/>
      <c r="E929" s="64"/>
      <c r="F929" s="64"/>
      <c r="G929" s="64"/>
      <c r="H929" s="65"/>
      <c r="I929" s="65"/>
      <c r="J929" s="65"/>
      <c r="K929" s="65"/>
      <c r="L929" s="65"/>
      <c r="M929" s="59"/>
      <c r="N929" s="59"/>
    </row>
    <row r="930" spans="2:14" s="62" customFormat="1" ht="15">
      <c r="B930" s="63"/>
      <c r="C930" s="63"/>
      <c r="D930" s="63"/>
      <c r="E930" s="64"/>
      <c r="F930" s="64"/>
      <c r="G930" s="64"/>
      <c r="H930" s="65"/>
      <c r="I930" s="65"/>
      <c r="J930" s="65"/>
      <c r="K930" s="65"/>
      <c r="L930" s="65"/>
      <c r="M930" s="59"/>
      <c r="N930" s="59"/>
    </row>
    <row r="931" spans="2:14" s="62" customFormat="1" ht="15">
      <c r="B931" s="63"/>
      <c r="C931" s="63"/>
      <c r="D931" s="63"/>
      <c r="E931" s="64"/>
      <c r="F931" s="64"/>
      <c r="G931" s="64"/>
      <c r="H931" s="65"/>
      <c r="I931" s="65"/>
      <c r="J931" s="65"/>
      <c r="K931" s="65"/>
      <c r="L931" s="65"/>
      <c r="M931" s="59"/>
      <c r="N931" s="59"/>
    </row>
    <row r="932" spans="2:14" s="62" customFormat="1" ht="15">
      <c r="B932" s="63"/>
      <c r="C932" s="63"/>
      <c r="D932" s="63"/>
      <c r="E932" s="64"/>
      <c r="F932" s="64"/>
      <c r="G932" s="64"/>
      <c r="H932" s="65"/>
      <c r="I932" s="65"/>
      <c r="J932" s="65"/>
      <c r="K932" s="65"/>
      <c r="L932" s="65"/>
      <c r="M932" s="59"/>
      <c r="N932" s="59"/>
    </row>
    <row r="933" spans="2:14" s="62" customFormat="1" ht="15">
      <c r="B933" s="63"/>
      <c r="C933" s="63"/>
      <c r="D933" s="63"/>
      <c r="E933" s="64"/>
      <c r="F933" s="64"/>
      <c r="G933" s="64"/>
      <c r="H933" s="65"/>
      <c r="I933" s="65"/>
      <c r="J933" s="65"/>
      <c r="K933" s="65"/>
      <c r="L933" s="65"/>
      <c r="M933" s="59"/>
      <c r="N933" s="59"/>
    </row>
    <row r="934" spans="2:14" s="62" customFormat="1" ht="15">
      <c r="B934" s="63"/>
      <c r="C934" s="63"/>
      <c r="D934" s="63"/>
      <c r="E934" s="64"/>
      <c r="F934" s="64"/>
      <c r="G934" s="64"/>
      <c r="H934" s="65"/>
      <c r="I934" s="65"/>
      <c r="J934" s="65"/>
      <c r="K934" s="65"/>
      <c r="L934" s="65"/>
      <c r="M934" s="59"/>
      <c r="N934" s="59"/>
    </row>
    <row r="935" spans="2:14" s="62" customFormat="1" ht="15">
      <c r="B935" s="63"/>
      <c r="C935" s="63"/>
      <c r="D935" s="63"/>
      <c r="E935" s="64"/>
      <c r="F935" s="64"/>
      <c r="G935" s="64"/>
      <c r="H935" s="65"/>
      <c r="I935" s="65"/>
      <c r="J935" s="65"/>
      <c r="K935" s="65"/>
      <c r="L935" s="65"/>
      <c r="M935" s="59"/>
      <c r="N935" s="59"/>
    </row>
    <row r="936" spans="2:14" s="62" customFormat="1" ht="15">
      <c r="B936" s="63"/>
      <c r="C936" s="63"/>
      <c r="D936" s="63"/>
      <c r="E936" s="64"/>
      <c r="F936" s="64"/>
      <c r="G936" s="64"/>
      <c r="H936" s="65"/>
      <c r="I936" s="65"/>
      <c r="J936" s="65"/>
      <c r="K936" s="65"/>
      <c r="L936" s="65"/>
      <c r="M936" s="59"/>
      <c r="N936" s="59"/>
    </row>
    <row r="937" spans="2:14" s="62" customFormat="1" ht="15">
      <c r="B937" s="63"/>
      <c r="C937" s="63"/>
      <c r="D937" s="63"/>
      <c r="E937" s="64"/>
      <c r="F937" s="64"/>
      <c r="G937" s="64"/>
      <c r="H937" s="65"/>
      <c r="I937" s="65"/>
      <c r="J937" s="65"/>
      <c r="K937" s="65"/>
      <c r="L937" s="65"/>
      <c r="M937" s="59"/>
      <c r="N937" s="59"/>
    </row>
    <row r="938" spans="2:14" s="62" customFormat="1" ht="15">
      <c r="B938" s="63"/>
      <c r="C938" s="63"/>
      <c r="D938" s="63"/>
      <c r="E938" s="64"/>
      <c r="F938" s="64"/>
      <c r="G938" s="64"/>
      <c r="H938" s="65"/>
      <c r="I938" s="65"/>
      <c r="J938" s="65"/>
      <c r="K938" s="65"/>
      <c r="L938" s="65"/>
      <c r="M938" s="59"/>
      <c r="N938" s="59"/>
    </row>
    <row r="939" spans="2:14" s="62" customFormat="1" ht="15">
      <c r="B939" s="63"/>
      <c r="C939" s="63"/>
      <c r="D939" s="63"/>
      <c r="E939" s="64"/>
      <c r="F939" s="64"/>
      <c r="G939" s="64"/>
      <c r="H939" s="65"/>
      <c r="I939" s="65"/>
      <c r="J939" s="65"/>
      <c r="K939" s="65"/>
      <c r="L939" s="65"/>
      <c r="M939" s="59"/>
      <c r="N939" s="59"/>
    </row>
    <row r="940" spans="2:14" s="62" customFormat="1" ht="15">
      <c r="B940" s="63"/>
      <c r="C940" s="63"/>
      <c r="D940" s="63"/>
      <c r="E940" s="64"/>
      <c r="F940" s="64"/>
      <c r="G940" s="64"/>
      <c r="H940" s="65"/>
      <c r="I940" s="65"/>
      <c r="J940" s="65"/>
      <c r="K940" s="65"/>
      <c r="L940" s="65"/>
      <c r="M940" s="59"/>
      <c r="N940" s="59"/>
    </row>
    <row r="941" spans="2:14" s="62" customFormat="1" ht="15">
      <c r="B941" s="63"/>
      <c r="C941" s="63"/>
      <c r="D941" s="63"/>
      <c r="E941" s="64"/>
      <c r="F941" s="64"/>
      <c r="G941" s="64"/>
      <c r="H941" s="65"/>
      <c r="I941" s="65"/>
      <c r="J941" s="65"/>
      <c r="K941" s="65"/>
      <c r="L941" s="65"/>
      <c r="M941" s="59"/>
      <c r="N941" s="59"/>
    </row>
    <row r="942" spans="2:14" s="62" customFormat="1" ht="15">
      <c r="B942" s="63"/>
      <c r="C942" s="63"/>
      <c r="D942" s="63"/>
      <c r="E942" s="64"/>
      <c r="F942" s="64"/>
      <c r="G942" s="64"/>
      <c r="H942" s="65"/>
      <c r="I942" s="65"/>
      <c r="J942" s="65"/>
      <c r="K942" s="65"/>
      <c r="L942" s="65"/>
      <c r="M942" s="59"/>
      <c r="N942" s="59"/>
    </row>
    <row r="943" spans="2:14" s="62" customFormat="1" ht="15">
      <c r="B943" s="63"/>
      <c r="C943" s="63"/>
      <c r="D943" s="63"/>
      <c r="E943" s="64"/>
      <c r="F943" s="64"/>
      <c r="G943" s="64"/>
      <c r="H943" s="65"/>
      <c r="I943" s="65"/>
      <c r="J943" s="65"/>
      <c r="K943" s="65"/>
      <c r="L943" s="65"/>
      <c r="M943" s="59"/>
      <c r="N943" s="59"/>
    </row>
    <row r="944" spans="2:14" s="62" customFormat="1" ht="15">
      <c r="B944" s="63"/>
      <c r="C944" s="63"/>
      <c r="D944" s="63"/>
      <c r="E944" s="64"/>
      <c r="F944" s="64"/>
      <c r="G944" s="64"/>
      <c r="H944" s="65"/>
      <c r="I944" s="65"/>
      <c r="J944" s="65"/>
      <c r="K944" s="65"/>
      <c r="L944" s="65"/>
      <c r="M944" s="59"/>
      <c r="N944" s="59"/>
    </row>
    <row r="945" spans="2:14" s="62" customFormat="1" ht="15">
      <c r="B945" s="63"/>
      <c r="C945" s="63"/>
      <c r="D945" s="63"/>
      <c r="E945" s="64"/>
      <c r="F945" s="64"/>
      <c r="G945" s="64"/>
      <c r="H945" s="65"/>
      <c r="I945" s="65"/>
      <c r="J945" s="65"/>
      <c r="K945" s="65"/>
      <c r="L945" s="65"/>
      <c r="M945" s="59"/>
      <c r="N945" s="59"/>
    </row>
    <row r="946" spans="2:14" s="62" customFormat="1" ht="15">
      <c r="B946" s="63"/>
      <c r="C946" s="63"/>
      <c r="D946" s="63"/>
      <c r="E946" s="64"/>
      <c r="F946" s="64"/>
      <c r="G946" s="64"/>
      <c r="H946" s="65"/>
      <c r="I946" s="65"/>
      <c r="J946" s="65"/>
      <c r="K946" s="65"/>
      <c r="L946" s="65"/>
      <c r="M946" s="59"/>
      <c r="N946" s="59"/>
    </row>
    <row r="947" spans="2:14" s="62" customFormat="1" ht="15">
      <c r="B947" s="63"/>
      <c r="C947" s="63"/>
      <c r="D947" s="63"/>
      <c r="E947" s="64"/>
      <c r="F947" s="64"/>
      <c r="G947" s="64"/>
      <c r="H947" s="65"/>
      <c r="I947" s="65"/>
      <c r="J947" s="65"/>
      <c r="K947" s="65"/>
      <c r="L947" s="65"/>
      <c r="M947" s="59"/>
      <c r="N947" s="59"/>
    </row>
    <row r="948" spans="2:14" s="62" customFormat="1" ht="15">
      <c r="B948" s="63"/>
      <c r="C948" s="63"/>
      <c r="D948" s="63"/>
      <c r="E948" s="64"/>
      <c r="F948" s="64"/>
      <c r="G948" s="64"/>
      <c r="H948" s="65"/>
      <c r="I948" s="65"/>
      <c r="J948" s="65"/>
      <c r="K948" s="65"/>
      <c r="L948" s="65"/>
      <c r="M948" s="59"/>
      <c r="N948" s="59"/>
    </row>
    <row r="949" spans="2:14" s="62" customFormat="1" ht="15">
      <c r="B949" s="63"/>
      <c r="C949" s="63"/>
      <c r="D949" s="63"/>
      <c r="E949" s="64"/>
      <c r="F949" s="64"/>
      <c r="G949" s="64"/>
      <c r="H949" s="65"/>
      <c r="I949" s="65"/>
      <c r="J949" s="65"/>
      <c r="K949" s="65"/>
      <c r="L949" s="65"/>
      <c r="M949" s="59"/>
      <c r="N949" s="59"/>
    </row>
    <row r="950" spans="2:14" s="62" customFormat="1" ht="15">
      <c r="B950" s="63"/>
      <c r="C950" s="63"/>
      <c r="D950" s="63"/>
      <c r="E950" s="64"/>
      <c r="F950" s="64"/>
      <c r="G950" s="64"/>
      <c r="H950" s="65"/>
      <c r="I950" s="65"/>
      <c r="J950" s="65"/>
      <c r="K950" s="65"/>
      <c r="L950" s="65"/>
      <c r="M950" s="59"/>
      <c r="N950" s="59"/>
    </row>
    <row r="951" spans="2:14" s="62" customFormat="1" ht="15">
      <c r="B951" s="63"/>
      <c r="C951" s="63"/>
      <c r="D951" s="63"/>
      <c r="E951" s="64"/>
      <c r="F951" s="64"/>
      <c r="G951" s="64"/>
      <c r="H951" s="65"/>
      <c r="I951" s="65"/>
      <c r="J951" s="65"/>
      <c r="K951" s="65"/>
      <c r="L951" s="65"/>
      <c r="M951" s="59"/>
      <c r="N951" s="59"/>
    </row>
    <row r="952" spans="2:14" s="62" customFormat="1" ht="15">
      <c r="B952" s="63"/>
      <c r="C952" s="63"/>
      <c r="D952" s="63"/>
      <c r="E952" s="64"/>
      <c r="F952" s="64"/>
      <c r="G952" s="64"/>
      <c r="H952" s="65"/>
      <c r="I952" s="65"/>
      <c r="J952" s="65"/>
      <c r="K952" s="65"/>
      <c r="L952" s="65"/>
      <c r="M952" s="59"/>
      <c r="N952" s="59"/>
    </row>
    <row r="953" spans="2:14" s="62" customFormat="1" ht="15">
      <c r="B953" s="63"/>
      <c r="C953" s="63"/>
      <c r="D953" s="63"/>
      <c r="E953" s="64"/>
      <c r="F953" s="64"/>
      <c r="G953" s="64"/>
      <c r="H953" s="65"/>
      <c r="I953" s="65"/>
      <c r="J953" s="65"/>
      <c r="K953" s="65"/>
      <c r="L953" s="65"/>
      <c r="M953" s="59"/>
      <c r="N953" s="59"/>
    </row>
    <row r="954" spans="2:14" s="62" customFormat="1" ht="15">
      <c r="B954" s="63"/>
      <c r="C954" s="63"/>
      <c r="D954" s="63"/>
      <c r="E954" s="64"/>
      <c r="F954" s="64"/>
      <c r="G954" s="64"/>
      <c r="H954" s="65"/>
      <c r="I954" s="65"/>
      <c r="J954" s="65"/>
      <c r="K954" s="65"/>
      <c r="L954" s="65"/>
      <c r="M954" s="59"/>
      <c r="N954" s="59"/>
    </row>
    <row r="955" spans="2:14" s="62" customFormat="1" ht="15">
      <c r="B955" s="63"/>
      <c r="C955" s="63"/>
      <c r="D955" s="63"/>
      <c r="E955" s="64"/>
      <c r="F955" s="64"/>
      <c r="G955" s="64"/>
      <c r="H955" s="65"/>
      <c r="I955" s="65"/>
      <c r="J955" s="65"/>
      <c r="K955" s="65"/>
      <c r="L955" s="65"/>
      <c r="M955" s="59"/>
      <c r="N955" s="59"/>
    </row>
    <row r="956" spans="2:14" s="62" customFormat="1" ht="15">
      <c r="B956" s="63"/>
      <c r="C956" s="63"/>
      <c r="D956" s="63"/>
      <c r="E956" s="64"/>
      <c r="F956" s="64"/>
      <c r="G956" s="64"/>
      <c r="H956" s="65"/>
      <c r="I956" s="65"/>
      <c r="J956" s="65"/>
      <c r="K956" s="65"/>
      <c r="L956" s="65"/>
      <c r="M956" s="59"/>
      <c r="N956" s="59"/>
    </row>
    <row r="957" spans="2:14" s="62" customFormat="1" ht="15">
      <c r="B957" s="63"/>
      <c r="C957" s="63"/>
      <c r="D957" s="63"/>
      <c r="E957" s="64"/>
      <c r="F957" s="64"/>
      <c r="G957" s="64"/>
      <c r="H957" s="65"/>
      <c r="I957" s="65"/>
      <c r="J957" s="65"/>
      <c r="K957" s="65"/>
      <c r="L957" s="65"/>
      <c r="M957" s="59"/>
      <c r="N957" s="59"/>
    </row>
    <row r="958" spans="2:14" s="62" customFormat="1" ht="15">
      <c r="B958" s="63"/>
      <c r="C958" s="63"/>
      <c r="D958" s="63"/>
      <c r="E958" s="64"/>
      <c r="F958" s="64"/>
      <c r="G958" s="64"/>
      <c r="H958" s="65"/>
      <c r="I958" s="65"/>
      <c r="J958" s="65"/>
      <c r="K958" s="65"/>
      <c r="L958" s="65"/>
      <c r="M958" s="59"/>
      <c r="N958" s="59"/>
    </row>
    <row r="959" spans="2:14" s="62" customFormat="1" ht="15">
      <c r="B959" s="63"/>
      <c r="C959" s="63"/>
      <c r="D959" s="63"/>
      <c r="E959" s="64"/>
      <c r="F959" s="64"/>
      <c r="G959" s="64"/>
      <c r="H959" s="65"/>
      <c r="I959" s="65"/>
      <c r="J959" s="65"/>
      <c r="K959" s="65"/>
      <c r="L959" s="65"/>
      <c r="M959" s="59"/>
      <c r="N959" s="59"/>
    </row>
    <row r="960" spans="2:14" s="62" customFormat="1" ht="15">
      <c r="B960" s="63"/>
      <c r="C960" s="63"/>
      <c r="D960" s="63"/>
      <c r="E960" s="64"/>
      <c r="F960" s="64"/>
      <c r="G960" s="64"/>
      <c r="H960" s="65"/>
      <c r="I960" s="65"/>
      <c r="J960" s="65"/>
      <c r="K960" s="65"/>
      <c r="L960" s="65"/>
      <c r="M960" s="59"/>
      <c r="N960" s="59"/>
    </row>
    <row r="961" spans="2:14" s="62" customFormat="1" ht="15">
      <c r="B961" s="63"/>
      <c r="C961" s="63"/>
      <c r="D961" s="63"/>
      <c r="E961" s="64"/>
      <c r="F961" s="64"/>
      <c r="G961" s="64"/>
      <c r="H961" s="65"/>
      <c r="I961" s="65"/>
      <c r="J961" s="65"/>
      <c r="K961" s="65"/>
      <c r="L961" s="65"/>
      <c r="M961" s="59"/>
      <c r="N961" s="59"/>
    </row>
    <row r="962" spans="2:14" s="62" customFormat="1" ht="15">
      <c r="B962" s="63"/>
      <c r="C962" s="63"/>
      <c r="D962" s="63"/>
      <c r="E962" s="64"/>
      <c r="F962" s="64"/>
      <c r="G962" s="64"/>
      <c r="H962" s="65"/>
      <c r="I962" s="65"/>
      <c r="J962" s="65"/>
      <c r="K962" s="65"/>
      <c r="L962" s="65"/>
      <c r="M962" s="59"/>
      <c r="N962" s="59"/>
    </row>
    <row r="963" spans="2:14" s="62" customFormat="1" ht="15">
      <c r="B963" s="63"/>
      <c r="C963" s="63"/>
      <c r="D963" s="63"/>
      <c r="E963" s="64"/>
      <c r="F963" s="64"/>
      <c r="G963" s="64"/>
      <c r="H963" s="65"/>
      <c r="I963" s="65"/>
      <c r="J963" s="65"/>
      <c r="K963" s="65"/>
      <c r="L963" s="65"/>
      <c r="M963" s="59"/>
      <c r="N963" s="59"/>
    </row>
    <row r="964" spans="2:14" s="62" customFormat="1" ht="15">
      <c r="B964" s="63"/>
      <c r="C964" s="63"/>
      <c r="D964" s="63"/>
      <c r="E964" s="64"/>
      <c r="F964" s="64"/>
      <c r="G964" s="64"/>
      <c r="H964" s="65"/>
      <c r="I964" s="65"/>
      <c r="J964" s="65"/>
      <c r="K964" s="65"/>
      <c r="L964" s="65"/>
      <c r="M964" s="59"/>
      <c r="N964" s="59"/>
    </row>
    <row r="965" spans="2:14" s="62" customFormat="1" ht="15">
      <c r="B965" s="63"/>
      <c r="C965" s="63"/>
      <c r="D965" s="63"/>
      <c r="E965" s="64"/>
      <c r="F965" s="64"/>
      <c r="G965" s="64"/>
      <c r="H965" s="65"/>
      <c r="I965" s="65"/>
      <c r="J965" s="65"/>
      <c r="K965" s="65"/>
      <c r="L965" s="65"/>
      <c r="M965" s="59"/>
      <c r="N965" s="59"/>
    </row>
    <row r="966" spans="2:14" s="62" customFormat="1" ht="15">
      <c r="B966" s="63"/>
      <c r="C966" s="63"/>
      <c r="D966" s="63"/>
      <c r="E966" s="64"/>
      <c r="F966" s="64"/>
      <c r="G966" s="64"/>
      <c r="H966" s="65"/>
      <c r="I966" s="65"/>
      <c r="J966" s="65"/>
      <c r="K966" s="65"/>
      <c r="L966" s="65"/>
      <c r="M966" s="59"/>
      <c r="N966" s="59"/>
    </row>
    <row r="967" spans="2:14" s="62" customFormat="1" ht="15">
      <c r="B967" s="63"/>
      <c r="C967" s="63"/>
      <c r="D967" s="63"/>
      <c r="E967" s="64"/>
      <c r="F967" s="64"/>
      <c r="G967" s="64"/>
      <c r="H967" s="65"/>
      <c r="I967" s="65"/>
      <c r="J967" s="65"/>
      <c r="K967" s="65"/>
      <c r="L967" s="65"/>
      <c r="M967" s="59"/>
      <c r="N967" s="59"/>
    </row>
    <row r="968" spans="2:14" s="62" customFormat="1" ht="15">
      <c r="B968" s="63"/>
      <c r="C968" s="63"/>
      <c r="D968" s="63"/>
      <c r="E968" s="64"/>
      <c r="F968" s="64"/>
      <c r="G968" s="64"/>
      <c r="H968" s="65"/>
      <c r="I968" s="65"/>
      <c r="J968" s="65"/>
      <c r="K968" s="65"/>
      <c r="L968" s="65"/>
      <c r="M968" s="59"/>
      <c r="N968" s="59"/>
    </row>
    <row r="969" spans="2:14" s="62" customFormat="1" ht="15">
      <c r="B969" s="63"/>
      <c r="C969" s="63"/>
      <c r="D969" s="63"/>
      <c r="E969" s="64"/>
      <c r="F969" s="64"/>
      <c r="G969" s="64"/>
      <c r="H969" s="65"/>
      <c r="I969" s="65"/>
      <c r="J969" s="65"/>
      <c r="K969" s="65"/>
      <c r="L969" s="65"/>
      <c r="M969" s="59"/>
      <c r="N969" s="59"/>
    </row>
    <row r="970" spans="2:14" s="62" customFormat="1" ht="15">
      <c r="B970" s="63"/>
      <c r="C970" s="63"/>
      <c r="D970" s="63"/>
      <c r="E970" s="64"/>
      <c r="F970" s="64"/>
      <c r="G970" s="64"/>
      <c r="H970" s="65"/>
      <c r="I970" s="65"/>
      <c r="J970" s="65"/>
      <c r="K970" s="65"/>
      <c r="L970" s="65"/>
      <c r="M970" s="59"/>
      <c r="N970" s="59"/>
    </row>
    <row r="971" spans="2:14" s="62" customFormat="1" ht="15">
      <c r="B971" s="63"/>
      <c r="C971" s="63"/>
      <c r="D971" s="63"/>
      <c r="E971" s="64"/>
      <c r="F971" s="64"/>
      <c r="G971" s="64"/>
      <c r="H971" s="65"/>
      <c r="I971" s="65"/>
      <c r="J971" s="65"/>
      <c r="K971" s="65"/>
      <c r="L971" s="65"/>
      <c r="M971" s="59"/>
      <c r="N971" s="59"/>
    </row>
    <row r="972" spans="2:14" s="62" customFormat="1" ht="15">
      <c r="B972" s="63"/>
      <c r="C972" s="63"/>
      <c r="D972" s="63"/>
      <c r="E972" s="64"/>
      <c r="F972" s="64"/>
      <c r="G972" s="64"/>
      <c r="H972" s="65"/>
      <c r="I972" s="65"/>
      <c r="J972" s="65"/>
      <c r="K972" s="65"/>
      <c r="L972" s="65"/>
      <c r="M972" s="59"/>
      <c r="N972" s="59"/>
    </row>
    <row r="973" spans="2:14" s="62" customFormat="1" ht="15">
      <c r="B973" s="63"/>
      <c r="C973" s="63"/>
      <c r="D973" s="63"/>
      <c r="E973" s="64"/>
      <c r="F973" s="64"/>
      <c r="G973" s="64"/>
      <c r="H973" s="65"/>
      <c r="I973" s="65"/>
      <c r="J973" s="65"/>
      <c r="K973" s="65"/>
      <c r="L973" s="65"/>
      <c r="M973" s="59"/>
      <c r="N973" s="59"/>
    </row>
    <row r="974" spans="2:14" s="62" customFormat="1" ht="15">
      <c r="B974" s="63"/>
      <c r="C974" s="63"/>
      <c r="D974" s="63"/>
      <c r="E974" s="64"/>
      <c r="F974" s="64"/>
      <c r="G974" s="64"/>
      <c r="H974" s="65"/>
      <c r="I974" s="65"/>
      <c r="J974" s="65"/>
      <c r="K974" s="65"/>
      <c r="L974" s="65"/>
      <c r="M974" s="59"/>
      <c r="N974" s="59"/>
    </row>
    <row r="975" spans="2:14" s="62" customFormat="1" ht="15">
      <c r="B975" s="63"/>
      <c r="C975" s="63"/>
      <c r="D975" s="63"/>
      <c r="E975" s="64"/>
      <c r="F975" s="64"/>
      <c r="G975" s="64"/>
      <c r="H975" s="65"/>
      <c r="I975" s="65"/>
      <c r="J975" s="65"/>
      <c r="K975" s="65"/>
      <c r="L975" s="65"/>
      <c r="M975" s="59"/>
      <c r="N975" s="59"/>
    </row>
    <row r="976" spans="2:14" s="62" customFormat="1" ht="15">
      <c r="B976" s="63"/>
      <c r="C976" s="63"/>
      <c r="D976" s="63"/>
      <c r="E976" s="64"/>
      <c r="F976" s="64"/>
      <c r="G976" s="64"/>
      <c r="H976" s="65"/>
      <c r="I976" s="65"/>
      <c r="J976" s="65"/>
      <c r="K976" s="65"/>
      <c r="L976" s="65"/>
      <c r="M976" s="59"/>
      <c r="N976" s="59"/>
    </row>
    <row r="977" spans="2:14" s="62" customFormat="1" ht="15">
      <c r="B977" s="63"/>
      <c r="C977" s="63"/>
      <c r="D977" s="63"/>
      <c r="E977" s="64"/>
      <c r="F977" s="64"/>
      <c r="G977" s="64"/>
      <c r="H977" s="65"/>
      <c r="I977" s="65"/>
      <c r="J977" s="65"/>
      <c r="K977" s="65"/>
      <c r="L977" s="65"/>
      <c r="M977" s="59"/>
      <c r="N977" s="59"/>
    </row>
    <row r="978" spans="2:14" s="62" customFormat="1" ht="15">
      <c r="B978" s="63"/>
      <c r="C978" s="63"/>
      <c r="D978" s="63"/>
      <c r="E978" s="64"/>
      <c r="F978" s="64"/>
      <c r="G978" s="64"/>
      <c r="H978" s="65"/>
      <c r="I978" s="65"/>
      <c r="J978" s="65"/>
      <c r="K978" s="65"/>
      <c r="L978" s="65"/>
      <c r="M978" s="59"/>
      <c r="N978" s="59"/>
    </row>
    <row r="979" spans="2:14" s="62" customFormat="1" ht="15">
      <c r="B979" s="63"/>
      <c r="C979" s="63"/>
      <c r="D979" s="63"/>
      <c r="E979" s="64"/>
      <c r="F979" s="64"/>
      <c r="G979" s="64"/>
      <c r="H979" s="65"/>
      <c r="I979" s="65"/>
      <c r="J979" s="65"/>
      <c r="K979" s="65"/>
      <c r="L979" s="65"/>
      <c r="M979" s="59"/>
      <c r="N979" s="59"/>
    </row>
    <row r="980" spans="2:14" s="62" customFormat="1" ht="15">
      <c r="B980" s="63"/>
      <c r="C980" s="63"/>
      <c r="D980" s="63"/>
      <c r="E980" s="64"/>
      <c r="F980" s="64"/>
      <c r="G980" s="64"/>
      <c r="H980" s="65"/>
      <c r="I980" s="65"/>
      <c r="J980" s="65"/>
      <c r="K980" s="65"/>
      <c r="L980" s="65"/>
      <c r="M980" s="59"/>
      <c r="N980" s="59"/>
    </row>
    <row r="981" spans="2:14" s="62" customFormat="1" ht="15">
      <c r="B981" s="63"/>
      <c r="C981" s="63"/>
      <c r="D981" s="63"/>
      <c r="E981" s="64"/>
      <c r="F981" s="64"/>
      <c r="G981" s="64"/>
      <c r="H981" s="65"/>
      <c r="I981" s="65"/>
      <c r="J981" s="65"/>
      <c r="K981" s="65"/>
      <c r="L981" s="65"/>
      <c r="M981" s="59"/>
      <c r="N981" s="59"/>
    </row>
    <row r="982" spans="2:14" s="62" customFormat="1" ht="15">
      <c r="B982" s="63"/>
      <c r="C982" s="63"/>
      <c r="D982" s="63"/>
      <c r="E982" s="64"/>
      <c r="F982" s="64"/>
      <c r="G982" s="64"/>
      <c r="H982" s="65"/>
      <c r="I982" s="65"/>
      <c r="J982" s="65"/>
      <c r="K982" s="65"/>
      <c r="L982" s="65"/>
      <c r="M982" s="59"/>
      <c r="N982" s="59"/>
    </row>
    <row r="983" spans="2:14" s="62" customFormat="1" ht="15">
      <c r="B983" s="63"/>
      <c r="C983" s="63"/>
      <c r="D983" s="63"/>
      <c r="E983" s="64"/>
      <c r="F983" s="64"/>
      <c r="G983" s="64"/>
      <c r="H983" s="65"/>
      <c r="I983" s="65"/>
      <c r="J983" s="65"/>
      <c r="K983" s="65"/>
      <c r="L983" s="65"/>
      <c r="M983" s="59"/>
      <c r="N983" s="59"/>
    </row>
    <row r="984" spans="2:14" s="62" customFormat="1" ht="15">
      <c r="B984" s="63"/>
      <c r="C984" s="63"/>
      <c r="D984" s="63"/>
      <c r="E984" s="64"/>
      <c r="F984" s="64"/>
      <c r="G984" s="64"/>
      <c r="H984" s="65"/>
      <c r="I984" s="65"/>
      <c r="J984" s="65"/>
      <c r="K984" s="65"/>
      <c r="L984" s="65"/>
      <c r="M984" s="59"/>
      <c r="N984" s="59"/>
    </row>
    <row r="985" spans="2:14" s="62" customFormat="1" ht="15">
      <c r="B985" s="63"/>
      <c r="C985" s="63"/>
      <c r="D985" s="63"/>
      <c r="E985" s="64"/>
      <c r="F985" s="64"/>
      <c r="G985" s="64"/>
      <c r="H985" s="65"/>
      <c r="I985" s="65"/>
      <c r="J985" s="65"/>
      <c r="K985" s="65"/>
      <c r="L985" s="65"/>
      <c r="M985" s="59"/>
      <c r="N985" s="59"/>
    </row>
    <row r="986" spans="2:14" s="62" customFormat="1" ht="15">
      <c r="B986" s="63"/>
      <c r="C986" s="63"/>
      <c r="D986" s="63"/>
      <c r="E986" s="64"/>
      <c r="F986" s="64"/>
      <c r="G986" s="64"/>
      <c r="H986" s="65"/>
      <c r="I986" s="65"/>
      <c r="J986" s="65"/>
      <c r="K986" s="65"/>
      <c r="L986" s="65"/>
      <c r="M986" s="59"/>
      <c r="N986" s="59"/>
    </row>
    <row r="987" spans="2:14" s="62" customFormat="1" ht="15">
      <c r="B987" s="63"/>
      <c r="C987" s="63"/>
      <c r="D987" s="63"/>
      <c r="E987" s="64"/>
      <c r="F987" s="64"/>
      <c r="G987" s="64"/>
      <c r="H987" s="65"/>
      <c r="I987" s="65"/>
      <c r="J987" s="65"/>
      <c r="K987" s="65"/>
      <c r="L987" s="65"/>
      <c r="M987" s="59"/>
      <c r="N987" s="59"/>
    </row>
    <row r="988" spans="2:14" s="62" customFormat="1" ht="15">
      <c r="B988" s="63"/>
      <c r="C988" s="63"/>
      <c r="D988" s="63"/>
      <c r="E988" s="64"/>
      <c r="F988" s="64"/>
      <c r="G988" s="64"/>
      <c r="H988" s="65"/>
      <c r="I988" s="65"/>
      <c r="J988" s="65"/>
      <c r="K988" s="65"/>
      <c r="L988" s="65"/>
      <c r="M988" s="59"/>
      <c r="N988" s="59"/>
    </row>
    <row r="989" spans="2:14" s="62" customFormat="1" ht="15">
      <c r="B989" s="63"/>
      <c r="C989" s="63"/>
      <c r="D989" s="63"/>
      <c r="E989" s="64"/>
      <c r="F989" s="64"/>
      <c r="G989" s="64"/>
      <c r="H989" s="65"/>
      <c r="I989" s="65"/>
      <c r="J989" s="65"/>
      <c r="K989" s="65"/>
      <c r="L989" s="65"/>
      <c r="M989" s="59"/>
      <c r="N989" s="59"/>
    </row>
    <row r="990" spans="2:14" s="62" customFormat="1" ht="15">
      <c r="B990" s="63"/>
      <c r="C990" s="63"/>
      <c r="D990" s="63"/>
      <c r="E990" s="64"/>
      <c r="F990" s="64"/>
      <c r="G990" s="64"/>
      <c r="H990" s="65"/>
      <c r="I990" s="65"/>
      <c r="J990" s="65"/>
      <c r="K990" s="65"/>
      <c r="L990" s="65"/>
      <c r="M990" s="59"/>
      <c r="N990" s="59"/>
    </row>
    <row r="991" spans="2:14" s="62" customFormat="1" ht="15">
      <c r="B991" s="63"/>
      <c r="C991" s="63"/>
      <c r="D991" s="63"/>
      <c r="E991" s="64"/>
      <c r="F991" s="64"/>
      <c r="G991" s="64"/>
      <c r="H991" s="65"/>
      <c r="I991" s="65"/>
      <c r="J991" s="65"/>
      <c r="K991" s="65"/>
      <c r="L991" s="65"/>
      <c r="M991" s="59"/>
      <c r="N991" s="59"/>
    </row>
    <row r="992" spans="2:14" s="62" customFormat="1" ht="15">
      <c r="B992" s="63"/>
      <c r="C992" s="63"/>
      <c r="D992" s="63"/>
      <c r="E992" s="64"/>
      <c r="F992" s="64"/>
      <c r="G992" s="64"/>
      <c r="H992" s="65"/>
      <c r="I992" s="65"/>
      <c r="J992" s="65"/>
      <c r="K992" s="65"/>
      <c r="L992" s="65"/>
      <c r="M992" s="59"/>
      <c r="N992" s="59"/>
    </row>
    <row r="993" spans="2:14" s="62" customFormat="1" ht="15">
      <c r="B993" s="63"/>
      <c r="C993" s="63"/>
      <c r="D993" s="63"/>
      <c r="E993" s="64"/>
      <c r="F993" s="64"/>
      <c r="G993" s="64"/>
      <c r="H993" s="65"/>
      <c r="I993" s="65"/>
      <c r="J993" s="65"/>
      <c r="K993" s="65"/>
      <c r="L993" s="65"/>
      <c r="M993" s="59"/>
      <c r="N993" s="59"/>
    </row>
    <row r="994" spans="2:14" s="62" customFormat="1" ht="15">
      <c r="B994" s="63"/>
      <c r="C994" s="63"/>
      <c r="D994" s="63"/>
      <c r="E994" s="64"/>
      <c r="F994" s="64"/>
      <c r="G994" s="64"/>
      <c r="H994" s="65"/>
      <c r="I994" s="65"/>
      <c r="J994" s="65"/>
      <c r="K994" s="65"/>
      <c r="L994" s="65"/>
      <c r="M994" s="59"/>
      <c r="N994" s="59"/>
    </row>
    <row r="995" spans="2:14" s="62" customFormat="1" ht="15">
      <c r="B995" s="63"/>
      <c r="C995" s="63"/>
      <c r="D995" s="63"/>
      <c r="E995" s="64"/>
      <c r="F995" s="64"/>
      <c r="G995" s="64"/>
      <c r="H995" s="65"/>
      <c r="I995" s="65"/>
      <c r="J995" s="65"/>
      <c r="K995" s="65"/>
      <c r="L995" s="65"/>
      <c r="M995" s="59"/>
      <c r="N995" s="59"/>
    </row>
    <row r="996" spans="2:14" s="62" customFormat="1" ht="15">
      <c r="B996" s="63"/>
      <c r="C996" s="63"/>
      <c r="D996" s="63"/>
      <c r="E996" s="64"/>
      <c r="F996" s="64"/>
      <c r="G996" s="64"/>
      <c r="H996" s="65"/>
      <c r="I996" s="65"/>
      <c r="J996" s="65"/>
      <c r="K996" s="65"/>
      <c r="L996" s="65"/>
      <c r="M996" s="59"/>
      <c r="N996" s="59"/>
    </row>
    <row r="997" spans="2:14" s="62" customFormat="1" ht="15">
      <c r="B997" s="63"/>
      <c r="C997" s="63"/>
      <c r="D997" s="63"/>
      <c r="E997" s="64"/>
      <c r="F997" s="64"/>
      <c r="G997" s="64"/>
      <c r="H997" s="65"/>
      <c r="I997" s="65"/>
      <c r="J997" s="65"/>
      <c r="K997" s="65"/>
      <c r="L997" s="65"/>
      <c r="M997" s="59"/>
      <c r="N997" s="59"/>
    </row>
    <row r="998" spans="2:14" s="62" customFormat="1" ht="15">
      <c r="B998" s="63"/>
      <c r="C998" s="63"/>
      <c r="D998" s="63"/>
      <c r="E998" s="64"/>
      <c r="F998" s="64"/>
      <c r="G998" s="64"/>
      <c r="H998" s="65"/>
      <c r="I998" s="65"/>
      <c r="J998" s="65"/>
      <c r="K998" s="65"/>
      <c r="L998" s="65"/>
      <c r="M998" s="59"/>
      <c r="N998" s="59"/>
    </row>
    <row r="999" spans="2:14" s="62" customFormat="1" ht="15">
      <c r="B999" s="63"/>
      <c r="C999" s="63"/>
      <c r="D999" s="63"/>
      <c r="E999" s="64"/>
      <c r="F999" s="64"/>
      <c r="G999" s="64"/>
      <c r="H999" s="65"/>
      <c r="I999" s="65"/>
      <c r="J999" s="65"/>
      <c r="K999" s="65"/>
      <c r="L999" s="65"/>
      <c r="M999" s="59"/>
      <c r="N999" s="59"/>
    </row>
    <row r="1000" spans="2:14" s="62" customFormat="1" ht="15">
      <c r="B1000" s="63"/>
      <c r="C1000" s="63"/>
      <c r="D1000" s="63"/>
      <c r="E1000" s="64"/>
      <c r="F1000" s="64"/>
      <c r="G1000" s="64"/>
      <c r="H1000" s="65"/>
      <c r="I1000" s="65"/>
      <c r="J1000" s="65"/>
      <c r="K1000" s="65"/>
      <c r="L1000" s="65"/>
      <c r="M1000" s="59"/>
      <c r="N1000" s="59"/>
    </row>
    <row r="1001" spans="2:14" s="62" customFormat="1" ht="15">
      <c r="B1001" s="63"/>
      <c r="C1001" s="63"/>
      <c r="D1001" s="63"/>
      <c r="E1001" s="64"/>
      <c r="F1001" s="64"/>
      <c r="G1001" s="64"/>
      <c r="H1001" s="65"/>
      <c r="I1001" s="65"/>
      <c r="J1001" s="65"/>
      <c r="K1001" s="65"/>
      <c r="L1001" s="65"/>
      <c r="M1001" s="59"/>
      <c r="N1001" s="59"/>
    </row>
    <row r="1002" spans="2:14" s="62" customFormat="1" ht="15">
      <c r="B1002" s="63"/>
      <c r="C1002" s="63"/>
      <c r="D1002" s="63"/>
      <c r="E1002" s="64"/>
      <c r="F1002" s="64"/>
      <c r="G1002" s="64"/>
      <c r="H1002" s="65"/>
      <c r="I1002" s="65"/>
      <c r="J1002" s="65"/>
      <c r="K1002" s="65"/>
      <c r="L1002" s="65"/>
      <c r="M1002" s="59"/>
      <c r="N1002" s="59"/>
    </row>
    <row r="1003" spans="2:14" s="62" customFormat="1" ht="15">
      <c r="B1003" s="63"/>
      <c r="C1003" s="63"/>
      <c r="D1003" s="63"/>
      <c r="E1003" s="64"/>
      <c r="F1003" s="64"/>
      <c r="G1003" s="64"/>
      <c r="H1003" s="65"/>
      <c r="I1003" s="65"/>
      <c r="J1003" s="65"/>
      <c r="K1003" s="65"/>
      <c r="L1003" s="65"/>
      <c r="M1003" s="59"/>
      <c r="N1003" s="59"/>
    </row>
    <row r="1004" spans="2:14" s="62" customFormat="1" ht="15">
      <c r="B1004" s="63"/>
      <c r="C1004" s="63"/>
      <c r="D1004" s="63"/>
      <c r="E1004" s="64"/>
      <c r="F1004" s="64"/>
      <c r="G1004" s="64"/>
      <c r="H1004" s="65"/>
      <c r="I1004" s="65"/>
      <c r="J1004" s="65"/>
      <c r="K1004" s="65"/>
      <c r="L1004" s="65"/>
      <c r="M1004" s="59"/>
      <c r="N1004" s="59"/>
    </row>
    <row r="1005" spans="2:14" s="62" customFormat="1" ht="15">
      <c r="B1005" s="63"/>
      <c r="C1005" s="63"/>
      <c r="D1005" s="63"/>
      <c r="E1005" s="64"/>
      <c r="F1005" s="64"/>
      <c r="G1005" s="64"/>
      <c r="H1005" s="65"/>
      <c r="I1005" s="65"/>
      <c r="J1005" s="65"/>
      <c r="K1005" s="65"/>
      <c r="L1005" s="65"/>
      <c r="M1005" s="59"/>
      <c r="N1005" s="59"/>
    </row>
    <row r="1006" spans="2:14" s="62" customFormat="1" ht="15">
      <c r="B1006" s="63"/>
      <c r="C1006" s="63"/>
      <c r="D1006" s="63"/>
      <c r="E1006" s="64"/>
      <c r="F1006" s="64"/>
      <c r="G1006" s="64"/>
      <c r="H1006" s="65"/>
      <c r="I1006" s="65"/>
      <c r="J1006" s="65"/>
      <c r="K1006" s="65"/>
      <c r="L1006" s="65"/>
      <c r="M1006" s="59"/>
      <c r="N1006" s="59"/>
    </row>
    <row r="1007" spans="2:14" s="62" customFormat="1" ht="15">
      <c r="B1007" s="63"/>
      <c r="C1007" s="63"/>
      <c r="D1007" s="63"/>
      <c r="E1007" s="64"/>
      <c r="F1007" s="64"/>
      <c r="G1007" s="64"/>
      <c r="H1007" s="65"/>
      <c r="I1007" s="65"/>
      <c r="J1007" s="65"/>
      <c r="K1007" s="65"/>
      <c r="L1007" s="65"/>
      <c r="M1007" s="59"/>
      <c r="N1007" s="59"/>
    </row>
    <row r="1008" spans="2:14" s="62" customFormat="1" ht="15">
      <c r="B1008" s="63"/>
      <c r="C1008" s="63"/>
      <c r="D1008" s="63"/>
      <c r="E1008" s="64"/>
      <c r="F1008" s="64"/>
      <c r="G1008" s="64"/>
      <c r="H1008" s="65"/>
      <c r="I1008" s="65"/>
      <c r="J1008" s="65"/>
      <c r="K1008" s="65"/>
      <c r="L1008" s="65"/>
      <c r="M1008" s="59"/>
      <c r="N1008" s="59"/>
    </row>
    <row r="1009" spans="2:14" s="62" customFormat="1" ht="15">
      <c r="B1009" s="63"/>
      <c r="C1009" s="63"/>
      <c r="D1009" s="63"/>
      <c r="E1009" s="64"/>
      <c r="F1009" s="64"/>
      <c r="G1009" s="64"/>
      <c r="H1009" s="65"/>
      <c r="I1009" s="65"/>
      <c r="J1009" s="65"/>
      <c r="K1009" s="65"/>
      <c r="L1009" s="65"/>
      <c r="M1009" s="59"/>
      <c r="N1009" s="59"/>
    </row>
    <row r="1010" spans="2:14" s="62" customFormat="1" ht="15">
      <c r="B1010" s="63"/>
      <c r="C1010" s="63"/>
      <c r="D1010" s="63"/>
      <c r="E1010" s="64"/>
      <c r="F1010" s="64"/>
      <c r="G1010" s="64"/>
      <c r="H1010" s="65"/>
      <c r="I1010" s="65"/>
      <c r="J1010" s="65"/>
      <c r="K1010" s="65"/>
      <c r="L1010" s="65"/>
      <c r="M1010" s="59"/>
      <c r="N1010" s="59"/>
    </row>
    <row r="1011" spans="2:14" s="62" customFormat="1" ht="15">
      <c r="B1011" s="63"/>
      <c r="C1011" s="63"/>
      <c r="D1011" s="63"/>
      <c r="E1011" s="64"/>
      <c r="F1011" s="64"/>
      <c r="G1011" s="64"/>
      <c r="H1011" s="65"/>
      <c r="I1011" s="65"/>
      <c r="J1011" s="65"/>
      <c r="K1011" s="65"/>
      <c r="L1011" s="65"/>
      <c r="M1011" s="59"/>
      <c r="N1011" s="59"/>
    </row>
    <row r="1012" spans="2:14" s="62" customFormat="1" ht="15">
      <c r="B1012" s="63"/>
      <c r="C1012" s="63"/>
      <c r="D1012" s="63"/>
      <c r="E1012" s="64"/>
      <c r="F1012" s="64"/>
      <c r="G1012" s="64"/>
      <c r="H1012" s="65"/>
      <c r="I1012" s="65"/>
      <c r="J1012" s="65"/>
      <c r="K1012" s="65"/>
      <c r="L1012" s="65"/>
      <c r="M1012" s="59"/>
      <c r="N1012" s="59"/>
    </row>
    <row r="1013" spans="2:14" s="62" customFormat="1" ht="15">
      <c r="B1013" s="63"/>
      <c r="C1013" s="63"/>
      <c r="D1013" s="63"/>
      <c r="E1013" s="64"/>
      <c r="F1013" s="64"/>
      <c r="G1013" s="64"/>
      <c r="H1013" s="65"/>
      <c r="I1013" s="65"/>
      <c r="J1013" s="65"/>
      <c r="K1013" s="65"/>
      <c r="L1013" s="65"/>
      <c r="M1013" s="59"/>
      <c r="N1013" s="59"/>
    </row>
    <row r="1014" spans="2:14" s="62" customFormat="1" ht="15">
      <c r="B1014" s="63"/>
      <c r="C1014" s="63"/>
      <c r="D1014" s="63"/>
      <c r="E1014" s="64"/>
      <c r="F1014" s="64"/>
      <c r="G1014" s="64"/>
      <c r="H1014" s="65"/>
      <c r="I1014" s="65"/>
      <c r="J1014" s="65"/>
      <c r="K1014" s="65"/>
      <c r="L1014" s="65"/>
      <c r="M1014" s="59"/>
      <c r="N1014" s="59"/>
    </row>
    <row r="1015" spans="2:14" s="62" customFormat="1" ht="15">
      <c r="B1015" s="63"/>
      <c r="C1015" s="63"/>
      <c r="D1015" s="63"/>
      <c r="E1015" s="64"/>
      <c r="F1015" s="64"/>
      <c r="G1015" s="64"/>
      <c r="H1015" s="65"/>
      <c r="I1015" s="65"/>
      <c r="J1015" s="65"/>
      <c r="K1015" s="65"/>
      <c r="L1015" s="65"/>
      <c r="M1015" s="59"/>
      <c r="N1015" s="59"/>
    </row>
    <row r="1016" spans="2:14" s="62" customFormat="1" ht="15">
      <c r="B1016" s="63"/>
      <c r="C1016" s="63"/>
      <c r="D1016" s="63"/>
      <c r="E1016" s="64"/>
      <c r="F1016" s="64"/>
      <c r="G1016" s="64"/>
      <c r="H1016" s="65"/>
      <c r="I1016" s="65"/>
      <c r="J1016" s="65"/>
      <c r="K1016" s="65"/>
      <c r="L1016" s="65"/>
      <c r="M1016" s="59"/>
      <c r="N1016" s="59"/>
    </row>
    <row r="1017" spans="2:14" s="62" customFormat="1" ht="15">
      <c r="B1017" s="63"/>
      <c r="C1017" s="63"/>
      <c r="D1017" s="63"/>
      <c r="E1017" s="64"/>
      <c r="F1017" s="64"/>
      <c r="G1017" s="64"/>
      <c r="H1017" s="65"/>
      <c r="I1017" s="65"/>
      <c r="J1017" s="65"/>
      <c r="K1017" s="65"/>
      <c r="L1017" s="65"/>
      <c r="M1017" s="59"/>
      <c r="N1017" s="59"/>
    </row>
    <row r="1018" spans="2:14" s="62" customFormat="1" ht="15">
      <c r="B1018" s="63"/>
      <c r="C1018" s="63"/>
      <c r="D1018" s="63"/>
      <c r="E1018" s="64"/>
      <c r="F1018" s="64"/>
      <c r="G1018" s="64"/>
      <c r="H1018" s="65"/>
      <c r="I1018" s="65"/>
      <c r="J1018" s="65"/>
      <c r="K1018" s="65"/>
      <c r="L1018" s="65"/>
      <c r="M1018" s="59"/>
      <c r="N1018" s="59"/>
    </row>
    <row r="1019" spans="2:14" s="62" customFormat="1" ht="15">
      <c r="B1019" s="63"/>
      <c r="C1019" s="63"/>
      <c r="D1019" s="63"/>
      <c r="E1019" s="64"/>
      <c r="F1019" s="64"/>
      <c r="G1019" s="64"/>
      <c r="H1019" s="65"/>
      <c r="I1019" s="65"/>
      <c r="J1019" s="65"/>
      <c r="K1019" s="65"/>
      <c r="L1019" s="65"/>
      <c r="M1019" s="59"/>
      <c r="N1019" s="59"/>
    </row>
    <row r="1020" spans="2:14" s="62" customFormat="1" ht="15">
      <c r="B1020" s="63"/>
      <c r="C1020" s="63"/>
      <c r="D1020" s="63"/>
      <c r="E1020" s="64"/>
      <c r="F1020" s="64"/>
      <c r="G1020" s="64"/>
      <c r="H1020" s="65"/>
      <c r="I1020" s="65"/>
      <c r="J1020" s="65"/>
      <c r="K1020" s="65"/>
      <c r="L1020" s="65"/>
      <c r="M1020" s="59"/>
      <c r="N1020" s="59"/>
    </row>
    <row r="1021" spans="2:14" s="62" customFormat="1" ht="15">
      <c r="B1021" s="63"/>
      <c r="C1021" s="63"/>
      <c r="D1021" s="63"/>
      <c r="E1021" s="64"/>
      <c r="F1021" s="64"/>
      <c r="G1021" s="64"/>
      <c r="H1021" s="65"/>
      <c r="I1021" s="65"/>
      <c r="J1021" s="65"/>
      <c r="K1021" s="65"/>
      <c r="L1021" s="65"/>
      <c r="M1021" s="59"/>
      <c r="N1021" s="59"/>
    </row>
    <row r="1022" spans="2:14" s="62" customFormat="1" ht="15">
      <c r="B1022" s="63"/>
      <c r="C1022" s="63"/>
      <c r="D1022" s="63"/>
      <c r="E1022" s="64"/>
      <c r="F1022" s="64"/>
      <c r="G1022" s="64"/>
      <c r="H1022" s="65"/>
      <c r="I1022" s="65"/>
      <c r="J1022" s="65"/>
      <c r="K1022" s="65"/>
      <c r="L1022" s="65"/>
      <c r="M1022" s="59"/>
      <c r="N1022" s="59"/>
    </row>
    <row r="1023" spans="2:14" s="62" customFormat="1" ht="15">
      <c r="B1023" s="63"/>
      <c r="C1023" s="63"/>
      <c r="D1023" s="63"/>
      <c r="E1023" s="64"/>
      <c r="F1023" s="64"/>
      <c r="G1023" s="64"/>
      <c r="H1023" s="65"/>
      <c r="I1023" s="65"/>
      <c r="J1023" s="65"/>
      <c r="K1023" s="65"/>
      <c r="L1023" s="65"/>
      <c r="M1023" s="59"/>
      <c r="N1023" s="59"/>
    </row>
    <row r="1024" spans="2:14" s="62" customFormat="1" ht="15">
      <c r="B1024" s="63"/>
      <c r="C1024" s="63"/>
      <c r="D1024" s="63"/>
      <c r="E1024" s="64"/>
      <c r="F1024" s="64"/>
      <c r="G1024" s="64"/>
      <c r="H1024" s="65"/>
      <c r="I1024" s="65"/>
      <c r="J1024" s="65"/>
      <c r="K1024" s="65"/>
      <c r="L1024" s="65"/>
      <c r="M1024" s="59"/>
      <c r="N1024" s="59"/>
    </row>
    <row r="1025" spans="2:14" s="62" customFormat="1" ht="15">
      <c r="B1025" s="63"/>
      <c r="C1025" s="63"/>
      <c r="D1025" s="63"/>
      <c r="E1025" s="64"/>
      <c r="F1025" s="64"/>
      <c r="G1025" s="64"/>
      <c r="H1025" s="65"/>
      <c r="I1025" s="65"/>
      <c r="J1025" s="65"/>
      <c r="K1025" s="65"/>
      <c r="L1025" s="65"/>
      <c r="M1025" s="59"/>
      <c r="N1025" s="59"/>
    </row>
    <row r="1026" spans="2:14" s="62" customFormat="1" ht="15">
      <c r="B1026" s="63"/>
      <c r="C1026" s="63"/>
      <c r="D1026" s="63"/>
      <c r="E1026" s="64"/>
      <c r="F1026" s="64"/>
      <c r="G1026" s="64"/>
      <c r="H1026" s="65"/>
      <c r="I1026" s="65"/>
      <c r="J1026" s="65"/>
      <c r="K1026" s="65"/>
      <c r="L1026" s="65"/>
      <c r="M1026" s="59"/>
      <c r="N1026" s="59"/>
    </row>
    <row r="1027" spans="2:14" s="62" customFormat="1" ht="15">
      <c r="B1027" s="63"/>
      <c r="C1027" s="63"/>
      <c r="D1027" s="63"/>
      <c r="E1027" s="64"/>
      <c r="F1027" s="64"/>
      <c r="G1027" s="64"/>
      <c r="H1027" s="65"/>
      <c r="I1027" s="65"/>
      <c r="J1027" s="65"/>
      <c r="K1027" s="65"/>
      <c r="L1027" s="65"/>
      <c r="M1027" s="59"/>
      <c r="N1027" s="59"/>
    </row>
    <row r="1028" spans="2:14" s="62" customFormat="1" ht="15">
      <c r="B1028" s="63"/>
      <c r="C1028" s="63"/>
      <c r="D1028" s="63"/>
      <c r="E1028" s="64"/>
      <c r="F1028" s="64"/>
      <c r="G1028" s="64"/>
      <c r="H1028" s="65"/>
      <c r="I1028" s="65"/>
      <c r="J1028" s="65"/>
      <c r="K1028" s="65"/>
      <c r="L1028" s="65"/>
      <c r="M1028" s="59"/>
      <c r="N1028" s="59"/>
    </row>
    <row r="1029" spans="2:14" s="62" customFormat="1" ht="15">
      <c r="B1029" s="63"/>
      <c r="C1029" s="63"/>
      <c r="D1029" s="63"/>
      <c r="E1029" s="64"/>
      <c r="F1029" s="64"/>
      <c r="G1029" s="64"/>
      <c r="H1029" s="65"/>
      <c r="I1029" s="65"/>
      <c r="J1029" s="65"/>
      <c r="K1029" s="65"/>
      <c r="L1029" s="65"/>
      <c r="M1029" s="59"/>
      <c r="N1029" s="59"/>
    </row>
    <row r="1030" spans="2:14" s="62" customFormat="1" ht="15">
      <c r="B1030" s="63"/>
      <c r="C1030" s="63"/>
      <c r="D1030" s="63"/>
      <c r="E1030" s="64"/>
      <c r="F1030" s="64"/>
      <c r="G1030" s="64"/>
      <c r="H1030" s="65"/>
      <c r="I1030" s="65"/>
      <c r="J1030" s="65"/>
      <c r="K1030" s="65"/>
      <c r="L1030" s="65"/>
      <c r="M1030" s="59"/>
      <c r="N1030" s="59"/>
    </row>
    <row r="1031" spans="2:14" s="62" customFormat="1" ht="15">
      <c r="B1031" s="63"/>
      <c r="C1031" s="63"/>
      <c r="D1031" s="63"/>
      <c r="E1031" s="64"/>
      <c r="F1031" s="64"/>
      <c r="G1031" s="64"/>
      <c r="H1031" s="65"/>
      <c r="I1031" s="65"/>
      <c r="J1031" s="65"/>
      <c r="K1031" s="65"/>
      <c r="L1031" s="65"/>
      <c r="M1031" s="59"/>
      <c r="N1031" s="59"/>
    </row>
    <row r="1032" spans="2:14" s="62" customFormat="1" ht="15">
      <c r="B1032" s="63"/>
      <c r="C1032" s="63"/>
      <c r="D1032" s="63"/>
      <c r="E1032" s="64"/>
      <c r="F1032" s="64"/>
      <c r="G1032" s="64"/>
      <c r="H1032" s="65"/>
      <c r="I1032" s="65"/>
      <c r="J1032" s="65"/>
      <c r="K1032" s="65"/>
      <c r="L1032" s="65"/>
      <c r="M1032" s="59"/>
      <c r="N1032" s="59"/>
    </row>
    <row r="1033" spans="2:14" s="62" customFormat="1" ht="15">
      <c r="B1033" s="63"/>
      <c r="C1033" s="63"/>
      <c r="D1033" s="63"/>
      <c r="E1033" s="64"/>
      <c r="F1033" s="64"/>
      <c r="G1033" s="64"/>
      <c r="H1033" s="65"/>
      <c r="I1033" s="65"/>
      <c r="J1033" s="65"/>
      <c r="K1033" s="65"/>
      <c r="L1033" s="65"/>
      <c r="M1033" s="59"/>
      <c r="N1033" s="59"/>
    </row>
    <row r="1034" spans="2:14" s="62" customFormat="1" ht="15">
      <c r="B1034" s="63"/>
      <c r="C1034" s="63"/>
      <c r="D1034" s="63"/>
      <c r="E1034" s="64"/>
      <c r="F1034" s="64"/>
      <c r="G1034" s="64"/>
      <c r="H1034" s="65"/>
      <c r="I1034" s="65"/>
      <c r="J1034" s="65"/>
      <c r="K1034" s="65"/>
      <c r="L1034" s="65"/>
      <c r="M1034" s="59"/>
      <c r="N1034" s="59"/>
    </row>
    <row r="1035" spans="2:14" s="62" customFormat="1" ht="15">
      <c r="B1035" s="63"/>
      <c r="C1035" s="63"/>
      <c r="D1035" s="63"/>
      <c r="E1035" s="64"/>
      <c r="F1035" s="64"/>
      <c r="G1035" s="64"/>
      <c r="H1035" s="65"/>
      <c r="I1035" s="65"/>
      <c r="J1035" s="65"/>
      <c r="K1035" s="65"/>
      <c r="L1035" s="65"/>
      <c r="M1035" s="59"/>
      <c r="N1035" s="59"/>
    </row>
    <row r="1036" spans="2:14" s="62" customFormat="1" ht="15">
      <c r="B1036" s="63"/>
      <c r="C1036" s="63"/>
      <c r="D1036" s="63"/>
      <c r="E1036" s="64"/>
      <c r="F1036" s="64"/>
      <c r="G1036" s="64"/>
      <c r="H1036" s="65"/>
      <c r="I1036" s="65"/>
      <c r="J1036" s="65"/>
      <c r="K1036" s="65"/>
      <c r="L1036" s="65"/>
      <c r="M1036" s="59"/>
      <c r="N1036" s="59"/>
    </row>
    <row r="1037" spans="2:14" s="62" customFormat="1" ht="15">
      <c r="B1037" s="63"/>
      <c r="C1037" s="63"/>
      <c r="D1037" s="63"/>
      <c r="E1037" s="64"/>
      <c r="F1037" s="64"/>
      <c r="G1037" s="64"/>
      <c r="H1037" s="65"/>
      <c r="I1037" s="65"/>
      <c r="J1037" s="65"/>
      <c r="K1037" s="65"/>
      <c r="L1037" s="65"/>
      <c r="M1037" s="59"/>
      <c r="N1037" s="59"/>
    </row>
    <row r="1038" spans="2:14" s="62" customFormat="1" ht="15">
      <c r="B1038" s="63"/>
      <c r="C1038" s="63"/>
      <c r="D1038" s="63"/>
      <c r="E1038" s="64"/>
      <c r="F1038" s="64"/>
      <c r="G1038" s="64"/>
      <c r="H1038" s="65"/>
      <c r="I1038" s="65"/>
      <c r="J1038" s="65"/>
      <c r="K1038" s="65"/>
      <c r="L1038" s="65"/>
      <c r="M1038" s="59"/>
      <c r="N1038" s="59"/>
    </row>
    <row r="1039" spans="2:14" s="62" customFormat="1" ht="15">
      <c r="B1039" s="63"/>
      <c r="C1039" s="63"/>
      <c r="D1039" s="63"/>
      <c r="E1039" s="64"/>
      <c r="F1039" s="64"/>
      <c r="G1039" s="64"/>
      <c r="H1039" s="65"/>
      <c r="I1039" s="65"/>
      <c r="J1039" s="65"/>
      <c r="K1039" s="65"/>
      <c r="L1039" s="65"/>
      <c r="M1039" s="59"/>
      <c r="N1039" s="59"/>
    </row>
    <row r="1040" spans="2:14" s="62" customFormat="1" ht="15">
      <c r="B1040" s="63"/>
      <c r="C1040" s="63"/>
      <c r="D1040" s="63"/>
      <c r="E1040" s="64"/>
      <c r="F1040" s="64"/>
      <c r="G1040" s="64"/>
      <c r="H1040" s="65"/>
      <c r="I1040" s="65"/>
      <c r="J1040" s="65"/>
      <c r="K1040" s="65"/>
      <c r="L1040" s="65"/>
      <c r="M1040" s="59"/>
      <c r="N1040" s="59"/>
    </row>
    <row r="1041" spans="2:14" s="62" customFormat="1" ht="15">
      <c r="B1041" s="63"/>
      <c r="C1041" s="63"/>
      <c r="D1041" s="63"/>
      <c r="E1041" s="64"/>
      <c r="F1041" s="64"/>
      <c r="G1041" s="64"/>
      <c r="H1041" s="65"/>
      <c r="I1041" s="65"/>
      <c r="J1041" s="65"/>
      <c r="K1041" s="65"/>
      <c r="L1041" s="65"/>
      <c r="M1041" s="59"/>
      <c r="N1041" s="59"/>
    </row>
    <row r="1042" spans="2:14" s="62" customFormat="1" ht="15">
      <c r="B1042" s="63"/>
      <c r="C1042" s="63"/>
      <c r="D1042" s="63"/>
      <c r="E1042" s="64"/>
      <c r="F1042" s="64"/>
      <c r="G1042" s="64"/>
      <c r="H1042" s="65"/>
      <c r="I1042" s="65"/>
      <c r="J1042" s="65"/>
      <c r="K1042" s="65"/>
      <c r="L1042" s="65"/>
      <c r="M1042" s="59"/>
      <c r="N1042" s="59"/>
    </row>
    <row r="1043" spans="2:14" s="62" customFormat="1" ht="15">
      <c r="B1043" s="63"/>
      <c r="C1043" s="63"/>
      <c r="D1043" s="63"/>
      <c r="E1043" s="64"/>
      <c r="F1043" s="64"/>
      <c r="G1043" s="64"/>
      <c r="H1043" s="65"/>
      <c r="I1043" s="65"/>
      <c r="J1043" s="65"/>
      <c r="K1043" s="65"/>
      <c r="L1043" s="65"/>
      <c r="M1043" s="59"/>
      <c r="N1043" s="59"/>
    </row>
    <row r="1044" spans="2:14" s="62" customFormat="1" ht="15">
      <c r="B1044" s="63"/>
      <c r="C1044" s="63"/>
      <c r="D1044" s="63"/>
      <c r="E1044" s="64"/>
      <c r="F1044" s="64"/>
      <c r="G1044" s="64"/>
      <c r="H1044" s="65"/>
      <c r="I1044" s="65"/>
      <c r="J1044" s="65"/>
      <c r="K1044" s="65"/>
      <c r="L1044" s="65"/>
      <c r="M1044" s="59"/>
      <c r="N1044" s="59"/>
    </row>
    <row r="1045" spans="2:14" s="62" customFormat="1" ht="15">
      <c r="B1045" s="63"/>
      <c r="C1045" s="63"/>
      <c r="D1045" s="63"/>
      <c r="E1045" s="64"/>
      <c r="F1045" s="64"/>
      <c r="G1045" s="64"/>
      <c r="H1045" s="65"/>
      <c r="I1045" s="65"/>
      <c r="J1045" s="65"/>
      <c r="K1045" s="65"/>
      <c r="L1045" s="65"/>
      <c r="M1045" s="59"/>
      <c r="N1045" s="59"/>
    </row>
    <row r="1046" spans="2:14" s="62" customFormat="1" ht="15">
      <c r="B1046" s="63"/>
      <c r="C1046" s="63"/>
      <c r="D1046" s="63"/>
      <c r="E1046" s="64"/>
      <c r="F1046" s="64"/>
      <c r="G1046" s="64"/>
      <c r="H1046" s="65"/>
      <c r="I1046" s="65"/>
      <c r="J1046" s="65"/>
      <c r="K1046" s="65"/>
      <c r="L1046" s="65"/>
      <c r="M1046" s="59"/>
      <c r="N1046" s="59"/>
    </row>
    <row r="1047" spans="2:14" s="62" customFormat="1" ht="15">
      <c r="B1047" s="63"/>
      <c r="C1047" s="63"/>
      <c r="D1047" s="63"/>
      <c r="E1047" s="64"/>
      <c r="F1047" s="64"/>
      <c r="G1047" s="64"/>
      <c r="H1047" s="65"/>
      <c r="I1047" s="65"/>
      <c r="J1047" s="65"/>
      <c r="K1047" s="65"/>
      <c r="L1047" s="65"/>
      <c r="M1047" s="59"/>
      <c r="N1047" s="59"/>
    </row>
    <row r="1048" spans="2:12" ht="15">
      <c r="B1048" s="66"/>
      <c r="C1048" s="66"/>
      <c r="D1048" s="66"/>
      <c r="H1048" s="66"/>
      <c r="I1048" s="66"/>
      <c r="J1048" s="68"/>
      <c r="K1048" s="68"/>
      <c r="L1048" s="68"/>
    </row>
    <row r="1049" spans="2:12" ht="15">
      <c r="B1049" s="66"/>
      <c r="C1049" s="66"/>
      <c r="D1049" s="66"/>
      <c r="H1049" s="66"/>
      <c r="I1049" s="66"/>
      <c r="J1049" s="68"/>
      <c r="K1049" s="68"/>
      <c r="L1049" s="68"/>
    </row>
    <row r="1050" spans="2:12" ht="15">
      <c r="B1050" s="66"/>
      <c r="C1050" s="66"/>
      <c r="D1050" s="66"/>
      <c r="H1050" s="66"/>
      <c r="I1050" s="66"/>
      <c r="J1050" s="68"/>
      <c r="K1050" s="68"/>
      <c r="L1050" s="68"/>
    </row>
    <row r="1051" spans="2:12" ht="15">
      <c r="B1051" s="66"/>
      <c r="C1051" s="66"/>
      <c r="D1051" s="66"/>
      <c r="H1051" s="66"/>
      <c r="I1051" s="66"/>
      <c r="J1051" s="68"/>
      <c r="K1051" s="68"/>
      <c r="L1051" s="68"/>
    </row>
    <row r="1052" spans="2:12" ht="15">
      <c r="B1052" s="66"/>
      <c r="C1052" s="66"/>
      <c r="D1052" s="66"/>
      <c r="H1052" s="66"/>
      <c r="I1052" s="66"/>
      <c r="J1052" s="68"/>
      <c r="K1052" s="68"/>
      <c r="L1052" s="68"/>
    </row>
    <row r="1053" spans="2:12" ht="15">
      <c r="B1053" s="66"/>
      <c r="C1053" s="66"/>
      <c r="D1053" s="66"/>
      <c r="H1053" s="66"/>
      <c r="I1053" s="66"/>
      <c r="J1053" s="68"/>
      <c r="K1053" s="68"/>
      <c r="L1053" s="68"/>
    </row>
    <row r="1054" spans="2:12" ht="15">
      <c r="B1054" s="66"/>
      <c r="C1054" s="66"/>
      <c r="D1054" s="66"/>
      <c r="H1054" s="66"/>
      <c r="I1054" s="66"/>
      <c r="J1054" s="68"/>
      <c r="K1054" s="68"/>
      <c r="L1054" s="68"/>
    </row>
    <row r="1055" spans="2:12" ht="15">
      <c r="B1055" s="66"/>
      <c r="C1055" s="66"/>
      <c r="D1055" s="66"/>
      <c r="H1055" s="66"/>
      <c r="I1055" s="66"/>
      <c r="J1055" s="68"/>
      <c r="K1055" s="68"/>
      <c r="L1055" s="68"/>
    </row>
    <row r="1056" spans="2:12" ht="15">
      <c r="B1056" s="66"/>
      <c r="C1056" s="66"/>
      <c r="D1056" s="66"/>
      <c r="H1056" s="66"/>
      <c r="I1056" s="66"/>
      <c r="J1056" s="68"/>
      <c r="K1056" s="68"/>
      <c r="L1056" s="68"/>
    </row>
    <row r="1057" spans="2:12" ht="15">
      <c r="B1057" s="66"/>
      <c r="C1057" s="66"/>
      <c r="D1057" s="66"/>
      <c r="H1057" s="66"/>
      <c r="I1057" s="66"/>
      <c r="J1057" s="68"/>
      <c r="K1057" s="68"/>
      <c r="L1057" s="68"/>
    </row>
    <row r="1058" spans="2:12" ht="15">
      <c r="B1058" s="66"/>
      <c r="C1058" s="66"/>
      <c r="D1058" s="66"/>
      <c r="H1058" s="66"/>
      <c r="I1058" s="66"/>
      <c r="J1058" s="68"/>
      <c r="K1058" s="68"/>
      <c r="L1058" s="68"/>
    </row>
    <row r="1059" spans="2:12" ht="15">
      <c r="B1059" s="66"/>
      <c r="C1059" s="66"/>
      <c r="D1059" s="66"/>
      <c r="H1059" s="66"/>
      <c r="I1059" s="66"/>
      <c r="J1059" s="68"/>
      <c r="K1059" s="68"/>
      <c r="L1059" s="68"/>
    </row>
    <row r="1060" spans="2:12" ht="15">
      <c r="B1060" s="66"/>
      <c r="C1060" s="66"/>
      <c r="D1060" s="66"/>
      <c r="H1060" s="66"/>
      <c r="I1060" s="66"/>
      <c r="J1060" s="68"/>
      <c r="K1060" s="68"/>
      <c r="L1060" s="68"/>
    </row>
    <row r="1061" spans="2:12" ht="15">
      <c r="B1061" s="66"/>
      <c r="C1061" s="66"/>
      <c r="D1061" s="66"/>
      <c r="H1061" s="66"/>
      <c r="I1061" s="66"/>
      <c r="J1061" s="68"/>
      <c r="K1061" s="68"/>
      <c r="L1061" s="68"/>
    </row>
    <row r="1062" spans="2:12" ht="15">
      <c r="B1062" s="66"/>
      <c r="C1062" s="66"/>
      <c r="D1062" s="66"/>
      <c r="H1062" s="66"/>
      <c r="I1062" s="66"/>
      <c r="J1062" s="68"/>
      <c r="K1062" s="68"/>
      <c r="L1062" s="68"/>
    </row>
    <row r="1063" spans="2:12" ht="15">
      <c r="B1063" s="66"/>
      <c r="C1063" s="66"/>
      <c r="D1063" s="66"/>
      <c r="H1063" s="66"/>
      <c r="I1063" s="66"/>
      <c r="J1063" s="68"/>
      <c r="K1063" s="68"/>
      <c r="L1063" s="68"/>
    </row>
    <row r="1064" spans="2:12" ht="15">
      <c r="B1064" s="66"/>
      <c r="C1064" s="66"/>
      <c r="D1064" s="66"/>
      <c r="H1064" s="66"/>
      <c r="I1064" s="66"/>
      <c r="J1064" s="68"/>
      <c r="K1064" s="68"/>
      <c r="L1064" s="68"/>
    </row>
    <row r="1065" spans="2:12" ht="15">
      <c r="B1065" s="66"/>
      <c r="C1065" s="66"/>
      <c r="D1065" s="66"/>
      <c r="H1065" s="66"/>
      <c r="I1065" s="66"/>
      <c r="J1065" s="68"/>
      <c r="K1065" s="68"/>
      <c r="L1065" s="68"/>
    </row>
    <row r="1066" spans="2:12" ht="15">
      <c r="B1066" s="66"/>
      <c r="C1066" s="66"/>
      <c r="D1066" s="66"/>
      <c r="H1066" s="66"/>
      <c r="I1066" s="66"/>
      <c r="J1066" s="68"/>
      <c r="K1066" s="68"/>
      <c r="L1066" s="68"/>
    </row>
    <row r="1067" spans="2:12" ht="15">
      <c r="B1067" s="66"/>
      <c r="C1067" s="66"/>
      <c r="D1067" s="66"/>
      <c r="H1067" s="66"/>
      <c r="I1067" s="66"/>
      <c r="J1067" s="68"/>
      <c r="K1067" s="68"/>
      <c r="L1067" s="68"/>
    </row>
    <row r="1068" spans="2:12" ht="15">
      <c r="B1068" s="66"/>
      <c r="C1068" s="66"/>
      <c r="D1068" s="66"/>
      <c r="H1068" s="66"/>
      <c r="I1068" s="66"/>
      <c r="J1068" s="68"/>
      <c r="K1068" s="68"/>
      <c r="L1068" s="68"/>
    </row>
    <row r="1069" spans="2:12" ht="15">
      <c r="B1069" s="66"/>
      <c r="C1069" s="66"/>
      <c r="D1069" s="66"/>
      <c r="H1069" s="66"/>
      <c r="I1069" s="66"/>
      <c r="J1069" s="68"/>
      <c r="K1069" s="68"/>
      <c r="L1069" s="68"/>
    </row>
    <row r="1070" spans="2:12" ht="15">
      <c r="B1070" s="66"/>
      <c r="C1070" s="66"/>
      <c r="D1070" s="66"/>
      <c r="H1070" s="66"/>
      <c r="I1070" s="66"/>
      <c r="J1070" s="68"/>
      <c r="K1070" s="68"/>
      <c r="L1070" s="68"/>
    </row>
    <row r="1071" spans="2:12" ht="15">
      <c r="B1071" s="66"/>
      <c r="C1071" s="66"/>
      <c r="D1071" s="66"/>
      <c r="H1071" s="66"/>
      <c r="I1071" s="66"/>
      <c r="J1071" s="68"/>
      <c r="K1071" s="68"/>
      <c r="L1071" s="68"/>
    </row>
    <row r="1072" spans="2:12" ht="15">
      <c r="B1072" s="66"/>
      <c r="C1072" s="66"/>
      <c r="D1072" s="66"/>
      <c r="H1072" s="66"/>
      <c r="I1072" s="66"/>
      <c r="J1072" s="68"/>
      <c r="K1072" s="68"/>
      <c r="L1072" s="68"/>
    </row>
    <row r="1073" spans="2:12" ht="15">
      <c r="B1073" s="66"/>
      <c r="C1073" s="66"/>
      <c r="D1073" s="66"/>
      <c r="H1073" s="66"/>
      <c r="I1073" s="66"/>
      <c r="J1073" s="68"/>
      <c r="K1073" s="68"/>
      <c r="L1073" s="68"/>
    </row>
    <row r="1074" spans="2:12" ht="15">
      <c r="B1074" s="66"/>
      <c r="C1074" s="66"/>
      <c r="D1074" s="66"/>
      <c r="H1074" s="66"/>
      <c r="I1074" s="66"/>
      <c r="J1074" s="68"/>
      <c r="K1074" s="68"/>
      <c r="L1074" s="68"/>
    </row>
    <row r="1075" spans="2:12" ht="15">
      <c r="B1075" s="66"/>
      <c r="C1075" s="66"/>
      <c r="D1075" s="66"/>
      <c r="H1075" s="66"/>
      <c r="I1075" s="66"/>
      <c r="J1075" s="68"/>
      <c r="K1075" s="68"/>
      <c r="L1075" s="68"/>
    </row>
    <row r="1076" spans="2:12" ht="15">
      <c r="B1076" s="66"/>
      <c r="C1076" s="66"/>
      <c r="D1076" s="66"/>
      <c r="H1076" s="66"/>
      <c r="I1076" s="66"/>
      <c r="J1076" s="68"/>
      <c r="K1076" s="68"/>
      <c r="L1076" s="68"/>
    </row>
    <row r="1077" spans="2:12" ht="15">
      <c r="B1077" s="66"/>
      <c r="C1077" s="66"/>
      <c r="D1077" s="66"/>
      <c r="H1077" s="66"/>
      <c r="I1077" s="66"/>
      <c r="J1077" s="68"/>
      <c r="K1077" s="68"/>
      <c r="L1077" s="68"/>
    </row>
    <row r="1078" spans="2:12" ht="15">
      <c r="B1078" s="66"/>
      <c r="C1078" s="66"/>
      <c r="D1078" s="66"/>
      <c r="H1078" s="66"/>
      <c r="I1078" s="66"/>
      <c r="J1078" s="68"/>
      <c r="K1078" s="68"/>
      <c r="L1078" s="68"/>
    </row>
    <row r="1079" spans="2:12" ht="15">
      <c r="B1079" s="66"/>
      <c r="C1079" s="66"/>
      <c r="D1079" s="66"/>
      <c r="H1079" s="66"/>
      <c r="I1079" s="66"/>
      <c r="J1079" s="68"/>
      <c r="K1079" s="68"/>
      <c r="L1079" s="68"/>
    </row>
    <row r="1080" spans="2:12" ht="15">
      <c r="B1080" s="66"/>
      <c r="C1080" s="66"/>
      <c r="D1080" s="66"/>
      <c r="H1080" s="66"/>
      <c r="I1080" s="66"/>
      <c r="J1080" s="68"/>
      <c r="K1080" s="68"/>
      <c r="L1080" s="68"/>
    </row>
    <row r="1081" spans="2:12" ht="15">
      <c r="B1081" s="66"/>
      <c r="C1081" s="66"/>
      <c r="D1081" s="66"/>
      <c r="H1081" s="66"/>
      <c r="I1081" s="66"/>
      <c r="J1081" s="68"/>
      <c r="K1081" s="68"/>
      <c r="L1081" s="68"/>
    </row>
    <row r="1082" spans="2:12" ht="15">
      <c r="B1082" s="66"/>
      <c r="C1082" s="66"/>
      <c r="D1082" s="66"/>
      <c r="H1082" s="66"/>
      <c r="I1082" s="66"/>
      <c r="J1082" s="68"/>
      <c r="K1082" s="68"/>
      <c r="L1082" s="68"/>
    </row>
    <row r="1083" spans="2:12" ht="15">
      <c r="B1083" s="66"/>
      <c r="C1083" s="66"/>
      <c r="D1083" s="66"/>
      <c r="H1083" s="66"/>
      <c r="I1083" s="66"/>
      <c r="J1083" s="68"/>
      <c r="K1083" s="68"/>
      <c r="L1083" s="68"/>
    </row>
    <row r="1084" spans="2:12" ht="15">
      <c r="B1084" s="66"/>
      <c r="C1084" s="66"/>
      <c r="D1084" s="66"/>
      <c r="H1084" s="66"/>
      <c r="I1084" s="66"/>
      <c r="J1084" s="68"/>
      <c r="K1084" s="68"/>
      <c r="L1084" s="68"/>
    </row>
    <row r="1085" spans="2:12" ht="15">
      <c r="B1085" s="66"/>
      <c r="C1085" s="66"/>
      <c r="D1085" s="66"/>
      <c r="H1085" s="66"/>
      <c r="I1085" s="66"/>
      <c r="J1085" s="68"/>
      <c r="K1085" s="68"/>
      <c r="L1085" s="68"/>
    </row>
    <row r="1086" spans="2:12" ht="15">
      <c r="B1086" s="66"/>
      <c r="C1086" s="66"/>
      <c r="D1086" s="66"/>
      <c r="H1086" s="66"/>
      <c r="I1086" s="66"/>
      <c r="J1086" s="68"/>
      <c r="K1086" s="68"/>
      <c r="L1086" s="68"/>
    </row>
    <row r="1087" spans="2:12" ht="15">
      <c r="B1087" s="66"/>
      <c r="C1087" s="66"/>
      <c r="D1087" s="66"/>
      <c r="H1087" s="66"/>
      <c r="I1087" s="66"/>
      <c r="J1087" s="68"/>
      <c r="K1087" s="68"/>
      <c r="L1087" s="68"/>
    </row>
    <row r="1088" spans="2:12" ht="15">
      <c r="B1088" s="66"/>
      <c r="C1088" s="66"/>
      <c r="D1088" s="66"/>
      <c r="H1088" s="66"/>
      <c r="I1088" s="66"/>
      <c r="J1088" s="68"/>
      <c r="K1088" s="68"/>
      <c r="L1088" s="68"/>
    </row>
    <row r="1089" spans="2:12" ht="15">
      <c r="B1089" s="66"/>
      <c r="C1089" s="66"/>
      <c r="D1089" s="66"/>
      <c r="H1089" s="66"/>
      <c r="I1089" s="66"/>
      <c r="J1089" s="68"/>
      <c r="K1089" s="68"/>
      <c r="L1089" s="68"/>
    </row>
    <row r="1090" spans="2:12" ht="15">
      <c r="B1090" s="66"/>
      <c r="C1090" s="66"/>
      <c r="D1090" s="66"/>
      <c r="H1090" s="66"/>
      <c r="I1090" s="66"/>
      <c r="J1090" s="68"/>
      <c r="K1090" s="68"/>
      <c r="L1090" s="68"/>
    </row>
    <row r="1091" spans="2:12" ht="15">
      <c r="B1091" s="66"/>
      <c r="C1091" s="66"/>
      <c r="D1091" s="66"/>
      <c r="H1091" s="66"/>
      <c r="I1091" s="66"/>
      <c r="J1091" s="68"/>
      <c r="K1091" s="68"/>
      <c r="L1091" s="68"/>
    </row>
    <row r="1092" spans="2:12" ht="15">
      <c r="B1092" s="66"/>
      <c r="C1092" s="66"/>
      <c r="D1092" s="66"/>
      <c r="H1092" s="66"/>
      <c r="I1092" s="66"/>
      <c r="J1092" s="68"/>
      <c r="K1092" s="68"/>
      <c r="L1092" s="68"/>
    </row>
    <row r="1093" spans="2:12" ht="15">
      <c r="B1093" s="66"/>
      <c r="C1093" s="66"/>
      <c r="D1093" s="66"/>
      <c r="H1093" s="66"/>
      <c r="I1093" s="66"/>
      <c r="J1093" s="68"/>
      <c r="K1093" s="68"/>
      <c r="L1093" s="68"/>
    </row>
    <row r="1094" spans="2:12" ht="15">
      <c r="B1094" s="66"/>
      <c r="C1094" s="66"/>
      <c r="D1094" s="66"/>
      <c r="H1094" s="66"/>
      <c r="I1094" s="66"/>
      <c r="J1094" s="68"/>
      <c r="K1094" s="68"/>
      <c r="L1094" s="68"/>
    </row>
    <row r="1095" spans="2:12" ht="15">
      <c r="B1095" s="66"/>
      <c r="C1095" s="66"/>
      <c r="D1095" s="66"/>
      <c r="H1095" s="66"/>
      <c r="I1095" s="66"/>
      <c r="J1095" s="68"/>
      <c r="K1095" s="68"/>
      <c r="L1095" s="68"/>
    </row>
    <row r="1096" spans="2:12" ht="15">
      <c r="B1096" s="66"/>
      <c r="C1096" s="66"/>
      <c r="D1096" s="66"/>
      <c r="H1096" s="66"/>
      <c r="I1096" s="66"/>
      <c r="J1096" s="68"/>
      <c r="K1096" s="68"/>
      <c r="L1096" s="68"/>
    </row>
    <row r="1097" spans="2:12" ht="15">
      <c r="B1097" s="66"/>
      <c r="C1097" s="66"/>
      <c r="D1097" s="66"/>
      <c r="H1097" s="66"/>
      <c r="I1097" s="66"/>
      <c r="J1097" s="68"/>
      <c r="K1097" s="68"/>
      <c r="L1097" s="68"/>
    </row>
    <row r="1098" spans="2:12" ht="15">
      <c r="B1098" s="66"/>
      <c r="C1098" s="66"/>
      <c r="D1098" s="66"/>
      <c r="H1098" s="66"/>
      <c r="I1098" s="66"/>
      <c r="J1098" s="68"/>
      <c r="K1098" s="68"/>
      <c r="L1098" s="68"/>
    </row>
    <row r="1099" spans="2:12" ht="15">
      <c r="B1099" s="66"/>
      <c r="C1099" s="66"/>
      <c r="D1099" s="66"/>
      <c r="H1099" s="66"/>
      <c r="I1099" s="66"/>
      <c r="J1099" s="68"/>
      <c r="K1099" s="68"/>
      <c r="L1099" s="68"/>
    </row>
    <row r="1100" spans="2:12" ht="15">
      <c r="B1100" s="66"/>
      <c r="C1100" s="66"/>
      <c r="D1100" s="66"/>
      <c r="H1100" s="66"/>
      <c r="I1100" s="66"/>
      <c r="J1100" s="68"/>
      <c r="K1100" s="68"/>
      <c r="L1100" s="68"/>
    </row>
    <row r="1101" spans="2:12" ht="15">
      <c r="B1101" s="66"/>
      <c r="C1101" s="66"/>
      <c r="D1101" s="66"/>
      <c r="H1101" s="66"/>
      <c r="I1101" s="66"/>
      <c r="J1101" s="68"/>
      <c r="K1101" s="68"/>
      <c r="L1101" s="68"/>
    </row>
    <row r="1102" spans="2:12" ht="15">
      <c r="B1102" s="66"/>
      <c r="C1102" s="66"/>
      <c r="D1102" s="66"/>
      <c r="H1102" s="66"/>
      <c r="I1102" s="66"/>
      <c r="J1102" s="68"/>
      <c r="K1102" s="68"/>
      <c r="L1102" s="68"/>
    </row>
    <row r="1103" spans="2:12" ht="15">
      <c r="B1103" s="66"/>
      <c r="C1103" s="66"/>
      <c r="D1103" s="66"/>
      <c r="H1103" s="66"/>
      <c r="I1103" s="66"/>
      <c r="J1103" s="68"/>
      <c r="K1103" s="68"/>
      <c r="L1103" s="68"/>
    </row>
    <row r="1104" spans="2:12" ht="15">
      <c r="B1104" s="66"/>
      <c r="C1104" s="66"/>
      <c r="D1104" s="66"/>
      <c r="H1104" s="66"/>
      <c r="I1104" s="66"/>
      <c r="J1104" s="68"/>
      <c r="K1104" s="68"/>
      <c r="L1104" s="68"/>
    </row>
    <row r="1105" spans="2:12" ht="15">
      <c r="B1105" s="66"/>
      <c r="C1105" s="66"/>
      <c r="D1105" s="66"/>
      <c r="H1105" s="66"/>
      <c r="I1105" s="66"/>
      <c r="J1105" s="68"/>
      <c r="K1105" s="68"/>
      <c r="L1105" s="68"/>
    </row>
    <row r="1106" spans="2:12" ht="15">
      <c r="B1106" s="66"/>
      <c r="C1106" s="66"/>
      <c r="D1106" s="66"/>
      <c r="H1106" s="66"/>
      <c r="I1106" s="66"/>
      <c r="J1106" s="68"/>
      <c r="K1106" s="68"/>
      <c r="L1106" s="68"/>
    </row>
    <row r="1107" spans="2:12" ht="15">
      <c r="B1107" s="66"/>
      <c r="C1107" s="66"/>
      <c r="D1107" s="66"/>
      <c r="H1107" s="66"/>
      <c r="I1107" s="66"/>
      <c r="J1107" s="68"/>
      <c r="K1107" s="68"/>
      <c r="L1107" s="68"/>
    </row>
    <row r="1108" spans="2:12" ht="15">
      <c r="B1108" s="66"/>
      <c r="C1108" s="66"/>
      <c r="D1108" s="66"/>
      <c r="H1108" s="66"/>
      <c r="I1108" s="66"/>
      <c r="J1108" s="68"/>
      <c r="K1108" s="68"/>
      <c r="L1108" s="68"/>
    </row>
    <row r="1109" spans="2:12" ht="15">
      <c r="B1109" s="66"/>
      <c r="C1109" s="66"/>
      <c r="D1109" s="66"/>
      <c r="H1109" s="66"/>
      <c r="I1109" s="66"/>
      <c r="J1109" s="68"/>
      <c r="K1109" s="68"/>
      <c r="L1109" s="68"/>
    </row>
    <row r="1110" spans="2:12" ht="15">
      <c r="B1110" s="66"/>
      <c r="C1110" s="66"/>
      <c r="D1110" s="66"/>
      <c r="H1110" s="66"/>
      <c r="I1110" s="66"/>
      <c r="J1110" s="68"/>
      <c r="K1110" s="68"/>
      <c r="L1110" s="68"/>
    </row>
    <row r="1111" spans="2:12" ht="15">
      <c r="B1111" s="66"/>
      <c r="C1111" s="66"/>
      <c r="D1111" s="66"/>
      <c r="H1111" s="66"/>
      <c r="I1111" s="66"/>
      <c r="J1111" s="68"/>
      <c r="K1111" s="68"/>
      <c r="L1111" s="68"/>
    </row>
    <row r="1112" spans="2:12" ht="15">
      <c r="B1112" s="66"/>
      <c r="C1112" s="66"/>
      <c r="D1112" s="66"/>
      <c r="H1112" s="66"/>
      <c r="I1112" s="66"/>
      <c r="J1112" s="68"/>
      <c r="K1112" s="68"/>
      <c r="L1112" s="68"/>
    </row>
    <row r="1113" spans="2:12" ht="15">
      <c r="B1113" s="66"/>
      <c r="C1113" s="66"/>
      <c r="D1113" s="66"/>
      <c r="H1113" s="66"/>
      <c r="I1113" s="66"/>
      <c r="J1113" s="68"/>
      <c r="K1113" s="68"/>
      <c r="L1113" s="68"/>
    </row>
    <row r="1114" spans="2:12" ht="15">
      <c r="B1114" s="66"/>
      <c r="C1114" s="66"/>
      <c r="D1114" s="66"/>
      <c r="H1114" s="66"/>
      <c r="I1114" s="66"/>
      <c r="J1114" s="68"/>
      <c r="K1114" s="68"/>
      <c r="L1114" s="68"/>
    </row>
    <row r="1115" spans="2:12" ht="15">
      <c r="B1115" s="66"/>
      <c r="C1115" s="66"/>
      <c r="D1115" s="66"/>
      <c r="H1115" s="66"/>
      <c r="I1115" s="66"/>
      <c r="J1115" s="68"/>
      <c r="K1115" s="68"/>
      <c r="L1115" s="68"/>
    </row>
    <row r="1116" spans="2:12" ht="15">
      <c r="B1116" s="66"/>
      <c r="C1116" s="66"/>
      <c r="D1116" s="66"/>
      <c r="H1116" s="66"/>
      <c r="I1116" s="66"/>
      <c r="J1116" s="68"/>
      <c r="K1116" s="68"/>
      <c r="L1116" s="68"/>
    </row>
    <row r="1117" spans="2:12" ht="15">
      <c r="B1117" s="66"/>
      <c r="C1117" s="66"/>
      <c r="D1117" s="66"/>
      <c r="H1117" s="66"/>
      <c r="I1117" s="66"/>
      <c r="J1117" s="68"/>
      <c r="K1117" s="68"/>
      <c r="L1117" s="68"/>
    </row>
    <row r="1118" spans="2:12" ht="15">
      <c r="B1118" s="66"/>
      <c r="C1118" s="66"/>
      <c r="D1118" s="66"/>
      <c r="H1118" s="66"/>
      <c r="I1118" s="66"/>
      <c r="J1118" s="68"/>
      <c r="K1118" s="68"/>
      <c r="L1118" s="68"/>
    </row>
    <row r="1119" spans="2:12" ht="15">
      <c r="B1119" s="66"/>
      <c r="C1119" s="66"/>
      <c r="D1119" s="66"/>
      <c r="H1119" s="66"/>
      <c r="I1119" s="66"/>
      <c r="J1119" s="68"/>
      <c r="K1119" s="68"/>
      <c r="L1119" s="68"/>
    </row>
    <row r="1120" spans="2:12" ht="15">
      <c r="B1120" s="66"/>
      <c r="C1120" s="66"/>
      <c r="D1120" s="66"/>
      <c r="H1120" s="66"/>
      <c r="I1120" s="66"/>
      <c r="J1120" s="68"/>
      <c r="K1120" s="68"/>
      <c r="L1120" s="68"/>
    </row>
    <row r="1121" spans="2:12" ht="15">
      <c r="B1121" s="66"/>
      <c r="C1121" s="66"/>
      <c r="D1121" s="66"/>
      <c r="H1121" s="66"/>
      <c r="I1121" s="66"/>
      <c r="J1121" s="68"/>
      <c r="K1121" s="68"/>
      <c r="L1121" s="68"/>
    </row>
    <row r="1122" spans="2:12" ht="15">
      <c r="B1122" s="66"/>
      <c r="C1122" s="66"/>
      <c r="D1122" s="66"/>
      <c r="H1122" s="66"/>
      <c r="I1122" s="66"/>
      <c r="J1122" s="68"/>
      <c r="K1122" s="68"/>
      <c r="L1122" s="68"/>
    </row>
    <row r="1123" spans="2:12" ht="15">
      <c r="B1123" s="66"/>
      <c r="C1123" s="66"/>
      <c r="D1123" s="66"/>
      <c r="H1123" s="66"/>
      <c r="I1123" s="66"/>
      <c r="J1123" s="68"/>
      <c r="K1123" s="68"/>
      <c r="L1123" s="68"/>
    </row>
    <row r="1124" spans="2:12" ht="15">
      <c r="B1124" s="66"/>
      <c r="C1124" s="66"/>
      <c r="D1124" s="66"/>
      <c r="H1124" s="66"/>
      <c r="I1124" s="66"/>
      <c r="J1124" s="68"/>
      <c r="K1124" s="68"/>
      <c r="L1124" s="68"/>
    </row>
    <row r="1125" spans="2:12" ht="15">
      <c r="B1125" s="66"/>
      <c r="C1125" s="66"/>
      <c r="D1125" s="66"/>
      <c r="H1125" s="66"/>
      <c r="I1125" s="66"/>
      <c r="J1125" s="68"/>
      <c r="K1125" s="68"/>
      <c r="L1125" s="68"/>
    </row>
    <row r="1126" spans="2:12" ht="15">
      <c r="B1126" s="66"/>
      <c r="C1126" s="66"/>
      <c r="D1126" s="66"/>
      <c r="H1126" s="66"/>
      <c r="I1126" s="66"/>
      <c r="J1126" s="68"/>
      <c r="K1126" s="68"/>
      <c r="L1126" s="68"/>
    </row>
    <row r="1127" spans="2:12" ht="15">
      <c r="B1127" s="66"/>
      <c r="C1127" s="66"/>
      <c r="D1127" s="66"/>
      <c r="H1127" s="66"/>
      <c r="I1127" s="66"/>
      <c r="J1127" s="68"/>
      <c r="K1127" s="68"/>
      <c r="L1127" s="68"/>
    </row>
    <row r="1128" spans="2:12" ht="15">
      <c r="B1128" s="66"/>
      <c r="C1128" s="66"/>
      <c r="D1128" s="66"/>
      <c r="H1128" s="66"/>
      <c r="I1128" s="66"/>
      <c r="J1128" s="68"/>
      <c r="K1128" s="68"/>
      <c r="L1128" s="68"/>
    </row>
    <row r="1129" spans="2:12" ht="15">
      <c r="B1129" s="66"/>
      <c r="C1129" s="66"/>
      <c r="D1129" s="66"/>
      <c r="H1129" s="66"/>
      <c r="I1129" s="66"/>
      <c r="J1129" s="68"/>
      <c r="K1129" s="68"/>
      <c r="L1129" s="68"/>
    </row>
    <row r="1130" spans="2:12" ht="15">
      <c r="B1130" s="66"/>
      <c r="C1130" s="66"/>
      <c r="D1130" s="66"/>
      <c r="H1130" s="66"/>
      <c r="I1130" s="66"/>
      <c r="J1130" s="68"/>
      <c r="K1130" s="68"/>
      <c r="L1130" s="68"/>
    </row>
    <row r="1131" spans="2:12" ht="15">
      <c r="B1131" s="66"/>
      <c r="C1131" s="66"/>
      <c r="D1131" s="66"/>
      <c r="H1131" s="66"/>
      <c r="I1131" s="66"/>
      <c r="J1131" s="68"/>
      <c r="K1131" s="68"/>
      <c r="L1131" s="68"/>
    </row>
    <row r="1132" spans="2:12" ht="15">
      <c r="B1132" s="66"/>
      <c r="C1132" s="66"/>
      <c r="D1132" s="66"/>
      <c r="H1132" s="66"/>
      <c r="I1132" s="66"/>
      <c r="J1132" s="68"/>
      <c r="K1132" s="68"/>
      <c r="L1132" s="68"/>
    </row>
    <row r="1133" spans="2:12" ht="15">
      <c r="B1133" s="66"/>
      <c r="C1133" s="66"/>
      <c r="D1133" s="66"/>
      <c r="H1133" s="66"/>
      <c r="I1133" s="66"/>
      <c r="J1133" s="68"/>
      <c r="K1133" s="68"/>
      <c r="L1133" s="68"/>
    </row>
    <row r="1134" spans="2:12" ht="15">
      <c r="B1134" s="66"/>
      <c r="C1134" s="66"/>
      <c r="D1134" s="66"/>
      <c r="H1134" s="66"/>
      <c r="I1134" s="66"/>
      <c r="J1134" s="68"/>
      <c r="K1134" s="68"/>
      <c r="L1134" s="68"/>
    </row>
    <row r="1135" spans="2:12" ht="15">
      <c r="B1135" s="66"/>
      <c r="C1135" s="66"/>
      <c r="D1135" s="66"/>
      <c r="H1135" s="66"/>
      <c r="I1135" s="66"/>
      <c r="J1135" s="68"/>
      <c r="K1135" s="68"/>
      <c r="L1135" s="68"/>
    </row>
    <row r="1136" spans="2:12" ht="15">
      <c r="B1136" s="66"/>
      <c r="C1136" s="66"/>
      <c r="D1136" s="66"/>
      <c r="H1136" s="66"/>
      <c r="I1136" s="66"/>
      <c r="J1136" s="68"/>
      <c r="K1136" s="68"/>
      <c r="L1136" s="68"/>
    </row>
    <row r="1137" spans="2:12" ht="15">
      <c r="B1137" s="66"/>
      <c r="C1137" s="66"/>
      <c r="D1137" s="66"/>
      <c r="H1137" s="66"/>
      <c r="I1137" s="66"/>
      <c r="J1137" s="68"/>
      <c r="K1137" s="68"/>
      <c r="L1137" s="68"/>
    </row>
    <row r="1138" spans="2:12" ht="15">
      <c r="B1138" s="66"/>
      <c r="C1138" s="66"/>
      <c r="D1138" s="66"/>
      <c r="H1138" s="66"/>
      <c r="I1138" s="66"/>
      <c r="J1138" s="68"/>
      <c r="K1138" s="68"/>
      <c r="L1138" s="68"/>
    </row>
    <row r="1139" spans="2:12" ht="15">
      <c r="B1139" s="66"/>
      <c r="C1139" s="66"/>
      <c r="D1139" s="66"/>
      <c r="H1139" s="66"/>
      <c r="I1139" s="66"/>
      <c r="J1139" s="68"/>
      <c r="K1139" s="68"/>
      <c r="L1139" s="68"/>
    </row>
    <row r="1140" spans="2:12" ht="15">
      <c r="B1140" s="66"/>
      <c r="C1140" s="66"/>
      <c r="D1140" s="66"/>
      <c r="H1140" s="66"/>
      <c r="I1140" s="66"/>
      <c r="J1140" s="68"/>
      <c r="K1140" s="68"/>
      <c r="L1140" s="68"/>
    </row>
    <row r="1141" spans="2:12" ht="15">
      <c r="B1141" s="66"/>
      <c r="C1141" s="66"/>
      <c r="D1141" s="66"/>
      <c r="H1141" s="66"/>
      <c r="I1141" s="66"/>
      <c r="J1141" s="68"/>
      <c r="K1141" s="68"/>
      <c r="L1141" s="68"/>
    </row>
    <row r="1142" spans="2:12" ht="15">
      <c r="B1142" s="66"/>
      <c r="C1142" s="66"/>
      <c r="D1142" s="66"/>
      <c r="H1142" s="66"/>
      <c r="I1142" s="66"/>
      <c r="J1142" s="68"/>
      <c r="K1142" s="68"/>
      <c r="L1142" s="68"/>
    </row>
    <row r="1143" spans="2:12" ht="15">
      <c r="B1143" s="66"/>
      <c r="C1143" s="66"/>
      <c r="D1143" s="66"/>
      <c r="H1143" s="66"/>
      <c r="I1143" s="66"/>
      <c r="J1143" s="68"/>
      <c r="K1143" s="68"/>
      <c r="L1143" s="68"/>
    </row>
    <row r="1144" spans="2:12" ht="15">
      <c r="B1144" s="66"/>
      <c r="C1144" s="66"/>
      <c r="D1144" s="66"/>
      <c r="H1144" s="66"/>
      <c r="I1144" s="66"/>
      <c r="J1144" s="68"/>
      <c r="K1144" s="68"/>
      <c r="L1144" s="68"/>
    </row>
    <row r="1145" spans="2:12" ht="15">
      <c r="B1145" s="66"/>
      <c r="C1145" s="66"/>
      <c r="D1145" s="66"/>
      <c r="H1145" s="66"/>
      <c r="I1145" s="66"/>
      <c r="J1145" s="68"/>
      <c r="K1145" s="68"/>
      <c r="L1145" s="68"/>
    </row>
    <row r="1146" spans="2:12" ht="15">
      <c r="B1146" s="66"/>
      <c r="C1146" s="66"/>
      <c r="D1146" s="66"/>
      <c r="H1146" s="66"/>
      <c r="I1146" s="66"/>
      <c r="J1146" s="68"/>
      <c r="K1146" s="68"/>
      <c r="L1146" s="68"/>
    </row>
    <row r="1147" spans="2:12" ht="15">
      <c r="B1147" s="66"/>
      <c r="C1147" s="66"/>
      <c r="D1147" s="66"/>
      <c r="H1147" s="66"/>
      <c r="I1147" s="66"/>
      <c r="J1147" s="68"/>
      <c r="K1147" s="68"/>
      <c r="L1147" s="68"/>
    </row>
    <row r="1148" spans="2:12" ht="15">
      <c r="B1148" s="66"/>
      <c r="C1148" s="66"/>
      <c r="D1148" s="66"/>
      <c r="H1148" s="66"/>
      <c r="I1148" s="66"/>
      <c r="J1148" s="68"/>
      <c r="K1148" s="68"/>
      <c r="L1148" s="68"/>
    </row>
    <row r="1149" spans="2:12" ht="15">
      <c r="B1149" s="66"/>
      <c r="C1149" s="66"/>
      <c r="D1149" s="66"/>
      <c r="H1149" s="66"/>
      <c r="I1149" s="66"/>
      <c r="J1149" s="68"/>
      <c r="K1149" s="68"/>
      <c r="L1149" s="68"/>
    </row>
    <row r="1150" spans="2:12" ht="15">
      <c r="B1150" s="66"/>
      <c r="C1150" s="66"/>
      <c r="D1150" s="66"/>
      <c r="H1150" s="66"/>
      <c r="I1150" s="66"/>
      <c r="J1150" s="68"/>
      <c r="K1150" s="68"/>
      <c r="L1150" s="68"/>
    </row>
    <row r="1151" spans="2:12" ht="15">
      <c r="B1151" s="66"/>
      <c r="C1151" s="66"/>
      <c r="D1151" s="66"/>
      <c r="H1151" s="66"/>
      <c r="I1151" s="66"/>
      <c r="J1151" s="68"/>
      <c r="K1151" s="68"/>
      <c r="L1151" s="68"/>
    </row>
    <row r="1152" spans="2:12" ht="15">
      <c r="B1152" s="66"/>
      <c r="C1152" s="66"/>
      <c r="D1152" s="66"/>
      <c r="H1152" s="66"/>
      <c r="I1152" s="66"/>
      <c r="J1152" s="68"/>
      <c r="K1152" s="68"/>
      <c r="L1152" s="68"/>
    </row>
    <row r="1153" spans="2:12" ht="15">
      <c r="B1153" s="66"/>
      <c r="C1153" s="66"/>
      <c r="D1153" s="66"/>
      <c r="H1153" s="66"/>
      <c r="I1153" s="66"/>
      <c r="J1153" s="68"/>
      <c r="K1153" s="68"/>
      <c r="L1153" s="68"/>
    </row>
    <row r="1154" spans="2:12" ht="15">
      <c r="B1154" s="66"/>
      <c r="C1154" s="66"/>
      <c r="D1154" s="66"/>
      <c r="H1154" s="66"/>
      <c r="I1154" s="66"/>
      <c r="J1154" s="68"/>
      <c r="K1154" s="68"/>
      <c r="L1154" s="68"/>
    </row>
    <row r="1155" spans="2:12" ht="15">
      <c r="B1155" s="66"/>
      <c r="C1155" s="66"/>
      <c r="D1155" s="66"/>
      <c r="H1155" s="66"/>
      <c r="I1155" s="66"/>
      <c r="J1155" s="68"/>
      <c r="K1155" s="68"/>
      <c r="L1155" s="68"/>
    </row>
    <row r="1156" spans="2:12" ht="15">
      <c r="B1156" s="66"/>
      <c r="C1156" s="66"/>
      <c r="D1156" s="66"/>
      <c r="H1156" s="66"/>
      <c r="I1156" s="66"/>
      <c r="J1156" s="68"/>
      <c r="K1156" s="68"/>
      <c r="L1156" s="68"/>
    </row>
    <row r="1157" spans="2:12" ht="15">
      <c r="B1157" s="66"/>
      <c r="C1157" s="66"/>
      <c r="D1157" s="66"/>
      <c r="H1157" s="66"/>
      <c r="I1157" s="66"/>
      <c r="J1157" s="68"/>
      <c r="K1157" s="68"/>
      <c r="L1157" s="68"/>
    </row>
    <row r="1158" spans="2:12" ht="15">
      <c r="B1158" s="66"/>
      <c r="C1158" s="66"/>
      <c r="D1158" s="66"/>
      <c r="H1158" s="66"/>
      <c r="I1158" s="66"/>
      <c r="J1158" s="68"/>
      <c r="K1158" s="68"/>
      <c r="L1158" s="68"/>
    </row>
    <row r="1159" spans="2:12" ht="15">
      <c r="B1159" s="66"/>
      <c r="C1159" s="66"/>
      <c r="D1159" s="66"/>
      <c r="H1159" s="66"/>
      <c r="I1159" s="66"/>
      <c r="J1159" s="68"/>
      <c r="K1159" s="68"/>
      <c r="L1159" s="68"/>
    </row>
    <row r="1160" spans="2:12" ht="15">
      <c r="B1160" s="66"/>
      <c r="C1160" s="66"/>
      <c r="D1160" s="66"/>
      <c r="H1160" s="66"/>
      <c r="I1160" s="66"/>
      <c r="J1160" s="68"/>
      <c r="K1160" s="68"/>
      <c r="L1160" s="68"/>
    </row>
    <row r="1161" spans="2:12" ht="15">
      <c r="B1161" s="66"/>
      <c r="C1161" s="66"/>
      <c r="D1161" s="66"/>
      <c r="H1161" s="66"/>
      <c r="I1161" s="66"/>
      <c r="J1161" s="68"/>
      <c r="K1161" s="68"/>
      <c r="L1161" s="68"/>
    </row>
    <row r="1162" spans="2:12" ht="15">
      <c r="B1162" s="66"/>
      <c r="C1162" s="66"/>
      <c r="D1162" s="66"/>
      <c r="H1162" s="66"/>
      <c r="I1162" s="66"/>
      <c r="J1162" s="68"/>
      <c r="K1162" s="68"/>
      <c r="L1162" s="68"/>
    </row>
    <row r="1163" spans="2:12" ht="15">
      <c r="B1163" s="66"/>
      <c r="C1163" s="66"/>
      <c r="D1163" s="66"/>
      <c r="H1163" s="66"/>
      <c r="I1163" s="66"/>
      <c r="J1163" s="68"/>
      <c r="K1163" s="68"/>
      <c r="L1163" s="68"/>
    </row>
    <row r="1164" spans="2:12" ht="15">
      <c r="B1164" s="66"/>
      <c r="C1164" s="66"/>
      <c r="D1164" s="66"/>
      <c r="H1164" s="66"/>
      <c r="I1164" s="66"/>
      <c r="J1164" s="68"/>
      <c r="K1164" s="68"/>
      <c r="L1164" s="68"/>
    </row>
    <row r="1165" spans="2:12" ht="15">
      <c r="B1165" s="66"/>
      <c r="C1165" s="66"/>
      <c r="D1165" s="66"/>
      <c r="H1165" s="66"/>
      <c r="I1165" s="66"/>
      <c r="J1165" s="68"/>
      <c r="K1165" s="68"/>
      <c r="L1165" s="68"/>
    </row>
    <row r="1166" spans="2:12" ht="15">
      <c r="B1166" s="66"/>
      <c r="C1166" s="66"/>
      <c r="D1166" s="66"/>
      <c r="H1166" s="66"/>
      <c r="I1166" s="66"/>
      <c r="J1166" s="68"/>
      <c r="K1166" s="68"/>
      <c r="L1166" s="68"/>
    </row>
    <row r="1167" spans="2:12" ht="15">
      <c r="B1167" s="66"/>
      <c r="C1167" s="66"/>
      <c r="D1167" s="66"/>
      <c r="H1167" s="66"/>
      <c r="I1167" s="66"/>
      <c r="J1167" s="68"/>
      <c r="K1167" s="68"/>
      <c r="L1167" s="68"/>
    </row>
    <row r="1168" spans="2:12" ht="15">
      <c r="B1168" s="66"/>
      <c r="C1168" s="66"/>
      <c r="D1168" s="66"/>
      <c r="H1168" s="66"/>
      <c r="I1168" s="66"/>
      <c r="J1168" s="68"/>
      <c r="K1168" s="68"/>
      <c r="L1168" s="68"/>
    </row>
    <row r="1169" spans="2:12" ht="15">
      <c r="B1169" s="66"/>
      <c r="C1169" s="66"/>
      <c r="D1169" s="66"/>
      <c r="H1169" s="66"/>
      <c r="I1169" s="66"/>
      <c r="J1169" s="68"/>
      <c r="K1169" s="68"/>
      <c r="L1169" s="68"/>
    </row>
    <row r="1170" spans="2:12" ht="15">
      <c r="B1170" s="66"/>
      <c r="C1170" s="66"/>
      <c r="D1170" s="66"/>
      <c r="H1170" s="66"/>
      <c r="I1170" s="66"/>
      <c r="J1170" s="68"/>
      <c r="K1170" s="68"/>
      <c r="L1170" s="68"/>
    </row>
    <row r="1171" spans="2:12" ht="15">
      <c r="B1171" s="66"/>
      <c r="C1171" s="66"/>
      <c r="D1171" s="66"/>
      <c r="H1171" s="66"/>
      <c r="I1171" s="66"/>
      <c r="J1171" s="68"/>
      <c r="K1171" s="68"/>
      <c r="L1171" s="68"/>
    </row>
    <row r="1172" spans="2:12" ht="15">
      <c r="B1172" s="66"/>
      <c r="C1172" s="66"/>
      <c r="D1172" s="66"/>
      <c r="H1172" s="66"/>
      <c r="I1172" s="66"/>
      <c r="J1172" s="68"/>
      <c r="K1172" s="68"/>
      <c r="L1172" s="68"/>
    </row>
    <row r="1173" spans="2:12" ht="15">
      <c r="B1173" s="66"/>
      <c r="C1173" s="66"/>
      <c r="D1173" s="66"/>
      <c r="H1173" s="66"/>
      <c r="I1173" s="66"/>
      <c r="J1173" s="68"/>
      <c r="K1173" s="68"/>
      <c r="L1173" s="68"/>
    </row>
    <row r="1174" spans="2:12" ht="15">
      <c r="B1174" s="66"/>
      <c r="C1174" s="66"/>
      <c r="D1174" s="66"/>
      <c r="H1174" s="66"/>
      <c r="I1174" s="66"/>
      <c r="J1174" s="68"/>
      <c r="K1174" s="68"/>
      <c r="L1174" s="68"/>
    </row>
    <row r="1175" spans="2:12" ht="15">
      <c r="B1175" s="66"/>
      <c r="C1175" s="66"/>
      <c r="D1175" s="66"/>
      <c r="H1175" s="66"/>
      <c r="I1175" s="66"/>
      <c r="J1175" s="68"/>
      <c r="K1175" s="68"/>
      <c r="L1175" s="68"/>
    </row>
    <row r="1176" spans="2:12" ht="15">
      <c r="B1176" s="66"/>
      <c r="C1176" s="66"/>
      <c r="D1176" s="66"/>
      <c r="H1176" s="66"/>
      <c r="I1176" s="66"/>
      <c r="J1176" s="68"/>
      <c r="K1176" s="68"/>
      <c r="L1176" s="68"/>
    </row>
    <row r="1177" spans="2:12" ht="15">
      <c r="B1177" s="66"/>
      <c r="C1177" s="66"/>
      <c r="D1177" s="66"/>
      <c r="H1177" s="66"/>
      <c r="I1177" s="66"/>
      <c r="J1177" s="68"/>
      <c r="K1177" s="68"/>
      <c r="L1177" s="68"/>
    </row>
    <row r="1178" spans="2:12" ht="15">
      <c r="B1178" s="66"/>
      <c r="C1178" s="66"/>
      <c r="D1178" s="66"/>
      <c r="H1178" s="66"/>
      <c r="I1178" s="66"/>
      <c r="J1178" s="68"/>
      <c r="K1178" s="68"/>
      <c r="L1178" s="68"/>
    </row>
    <row r="1179" spans="2:12" ht="15">
      <c r="B1179" s="66"/>
      <c r="C1179" s="66"/>
      <c r="D1179" s="66"/>
      <c r="H1179" s="66"/>
      <c r="I1179" s="66"/>
      <c r="J1179" s="68"/>
      <c r="K1179" s="68"/>
      <c r="L1179" s="68"/>
    </row>
    <row r="1180" spans="2:12" ht="15">
      <c r="B1180" s="66"/>
      <c r="C1180" s="66"/>
      <c r="D1180" s="66"/>
      <c r="H1180" s="66"/>
      <c r="I1180" s="66"/>
      <c r="J1180" s="68"/>
      <c r="K1180" s="68"/>
      <c r="L1180" s="68"/>
    </row>
    <row r="1181" spans="2:12" ht="15">
      <c r="B1181" s="66"/>
      <c r="C1181" s="66"/>
      <c r="D1181" s="66"/>
      <c r="H1181" s="66"/>
      <c r="I1181" s="66"/>
      <c r="J1181" s="68"/>
      <c r="K1181" s="68"/>
      <c r="L1181" s="68"/>
    </row>
    <row r="1182" spans="2:12" ht="15">
      <c r="B1182" s="66"/>
      <c r="C1182" s="66"/>
      <c r="D1182" s="66"/>
      <c r="H1182" s="66"/>
      <c r="I1182" s="66"/>
      <c r="J1182" s="68"/>
      <c r="K1182" s="68"/>
      <c r="L1182" s="68"/>
    </row>
    <row r="1183" spans="2:12" ht="15">
      <c r="B1183" s="66"/>
      <c r="C1183" s="66"/>
      <c r="D1183" s="66"/>
      <c r="H1183" s="66"/>
      <c r="I1183" s="66"/>
      <c r="J1183" s="68"/>
      <c r="K1183" s="68"/>
      <c r="L1183" s="68"/>
    </row>
    <row r="1184" spans="2:12" ht="15">
      <c r="B1184" s="66"/>
      <c r="C1184" s="66"/>
      <c r="D1184" s="66"/>
      <c r="H1184" s="66"/>
      <c r="I1184" s="66"/>
      <c r="J1184" s="68"/>
      <c r="K1184" s="68"/>
      <c r="L1184" s="68"/>
    </row>
    <row r="1185" spans="2:12" ht="15">
      <c r="B1185" s="66"/>
      <c r="C1185" s="66"/>
      <c r="D1185" s="66"/>
      <c r="H1185" s="66"/>
      <c r="I1185" s="66"/>
      <c r="J1185" s="68"/>
      <c r="K1185" s="68"/>
      <c r="L1185" s="68"/>
    </row>
    <row r="1186" spans="2:12" ht="15">
      <c r="B1186" s="66"/>
      <c r="C1186" s="66"/>
      <c r="D1186" s="66"/>
      <c r="H1186" s="66"/>
      <c r="I1186" s="66"/>
      <c r="J1186" s="68"/>
      <c r="K1186" s="68"/>
      <c r="L1186" s="68"/>
    </row>
    <row r="1187" spans="2:12" ht="15">
      <c r="B1187" s="66"/>
      <c r="C1187" s="66"/>
      <c r="D1187" s="66"/>
      <c r="H1187" s="66"/>
      <c r="I1187" s="66"/>
      <c r="J1187" s="68"/>
      <c r="K1187" s="68"/>
      <c r="L1187" s="68"/>
    </row>
    <row r="1188" spans="2:12" ht="15">
      <c r="B1188" s="66"/>
      <c r="C1188" s="66"/>
      <c r="D1188" s="66"/>
      <c r="H1188" s="66"/>
      <c r="I1188" s="66"/>
      <c r="J1188" s="68"/>
      <c r="K1188" s="68"/>
      <c r="L1188" s="68"/>
    </row>
    <row r="1189" spans="2:12" ht="15">
      <c r="B1189" s="66"/>
      <c r="C1189" s="66"/>
      <c r="D1189" s="66"/>
      <c r="H1189" s="66"/>
      <c r="I1189" s="66"/>
      <c r="J1189" s="68"/>
      <c r="K1189" s="68"/>
      <c r="L1189" s="68"/>
    </row>
    <row r="1190" spans="2:12" ht="15">
      <c r="B1190" s="66"/>
      <c r="C1190" s="66"/>
      <c r="D1190" s="66"/>
      <c r="H1190" s="66"/>
      <c r="I1190" s="66"/>
      <c r="J1190" s="68"/>
      <c r="K1190" s="68"/>
      <c r="L1190" s="68"/>
    </row>
    <row r="1191" spans="2:12" ht="15">
      <c r="B1191" s="66"/>
      <c r="C1191" s="66"/>
      <c r="D1191" s="66"/>
      <c r="H1191" s="66"/>
      <c r="I1191" s="66"/>
      <c r="J1191" s="68"/>
      <c r="K1191" s="68"/>
      <c r="L1191" s="68"/>
    </row>
    <row r="1192" spans="2:12" ht="15">
      <c r="B1192" s="66"/>
      <c r="C1192" s="66"/>
      <c r="D1192" s="66"/>
      <c r="H1192" s="66"/>
      <c r="I1192" s="66"/>
      <c r="J1192" s="68"/>
      <c r="K1192" s="68"/>
      <c r="L1192" s="68"/>
    </row>
    <row r="1193" spans="2:12" ht="15">
      <c r="B1193" s="66"/>
      <c r="C1193" s="66"/>
      <c r="D1193" s="66"/>
      <c r="H1193" s="66"/>
      <c r="I1193" s="66"/>
      <c r="J1193" s="68"/>
      <c r="K1193" s="68"/>
      <c r="L1193" s="68"/>
    </row>
    <row r="1194" spans="2:12" ht="15">
      <c r="B1194" s="66"/>
      <c r="C1194" s="66"/>
      <c r="D1194" s="66"/>
      <c r="H1194" s="66"/>
      <c r="I1194" s="66"/>
      <c r="J1194" s="68"/>
      <c r="K1194" s="68"/>
      <c r="L1194" s="68"/>
    </row>
    <row r="1195" spans="2:12" ht="15">
      <c r="B1195" s="66"/>
      <c r="C1195" s="66"/>
      <c r="D1195" s="66"/>
      <c r="H1195" s="66"/>
      <c r="I1195" s="66"/>
      <c r="J1195" s="68"/>
      <c r="K1195" s="68"/>
      <c r="L1195" s="68"/>
    </row>
    <row r="1196" spans="2:12" ht="15">
      <c r="B1196" s="66"/>
      <c r="C1196" s="66"/>
      <c r="D1196" s="66"/>
      <c r="H1196" s="66"/>
      <c r="I1196" s="66"/>
      <c r="J1196" s="68"/>
      <c r="K1196" s="68"/>
      <c r="L1196" s="68"/>
    </row>
    <row r="1197" spans="2:12" ht="15">
      <c r="B1197" s="66"/>
      <c r="C1197" s="66"/>
      <c r="D1197" s="66"/>
      <c r="H1197" s="66"/>
      <c r="I1197" s="66"/>
      <c r="J1197" s="68"/>
      <c r="K1197" s="68"/>
      <c r="L1197" s="68"/>
    </row>
    <row r="1198" spans="2:12" ht="15">
      <c r="B1198" s="66"/>
      <c r="C1198" s="66"/>
      <c r="D1198" s="66"/>
      <c r="H1198" s="66"/>
      <c r="I1198" s="66"/>
      <c r="J1198" s="68"/>
      <c r="K1198" s="68"/>
      <c r="L1198" s="68"/>
    </row>
    <row r="1199" spans="2:12" ht="15">
      <c r="B1199" s="66"/>
      <c r="C1199" s="66"/>
      <c r="D1199" s="66"/>
      <c r="H1199" s="66"/>
      <c r="I1199" s="66"/>
      <c r="J1199" s="68"/>
      <c r="K1199" s="68"/>
      <c r="L1199" s="68"/>
    </row>
    <row r="1200" spans="2:12" ht="15">
      <c r="B1200" s="66"/>
      <c r="C1200" s="66"/>
      <c r="D1200" s="66"/>
      <c r="H1200" s="66"/>
      <c r="I1200" s="66"/>
      <c r="J1200" s="68"/>
      <c r="K1200" s="68"/>
      <c r="L1200" s="68"/>
    </row>
    <row r="1201" spans="2:12" ht="15">
      <c r="B1201" s="66"/>
      <c r="C1201" s="66"/>
      <c r="D1201" s="66"/>
      <c r="H1201" s="66"/>
      <c r="I1201" s="66"/>
      <c r="J1201" s="68"/>
      <c r="K1201" s="68"/>
      <c r="L1201" s="68"/>
    </row>
    <row r="1202" spans="2:12" ht="15">
      <c r="B1202" s="66"/>
      <c r="C1202" s="66"/>
      <c r="D1202" s="66"/>
      <c r="H1202" s="66"/>
      <c r="I1202" s="66"/>
      <c r="J1202" s="68"/>
      <c r="K1202" s="68"/>
      <c r="L1202" s="68"/>
    </row>
    <row r="1203" spans="2:12" ht="15">
      <c r="B1203" s="66"/>
      <c r="C1203" s="66"/>
      <c r="D1203" s="66"/>
      <c r="H1203" s="66"/>
      <c r="I1203" s="66"/>
      <c r="J1203" s="68"/>
      <c r="K1203" s="68"/>
      <c r="L1203" s="68"/>
    </row>
    <row r="1204" spans="2:12" ht="15">
      <c r="B1204" s="66"/>
      <c r="C1204" s="66"/>
      <c r="D1204" s="66"/>
      <c r="H1204" s="66"/>
      <c r="I1204" s="66"/>
      <c r="J1204" s="68"/>
      <c r="K1204" s="68"/>
      <c r="L1204" s="68"/>
    </row>
    <row r="1205" spans="2:12" ht="15">
      <c r="B1205" s="66"/>
      <c r="C1205" s="66"/>
      <c r="D1205" s="66"/>
      <c r="H1205" s="66"/>
      <c r="I1205" s="66"/>
      <c r="J1205" s="68"/>
      <c r="K1205" s="68"/>
      <c r="L1205" s="68"/>
    </row>
    <row r="1206" spans="2:12" ht="15">
      <c r="B1206" s="66"/>
      <c r="C1206" s="66"/>
      <c r="D1206" s="66"/>
      <c r="H1206" s="66"/>
      <c r="I1206" s="66"/>
      <c r="J1206" s="68"/>
      <c r="K1206" s="68"/>
      <c r="L1206" s="68"/>
    </row>
    <row r="1207" spans="2:12" ht="15">
      <c r="B1207" s="66"/>
      <c r="C1207" s="66"/>
      <c r="D1207" s="66"/>
      <c r="H1207" s="66"/>
      <c r="I1207" s="66"/>
      <c r="J1207" s="68"/>
      <c r="K1207" s="68"/>
      <c r="L1207" s="68"/>
    </row>
    <row r="1208" spans="2:12" ht="15">
      <c r="B1208" s="66"/>
      <c r="C1208" s="66"/>
      <c r="D1208" s="66"/>
      <c r="H1208" s="66"/>
      <c r="I1208" s="66"/>
      <c r="J1208" s="68"/>
      <c r="K1208" s="68"/>
      <c r="L1208" s="68"/>
    </row>
    <row r="1209" spans="2:12" ht="15">
      <c r="B1209" s="66"/>
      <c r="C1209" s="66"/>
      <c r="D1209" s="66"/>
      <c r="H1209" s="66"/>
      <c r="I1209" s="66"/>
      <c r="J1209" s="68"/>
      <c r="K1209" s="68"/>
      <c r="L1209" s="68"/>
    </row>
    <row r="1210" spans="2:12" ht="15">
      <c r="B1210" s="66"/>
      <c r="C1210" s="66"/>
      <c r="D1210" s="66"/>
      <c r="H1210" s="66"/>
      <c r="I1210" s="66"/>
      <c r="J1210" s="68"/>
      <c r="K1210" s="68"/>
      <c r="L1210" s="68"/>
    </row>
    <row r="1211" spans="2:12" ht="15">
      <c r="B1211" s="66"/>
      <c r="C1211" s="66"/>
      <c r="D1211" s="66"/>
      <c r="H1211" s="66"/>
      <c r="I1211" s="66"/>
      <c r="J1211" s="68"/>
      <c r="K1211" s="68"/>
      <c r="L1211" s="68"/>
    </row>
    <row r="1212" spans="2:12" ht="15">
      <c r="B1212" s="66"/>
      <c r="C1212" s="66"/>
      <c r="D1212" s="66"/>
      <c r="H1212" s="66"/>
      <c r="I1212" s="66"/>
      <c r="J1212" s="68"/>
      <c r="K1212" s="68"/>
      <c r="L1212" s="68"/>
    </row>
    <row r="1213" spans="2:12" ht="15">
      <c r="B1213" s="66"/>
      <c r="C1213" s="66"/>
      <c r="D1213" s="66"/>
      <c r="H1213" s="66"/>
      <c r="I1213" s="66"/>
      <c r="J1213" s="68"/>
      <c r="K1213" s="68"/>
      <c r="L1213" s="68"/>
    </row>
    <row r="1214" spans="2:12" ht="15">
      <c r="B1214" s="66"/>
      <c r="C1214" s="66"/>
      <c r="D1214" s="66"/>
      <c r="H1214" s="66"/>
      <c r="I1214" s="66"/>
      <c r="J1214" s="68"/>
      <c r="K1214" s="68"/>
      <c r="L1214" s="68"/>
    </row>
    <row r="1215" spans="2:12" ht="15">
      <c r="B1215" s="66"/>
      <c r="C1215" s="66"/>
      <c r="D1215" s="66"/>
      <c r="H1215" s="66"/>
      <c r="I1215" s="66"/>
      <c r="J1215" s="68"/>
      <c r="K1215" s="68"/>
      <c r="L1215" s="68"/>
    </row>
    <row r="1216" spans="2:12" ht="15">
      <c r="B1216" s="66"/>
      <c r="C1216" s="66"/>
      <c r="D1216" s="66"/>
      <c r="H1216" s="66"/>
      <c r="I1216" s="66"/>
      <c r="J1216" s="68"/>
      <c r="K1216" s="68"/>
      <c r="L1216" s="68"/>
    </row>
    <row r="1217" spans="2:12" ht="15">
      <c r="B1217" s="66"/>
      <c r="C1217" s="66"/>
      <c r="D1217" s="66"/>
      <c r="H1217" s="66"/>
      <c r="I1217" s="66"/>
      <c r="J1217" s="68"/>
      <c r="K1217" s="68"/>
      <c r="L1217" s="68"/>
    </row>
    <row r="1218" spans="2:12" ht="15">
      <c r="B1218" s="66"/>
      <c r="C1218" s="66"/>
      <c r="D1218" s="66"/>
      <c r="H1218" s="66"/>
      <c r="I1218" s="66"/>
      <c r="J1218" s="68"/>
      <c r="K1218" s="68"/>
      <c r="L1218" s="68"/>
    </row>
    <row r="1219" spans="2:12" ht="15">
      <c r="B1219" s="66"/>
      <c r="C1219" s="66"/>
      <c r="D1219" s="66"/>
      <c r="H1219" s="66"/>
      <c r="I1219" s="66"/>
      <c r="J1219" s="68"/>
      <c r="K1219" s="68"/>
      <c r="L1219" s="68"/>
    </row>
    <row r="1220" spans="2:12" ht="15">
      <c r="B1220" s="66"/>
      <c r="C1220" s="66"/>
      <c r="D1220" s="66"/>
      <c r="H1220" s="66"/>
      <c r="I1220" s="66"/>
      <c r="J1220" s="68"/>
      <c r="K1220" s="68"/>
      <c r="L1220" s="68"/>
    </row>
    <row r="1221" spans="2:12" ht="15">
      <c r="B1221" s="66"/>
      <c r="C1221" s="66"/>
      <c r="D1221" s="66"/>
      <c r="H1221" s="66"/>
      <c r="I1221" s="66"/>
      <c r="J1221" s="68"/>
      <c r="K1221" s="68"/>
      <c r="L1221" s="68"/>
    </row>
    <row r="1222" spans="2:12" ht="15">
      <c r="B1222" s="66"/>
      <c r="C1222" s="66"/>
      <c r="D1222" s="66"/>
      <c r="H1222" s="66"/>
      <c r="I1222" s="66"/>
      <c r="J1222" s="68"/>
      <c r="K1222" s="68"/>
      <c r="L1222" s="68"/>
    </row>
    <row r="1223" spans="2:12" ht="15">
      <c r="B1223" s="66"/>
      <c r="C1223" s="66"/>
      <c r="D1223" s="66"/>
      <c r="H1223" s="66"/>
      <c r="I1223" s="66"/>
      <c r="J1223" s="68"/>
      <c r="K1223" s="68"/>
      <c r="L1223" s="68"/>
    </row>
    <row r="1224" spans="2:12" ht="15">
      <c r="B1224" s="66"/>
      <c r="C1224" s="66"/>
      <c r="D1224" s="66"/>
      <c r="H1224" s="66"/>
      <c r="I1224" s="66"/>
      <c r="J1224" s="68"/>
      <c r="K1224" s="68"/>
      <c r="L1224" s="68"/>
    </row>
    <row r="1225" spans="2:12" ht="15">
      <c r="B1225" s="66"/>
      <c r="C1225" s="66"/>
      <c r="D1225" s="66"/>
      <c r="H1225" s="66"/>
      <c r="I1225" s="66"/>
      <c r="J1225" s="68"/>
      <c r="K1225" s="68"/>
      <c r="L1225" s="68"/>
    </row>
    <row r="1226" spans="2:12" ht="15">
      <c r="B1226" s="66"/>
      <c r="C1226" s="66"/>
      <c r="D1226" s="66"/>
      <c r="H1226" s="66"/>
      <c r="I1226" s="66"/>
      <c r="J1226" s="68"/>
      <c r="K1226" s="68"/>
      <c r="L1226" s="68"/>
    </row>
    <row r="1227" spans="2:12" ht="15">
      <c r="B1227" s="66"/>
      <c r="C1227" s="66"/>
      <c r="D1227" s="66"/>
      <c r="H1227" s="66"/>
      <c r="I1227" s="66"/>
      <c r="J1227" s="68"/>
      <c r="K1227" s="68"/>
      <c r="L1227" s="68"/>
    </row>
    <row r="1228" spans="2:12" ht="15">
      <c r="B1228" s="66"/>
      <c r="C1228" s="66"/>
      <c r="D1228" s="66"/>
      <c r="H1228" s="66"/>
      <c r="I1228" s="66"/>
      <c r="J1228" s="68"/>
      <c r="K1228" s="68"/>
      <c r="L1228" s="68"/>
    </row>
    <row r="1229" spans="2:12" ht="15">
      <c r="B1229" s="66"/>
      <c r="C1229" s="66"/>
      <c r="D1229" s="66"/>
      <c r="H1229" s="66"/>
      <c r="I1229" s="66"/>
      <c r="J1229" s="68"/>
      <c r="K1229" s="68"/>
      <c r="L1229" s="68"/>
    </row>
    <row r="1230" spans="2:12" ht="15">
      <c r="B1230" s="66"/>
      <c r="C1230" s="66"/>
      <c r="D1230" s="66"/>
      <c r="H1230" s="66"/>
      <c r="I1230" s="66"/>
      <c r="J1230" s="68"/>
      <c r="K1230" s="68"/>
      <c r="L1230" s="68"/>
    </row>
    <row r="1231" spans="2:12" ht="15">
      <c r="B1231" s="66"/>
      <c r="C1231" s="66"/>
      <c r="D1231" s="66"/>
      <c r="H1231" s="66"/>
      <c r="I1231" s="66"/>
      <c r="J1231" s="68"/>
      <c r="K1231" s="68"/>
      <c r="L1231" s="68"/>
    </row>
    <row r="1232" spans="2:12" ht="15">
      <c r="B1232" s="66"/>
      <c r="C1232" s="66"/>
      <c r="D1232" s="66"/>
      <c r="H1232" s="66"/>
      <c r="I1232" s="66"/>
      <c r="J1232" s="68"/>
      <c r="K1232" s="68"/>
      <c r="L1232" s="68"/>
    </row>
    <row r="1233" spans="2:12" ht="15">
      <c r="B1233" s="66"/>
      <c r="C1233" s="66"/>
      <c r="D1233" s="66"/>
      <c r="H1233" s="66"/>
      <c r="I1233" s="66"/>
      <c r="J1233" s="68"/>
      <c r="K1233" s="68"/>
      <c r="L1233" s="68"/>
    </row>
    <row r="1234" spans="2:12" ht="15">
      <c r="B1234" s="66"/>
      <c r="C1234" s="66"/>
      <c r="D1234" s="66"/>
      <c r="H1234" s="66"/>
      <c r="I1234" s="66"/>
      <c r="J1234" s="68"/>
      <c r="K1234" s="68"/>
      <c r="L1234" s="68"/>
    </row>
    <row r="1235" spans="2:12" ht="15">
      <c r="B1235" s="66"/>
      <c r="C1235" s="66"/>
      <c r="D1235" s="66"/>
      <c r="H1235" s="66"/>
      <c r="I1235" s="66"/>
      <c r="J1235" s="68"/>
      <c r="K1235" s="68"/>
      <c r="L1235" s="68"/>
    </row>
    <row r="1236" spans="2:12" ht="15">
      <c r="B1236" s="66"/>
      <c r="C1236" s="66"/>
      <c r="D1236" s="66"/>
      <c r="H1236" s="66"/>
      <c r="I1236" s="66"/>
      <c r="J1236" s="68"/>
      <c r="K1236" s="68"/>
      <c r="L1236" s="68"/>
    </row>
    <row r="1237" spans="2:12" ht="15">
      <c r="B1237" s="66"/>
      <c r="C1237" s="66"/>
      <c r="D1237" s="66"/>
      <c r="H1237" s="66"/>
      <c r="I1237" s="66"/>
      <c r="J1237" s="68"/>
      <c r="K1237" s="68"/>
      <c r="L1237" s="68"/>
    </row>
    <row r="1238" spans="2:12" ht="15">
      <c r="B1238" s="66"/>
      <c r="C1238" s="66"/>
      <c r="D1238" s="66"/>
      <c r="H1238" s="66"/>
      <c r="I1238" s="66"/>
      <c r="J1238" s="68"/>
      <c r="K1238" s="68"/>
      <c r="L1238" s="68"/>
    </row>
    <row r="1239" spans="2:12" ht="15">
      <c r="B1239" s="66"/>
      <c r="C1239" s="66"/>
      <c r="D1239" s="66"/>
      <c r="H1239" s="66"/>
      <c r="I1239" s="66"/>
      <c r="J1239" s="68"/>
      <c r="K1239" s="68"/>
      <c r="L1239" s="68"/>
    </row>
    <row r="1240" spans="2:12" ht="15">
      <c r="B1240" s="66"/>
      <c r="C1240" s="66"/>
      <c r="D1240" s="66"/>
      <c r="H1240" s="66"/>
      <c r="I1240" s="66"/>
      <c r="J1240" s="68"/>
      <c r="K1240" s="68"/>
      <c r="L1240" s="68"/>
    </row>
    <row r="1241" spans="2:12" ht="15">
      <c r="B1241" s="66"/>
      <c r="C1241" s="66"/>
      <c r="D1241" s="66"/>
      <c r="H1241" s="66"/>
      <c r="I1241" s="66"/>
      <c r="J1241" s="68"/>
      <c r="K1241" s="68"/>
      <c r="L1241" s="68"/>
    </row>
    <row r="1242" spans="2:12" ht="15">
      <c r="B1242" s="66"/>
      <c r="C1242" s="66"/>
      <c r="D1242" s="66"/>
      <c r="H1242" s="66"/>
      <c r="I1242" s="66"/>
      <c r="J1242" s="68"/>
      <c r="K1242" s="68"/>
      <c r="L1242" s="68"/>
    </row>
    <row r="1243" spans="2:12" ht="15">
      <c r="B1243" s="66"/>
      <c r="C1243" s="66"/>
      <c r="D1243" s="66"/>
      <c r="H1243" s="66"/>
      <c r="I1243" s="66"/>
      <c r="J1243" s="68"/>
      <c r="K1243" s="68"/>
      <c r="L1243" s="68"/>
    </row>
    <row r="1244" spans="2:12" ht="15">
      <c r="B1244" s="66"/>
      <c r="C1244" s="66"/>
      <c r="D1244" s="66"/>
      <c r="H1244" s="66"/>
      <c r="I1244" s="66"/>
      <c r="J1244" s="68"/>
      <c r="K1244" s="68"/>
      <c r="L1244" s="68"/>
    </row>
    <row r="1245" spans="2:12" ht="15">
      <c r="B1245" s="66"/>
      <c r="C1245" s="66"/>
      <c r="D1245" s="66"/>
      <c r="H1245" s="66"/>
      <c r="I1245" s="66"/>
      <c r="J1245" s="68"/>
      <c r="K1245" s="68"/>
      <c r="L1245" s="68"/>
    </row>
    <row r="1246" spans="2:12" ht="15">
      <c r="B1246" s="66"/>
      <c r="C1246" s="66"/>
      <c r="D1246" s="66"/>
      <c r="H1246" s="66"/>
      <c r="I1246" s="66"/>
      <c r="J1246" s="68"/>
      <c r="K1246" s="68"/>
      <c r="L1246" s="68"/>
    </row>
    <row r="1247" spans="2:12" ht="15">
      <c r="B1247" s="66"/>
      <c r="C1247" s="66"/>
      <c r="D1247" s="66"/>
      <c r="H1247" s="66"/>
      <c r="I1247" s="66"/>
      <c r="J1247" s="68"/>
      <c r="K1247" s="68"/>
      <c r="L1247" s="68"/>
    </row>
    <row r="1248" spans="2:12" ht="15">
      <c r="B1248" s="66"/>
      <c r="C1248" s="66"/>
      <c r="D1248" s="66"/>
      <c r="H1248" s="66"/>
      <c r="I1248" s="66"/>
      <c r="J1248" s="68"/>
      <c r="K1248" s="68"/>
      <c r="L1248" s="68"/>
    </row>
    <row r="1249" spans="2:12" ht="15">
      <c r="B1249" s="66"/>
      <c r="C1249" s="66"/>
      <c r="D1249" s="66"/>
      <c r="H1249" s="66"/>
      <c r="I1249" s="66"/>
      <c r="J1249" s="68"/>
      <c r="K1249" s="68"/>
      <c r="L1249" s="68"/>
    </row>
    <row r="1250" spans="2:12" ht="15">
      <c r="B1250" s="66"/>
      <c r="C1250" s="66"/>
      <c r="D1250" s="66"/>
      <c r="H1250" s="66"/>
      <c r="I1250" s="66"/>
      <c r="J1250" s="68"/>
      <c r="K1250" s="68"/>
      <c r="L1250" s="68"/>
    </row>
    <row r="1251" spans="2:12" ht="15">
      <c r="B1251" s="66"/>
      <c r="C1251" s="66"/>
      <c r="D1251" s="66"/>
      <c r="H1251" s="66"/>
      <c r="I1251" s="66"/>
      <c r="J1251" s="68"/>
      <c r="K1251" s="68"/>
      <c r="L1251" s="68"/>
    </row>
    <row r="1252" spans="2:12" ht="15">
      <c r="B1252" s="66"/>
      <c r="C1252" s="66"/>
      <c r="D1252" s="66"/>
      <c r="H1252" s="66"/>
      <c r="I1252" s="66"/>
      <c r="J1252" s="68"/>
      <c r="K1252" s="68"/>
      <c r="L1252" s="68"/>
    </row>
    <row r="1253" spans="2:12" ht="15">
      <c r="B1253" s="66"/>
      <c r="C1253" s="66"/>
      <c r="D1253" s="66"/>
      <c r="H1253" s="66"/>
      <c r="I1253" s="66"/>
      <c r="J1253" s="68"/>
      <c r="K1253" s="68"/>
      <c r="L1253" s="68"/>
    </row>
    <row r="1254" spans="2:12" ht="15">
      <c r="B1254" s="66"/>
      <c r="C1254" s="66"/>
      <c r="D1254" s="66"/>
      <c r="H1254" s="66"/>
      <c r="I1254" s="66"/>
      <c r="J1254" s="68"/>
      <c r="K1254" s="68"/>
      <c r="L1254" s="68"/>
    </row>
    <row r="1255" spans="2:12" ht="15">
      <c r="B1255" s="66"/>
      <c r="C1255" s="66"/>
      <c r="D1255" s="66"/>
      <c r="H1255" s="66"/>
      <c r="I1255" s="66"/>
      <c r="J1255" s="68"/>
      <c r="K1255" s="68"/>
      <c r="L1255" s="68"/>
    </row>
    <row r="1256" spans="2:12" ht="15">
      <c r="B1256" s="66"/>
      <c r="C1256" s="66"/>
      <c r="D1256" s="66"/>
      <c r="H1256" s="66"/>
      <c r="I1256" s="66"/>
      <c r="J1256" s="68"/>
      <c r="K1256" s="68"/>
      <c r="L1256" s="68"/>
    </row>
    <row r="1257" spans="2:12" ht="15">
      <c r="B1257" s="66"/>
      <c r="C1257" s="66"/>
      <c r="D1257" s="66"/>
      <c r="H1257" s="66"/>
      <c r="I1257" s="66"/>
      <c r="J1257" s="68"/>
      <c r="K1257" s="68"/>
      <c r="L1257" s="68"/>
    </row>
    <row r="1258" spans="2:12" ht="15">
      <c r="B1258" s="66"/>
      <c r="C1258" s="66"/>
      <c r="D1258" s="66"/>
      <c r="H1258" s="66"/>
      <c r="I1258" s="66"/>
      <c r="J1258" s="68"/>
      <c r="K1258" s="68"/>
      <c r="L1258" s="68"/>
    </row>
    <row r="1259" spans="2:12" ht="15">
      <c r="B1259" s="66"/>
      <c r="C1259" s="66"/>
      <c r="D1259" s="66"/>
      <c r="H1259" s="66"/>
      <c r="I1259" s="66"/>
      <c r="J1259" s="68"/>
      <c r="K1259" s="68"/>
      <c r="L1259" s="68"/>
    </row>
    <row r="1260" spans="2:12" ht="15">
      <c r="B1260" s="66"/>
      <c r="C1260" s="66"/>
      <c r="D1260" s="66"/>
      <c r="H1260" s="66"/>
      <c r="I1260" s="66"/>
      <c r="J1260" s="68"/>
      <c r="K1260" s="68"/>
      <c r="L1260" s="68"/>
    </row>
    <row r="1261" spans="2:12" ht="15">
      <c r="B1261" s="66"/>
      <c r="C1261" s="66"/>
      <c r="D1261" s="66"/>
      <c r="H1261" s="66"/>
      <c r="I1261" s="66"/>
      <c r="J1261" s="68"/>
      <c r="K1261" s="68"/>
      <c r="L1261" s="68"/>
    </row>
    <row r="1262" spans="2:12" ht="15">
      <c r="B1262" s="66"/>
      <c r="C1262" s="66"/>
      <c r="D1262" s="66"/>
      <c r="H1262" s="66"/>
      <c r="I1262" s="66"/>
      <c r="J1262" s="68"/>
      <c r="K1262" s="68"/>
      <c r="L1262" s="68"/>
    </row>
    <row r="1263" spans="2:12" ht="15">
      <c r="B1263" s="66"/>
      <c r="C1263" s="66"/>
      <c r="D1263" s="66"/>
      <c r="H1263" s="66"/>
      <c r="I1263" s="66"/>
      <c r="J1263" s="68"/>
      <c r="K1263" s="68"/>
      <c r="L1263" s="68"/>
    </row>
    <row r="1264" spans="2:12" ht="15">
      <c r="B1264" s="66"/>
      <c r="C1264" s="66"/>
      <c r="D1264" s="66"/>
      <c r="H1264" s="66"/>
      <c r="I1264" s="66"/>
      <c r="J1264" s="68"/>
      <c r="K1264" s="68"/>
      <c r="L1264" s="68"/>
    </row>
    <row r="1265" spans="2:12" ht="15">
      <c r="B1265" s="66"/>
      <c r="C1265" s="66"/>
      <c r="D1265" s="66"/>
      <c r="H1265" s="66"/>
      <c r="I1265" s="66"/>
      <c r="J1265" s="68"/>
      <c r="K1265" s="68"/>
      <c r="L1265" s="68"/>
    </row>
    <row r="1266" spans="2:12" ht="15">
      <c r="B1266" s="66"/>
      <c r="C1266" s="66"/>
      <c r="D1266" s="66"/>
      <c r="H1266" s="66"/>
      <c r="I1266" s="66"/>
      <c r="J1266" s="68"/>
      <c r="K1266" s="68"/>
      <c r="L1266" s="68"/>
    </row>
    <row r="1267" spans="2:12" ht="15">
      <c r="B1267" s="66"/>
      <c r="C1267" s="66"/>
      <c r="D1267" s="66"/>
      <c r="H1267" s="66"/>
      <c r="I1267" s="66"/>
      <c r="J1267" s="68"/>
      <c r="K1267" s="68"/>
      <c r="L1267" s="68"/>
    </row>
    <row r="1268" spans="2:12" ht="15">
      <c r="B1268" s="66"/>
      <c r="C1268" s="66"/>
      <c r="D1268" s="66"/>
      <c r="H1268" s="66"/>
      <c r="I1268" s="66"/>
      <c r="J1268" s="68"/>
      <c r="K1268" s="68"/>
      <c r="L1268" s="68"/>
    </row>
    <row r="1269" spans="2:12" ht="15">
      <c r="B1269" s="66"/>
      <c r="C1269" s="66"/>
      <c r="D1269" s="66"/>
      <c r="H1269" s="66"/>
      <c r="I1269" s="66"/>
      <c r="J1269" s="68"/>
      <c r="K1269" s="68"/>
      <c r="L1269" s="68"/>
    </row>
    <row r="1270" spans="2:12" ht="15">
      <c r="B1270" s="66"/>
      <c r="C1270" s="66"/>
      <c r="D1270" s="66"/>
      <c r="H1270" s="66"/>
      <c r="I1270" s="66"/>
      <c r="J1270" s="68"/>
      <c r="K1270" s="68"/>
      <c r="L1270" s="68"/>
    </row>
    <row r="1271" spans="2:12" ht="15">
      <c r="B1271" s="66"/>
      <c r="C1271" s="66"/>
      <c r="D1271" s="66"/>
      <c r="H1271" s="66"/>
      <c r="I1271" s="66"/>
      <c r="J1271" s="68"/>
      <c r="K1271" s="68"/>
      <c r="L1271" s="68"/>
    </row>
    <row r="1272" spans="2:12" ht="15">
      <c r="B1272" s="66"/>
      <c r="C1272" s="66"/>
      <c r="D1272" s="66"/>
      <c r="H1272" s="66"/>
      <c r="I1272" s="66"/>
      <c r="J1272" s="68"/>
      <c r="K1272" s="68"/>
      <c r="L1272" s="68"/>
    </row>
    <row r="1273" spans="2:12" ht="15">
      <c r="B1273" s="66"/>
      <c r="C1273" s="66"/>
      <c r="D1273" s="66"/>
      <c r="H1273" s="66"/>
      <c r="I1273" s="66"/>
      <c r="J1273" s="68"/>
      <c r="K1273" s="68"/>
      <c r="L1273" s="68"/>
    </row>
    <row r="1274" spans="2:12" ht="15">
      <c r="B1274" s="66"/>
      <c r="C1274" s="66"/>
      <c r="D1274" s="66"/>
      <c r="H1274" s="66"/>
      <c r="I1274" s="66"/>
      <c r="J1274" s="68"/>
      <c r="K1274" s="68"/>
      <c r="L1274" s="68"/>
    </row>
    <row r="1275" spans="2:12" ht="15">
      <c r="B1275" s="66"/>
      <c r="C1275" s="66"/>
      <c r="D1275" s="66"/>
      <c r="H1275" s="66"/>
      <c r="I1275" s="66"/>
      <c r="J1275" s="68"/>
      <c r="K1275" s="68"/>
      <c r="L1275" s="68"/>
    </row>
    <row r="1276" spans="2:12" ht="15">
      <c r="B1276" s="66"/>
      <c r="C1276" s="66"/>
      <c r="D1276" s="66"/>
      <c r="H1276" s="66"/>
      <c r="I1276" s="66"/>
      <c r="J1276" s="68"/>
      <c r="K1276" s="68"/>
      <c r="L1276" s="68"/>
    </row>
    <row r="1277" spans="2:12" ht="15">
      <c r="B1277" s="66"/>
      <c r="C1277" s="66"/>
      <c r="D1277" s="66"/>
      <c r="H1277" s="66"/>
      <c r="I1277" s="66"/>
      <c r="J1277" s="68"/>
      <c r="K1277" s="68"/>
      <c r="L1277" s="68"/>
    </row>
    <row r="1278" spans="2:12" ht="15">
      <c r="B1278" s="66"/>
      <c r="C1278" s="66"/>
      <c r="D1278" s="66"/>
      <c r="H1278" s="66"/>
      <c r="I1278" s="66"/>
      <c r="J1278" s="68"/>
      <c r="K1278" s="68"/>
      <c r="L1278" s="68"/>
    </row>
    <row r="1279" spans="2:12" ht="15">
      <c r="B1279" s="66"/>
      <c r="C1279" s="66"/>
      <c r="D1279" s="66"/>
      <c r="H1279" s="66"/>
      <c r="I1279" s="66"/>
      <c r="J1279" s="68"/>
      <c r="K1279" s="68"/>
      <c r="L1279" s="68"/>
    </row>
    <row r="1280" spans="2:12" ht="15">
      <c r="B1280" s="66"/>
      <c r="C1280" s="66"/>
      <c r="D1280" s="66"/>
      <c r="H1280" s="66"/>
      <c r="I1280" s="66"/>
      <c r="J1280" s="68"/>
      <c r="K1280" s="68"/>
      <c r="L1280" s="68"/>
    </row>
    <row r="1281" spans="2:12" ht="15">
      <c r="B1281" s="66"/>
      <c r="C1281" s="66"/>
      <c r="D1281" s="66"/>
      <c r="H1281" s="66"/>
      <c r="I1281" s="66"/>
      <c r="J1281" s="68"/>
      <c r="K1281" s="68"/>
      <c r="L1281" s="68"/>
    </row>
    <row r="1282" spans="2:12" ht="15">
      <c r="B1282" s="66"/>
      <c r="C1282" s="66"/>
      <c r="D1282" s="66"/>
      <c r="H1282" s="66"/>
      <c r="I1282" s="66"/>
      <c r="J1282" s="68"/>
      <c r="K1282" s="68"/>
      <c r="L1282" s="68"/>
    </row>
    <row r="1283" spans="2:12" ht="15">
      <c r="B1283" s="66"/>
      <c r="C1283" s="66"/>
      <c r="D1283" s="66"/>
      <c r="H1283" s="66"/>
      <c r="I1283" s="66"/>
      <c r="J1283" s="68"/>
      <c r="K1283" s="68"/>
      <c r="L1283" s="68"/>
    </row>
    <row r="1284" spans="2:12" ht="15">
      <c r="B1284" s="66"/>
      <c r="C1284" s="66"/>
      <c r="D1284" s="66"/>
      <c r="H1284" s="66"/>
      <c r="I1284" s="66"/>
      <c r="J1284" s="68"/>
      <c r="K1284" s="68"/>
      <c r="L1284" s="68"/>
    </row>
    <row r="1285" spans="2:12" ht="15">
      <c r="B1285" s="66"/>
      <c r="C1285" s="66"/>
      <c r="D1285" s="66"/>
      <c r="H1285" s="66"/>
      <c r="I1285" s="66"/>
      <c r="J1285" s="68"/>
      <c r="K1285" s="68"/>
      <c r="L1285" s="68"/>
    </row>
    <row r="1286" spans="2:12" ht="15">
      <c r="B1286" s="66"/>
      <c r="C1286" s="66"/>
      <c r="D1286" s="66"/>
      <c r="H1286" s="66"/>
      <c r="I1286" s="66"/>
      <c r="J1286" s="68"/>
      <c r="K1286" s="68"/>
      <c r="L1286" s="68"/>
    </row>
    <row r="1287" spans="2:12" ht="15">
      <c r="B1287" s="66"/>
      <c r="C1287" s="66"/>
      <c r="D1287" s="66"/>
      <c r="H1287" s="66"/>
      <c r="I1287" s="66"/>
      <c r="J1287" s="68"/>
      <c r="K1287" s="68"/>
      <c r="L1287" s="68"/>
    </row>
    <row r="1288" spans="2:12" ht="15">
      <c r="B1288" s="66"/>
      <c r="C1288" s="66"/>
      <c r="D1288" s="66"/>
      <c r="H1288" s="66"/>
      <c r="I1288" s="66"/>
      <c r="J1288" s="68"/>
      <c r="K1288" s="68"/>
      <c r="L1288" s="68"/>
    </row>
    <row r="1289" spans="2:12" ht="15">
      <c r="B1289" s="66"/>
      <c r="C1289" s="66"/>
      <c r="D1289" s="66"/>
      <c r="H1289" s="66"/>
      <c r="I1289" s="66"/>
      <c r="J1289" s="68"/>
      <c r="K1289" s="68"/>
      <c r="L1289" s="68"/>
    </row>
    <row r="1290" spans="2:12" ht="15">
      <c r="B1290" s="66"/>
      <c r="C1290" s="66"/>
      <c r="D1290" s="66"/>
      <c r="H1290" s="66"/>
      <c r="I1290" s="66"/>
      <c r="J1290" s="68"/>
      <c r="K1290" s="68"/>
      <c r="L1290" s="68"/>
    </row>
    <row r="1291" spans="2:12" ht="15">
      <c r="B1291" s="66"/>
      <c r="C1291" s="66"/>
      <c r="D1291" s="66"/>
      <c r="H1291" s="66"/>
      <c r="I1291" s="66"/>
      <c r="J1291" s="68"/>
      <c r="K1291" s="68"/>
      <c r="L1291" s="68"/>
    </row>
    <row r="1292" spans="2:12" ht="15">
      <c r="B1292" s="66"/>
      <c r="C1292" s="66"/>
      <c r="D1292" s="66"/>
      <c r="H1292" s="66"/>
      <c r="I1292" s="66"/>
      <c r="J1292" s="68"/>
      <c r="K1292" s="68"/>
      <c r="L1292" s="68"/>
    </row>
    <row r="1293" spans="2:12" ht="15">
      <c r="B1293" s="66"/>
      <c r="C1293" s="66"/>
      <c r="D1293" s="66"/>
      <c r="H1293" s="66"/>
      <c r="I1293" s="66"/>
      <c r="J1293" s="68"/>
      <c r="K1293" s="68"/>
      <c r="L1293" s="68"/>
    </row>
    <row r="1294" spans="2:12" ht="15">
      <c r="B1294" s="66"/>
      <c r="C1294" s="66"/>
      <c r="D1294" s="66"/>
      <c r="H1294" s="66"/>
      <c r="I1294" s="66"/>
      <c r="J1294" s="68"/>
      <c r="K1294" s="68"/>
      <c r="L1294" s="68"/>
    </row>
    <row r="1295" spans="2:12" ht="15">
      <c r="B1295" s="66"/>
      <c r="C1295" s="66"/>
      <c r="D1295" s="66"/>
      <c r="H1295" s="66"/>
      <c r="I1295" s="66"/>
      <c r="J1295" s="68"/>
      <c r="K1295" s="68"/>
      <c r="L1295" s="68"/>
    </row>
    <row r="1296" spans="2:12" ht="15">
      <c r="B1296" s="66"/>
      <c r="C1296" s="66"/>
      <c r="D1296" s="66"/>
      <c r="H1296" s="66"/>
      <c r="I1296" s="66"/>
      <c r="J1296" s="68"/>
      <c r="K1296" s="68"/>
      <c r="L1296" s="68"/>
    </row>
    <row r="1297" spans="2:12" ht="15">
      <c r="B1297" s="66"/>
      <c r="C1297" s="66"/>
      <c r="D1297" s="66"/>
      <c r="H1297" s="66"/>
      <c r="I1297" s="66"/>
      <c r="J1297" s="68"/>
      <c r="K1297" s="68"/>
      <c r="L1297" s="68"/>
    </row>
    <row r="1298" spans="2:12" ht="15">
      <c r="B1298" s="66"/>
      <c r="C1298" s="66"/>
      <c r="D1298" s="66"/>
      <c r="H1298" s="66"/>
      <c r="I1298" s="66"/>
      <c r="J1298" s="68"/>
      <c r="K1298" s="68"/>
      <c r="L1298" s="68"/>
    </row>
    <row r="1299" spans="2:12" ht="15">
      <c r="B1299" s="66"/>
      <c r="C1299" s="66"/>
      <c r="D1299" s="66"/>
      <c r="H1299" s="66"/>
      <c r="I1299" s="66"/>
      <c r="J1299" s="68"/>
      <c r="K1299" s="68"/>
      <c r="L1299" s="68"/>
    </row>
    <row r="1300" spans="2:12" ht="15">
      <c r="B1300" s="66"/>
      <c r="C1300" s="66"/>
      <c r="D1300" s="66"/>
      <c r="H1300" s="66"/>
      <c r="I1300" s="66"/>
      <c r="J1300" s="68"/>
      <c r="K1300" s="68"/>
      <c r="L1300" s="68"/>
    </row>
    <row r="1301" spans="2:12" ht="15">
      <c r="B1301" s="66"/>
      <c r="C1301" s="66"/>
      <c r="D1301" s="66"/>
      <c r="H1301" s="66"/>
      <c r="I1301" s="66"/>
      <c r="J1301" s="68"/>
      <c r="K1301" s="68"/>
      <c r="L1301" s="68"/>
    </row>
    <row r="1302" spans="2:12" ht="15">
      <c r="B1302" s="66"/>
      <c r="C1302" s="66"/>
      <c r="D1302" s="66"/>
      <c r="H1302" s="66"/>
      <c r="I1302" s="66"/>
      <c r="J1302" s="68"/>
      <c r="K1302" s="68"/>
      <c r="L1302" s="68"/>
    </row>
    <row r="1303" spans="2:12" ht="15">
      <c r="B1303" s="66"/>
      <c r="C1303" s="66"/>
      <c r="D1303" s="66"/>
      <c r="H1303" s="66"/>
      <c r="I1303" s="66"/>
      <c r="J1303" s="68"/>
      <c r="K1303" s="68"/>
      <c r="L1303" s="68"/>
    </row>
    <row r="1304" spans="2:12" ht="15">
      <c r="B1304" s="66"/>
      <c r="C1304" s="66"/>
      <c r="D1304" s="66"/>
      <c r="H1304" s="66"/>
      <c r="I1304" s="66"/>
      <c r="J1304" s="68"/>
      <c r="K1304" s="68"/>
      <c r="L1304" s="68"/>
    </row>
    <row r="1305" spans="2:12" ht="15">
      <c r="B1305" s="66"/>
      <c r="C1305" s="66"/>
      <c r="D1305" s="66"/>
      <c r="H1305" s="66"/>
      <c r="I1305" s="66"/>
      <c r="J1305" s="68"/>
      <c r="K1305" s="68"/>
      <c r="L1305" s="68"/>
    </row>
    <row r="1306" spans="2:12" ht="15">
      <c r="B1306" s="66"/>
      <c r="C1306" s="66"/>
      <c r="D1306" s="66"/>
      <c r="H1306" s="66"/>
      <c r="I1306" s="66"/>
      <c r="J1306" s="68"/>
      <c r="K1306" s="68"/>
      <c r="L1306" s="68"/>
    </row>
    <row r="1307" spans="2:12" ht="15">
      <c r="B1307" s="66"/>
      <c r="C1307" s="66"/>
      <c r="D1307" s="66"/>
      <c r="H1307" s="66"/>
      <c r="I1307" s="66"/>
      <c r="J1307" s="68"/>
      <c r="K1307" s="68"/>
      <c r="L1307" s="68"/>
    </row>
    <row r="1308" spans="2:12" ht="15">
      <c r="B1308" s="66"/>
      <c r="C1308" s="66"/>
      <c r="D1308" s="66"/>
      <c r="H1308" s="66"/>
      <c r="I1308" s="66"/>
      <c r="J1308" s="68"/>
      <c r="K1308" s="68"/>
      <c r="L1308" s="68"/>
    </row>
    <row r="1309" spans="2:12" ht="15">
      <c r="B1309" s="66"/>
      <c r="C1309" s="66"/>
      <c r="D1309" s="66"/>
      <c r="H1309" s="66"/>
      <c r="I1309" s="66"/>
      <c r="J1309" s="68"/>
      <c r="K1309" s="68"/>
      <c r="L1309" s="68"/>
    </row>
    <row r="1310" spans="2:12" ht="15">
      <c r="B1310" s="66"/>
      <c r="C1310" s="66"/>
      <c r="D1310" s="66"/>
      <c r="H1310" s="66"/>
      <c r="I1310" s="66"/>
      <c r="J1310" s="68"/>
      <c r="K1310" s="68"/>
      <c r="L1310" s="68"/>
    </row>
    <row r="1311" spans="2:12" ht="15">
      <c r="B1311" s="66"/>
      <c r="C1311" s="66"/>
      <c r="D1311" s="66"/>
      <c r="H1311" s="66"/>
      <c r="I1311" s="66"/>
      <c r="J1311" s="68"/>
      <c r="K1311" s="68"/>
      <c r="L1311" s="68"/>
    </row>
    <row r="1312" spans="2:12" ht="15">
      <c r="B1312" s="66"/>
      <c r="C1312" s="66"/>
      <c r="D1312" s="66"/>
      <c r="H1312" s="66"/>
      <c r="I1312" s="66"/>
      <c r="J1312" s="68"/>
      <c r="K1312" s="68"/>
      <c r="L1312" s="68"/>
    </row>
    <row r="1313" spans="2:12" ht="15">
      <c r="B1313" s="66"/>
      <c r="C1313" s="66"/>
      <c r="D1313" s="66"/>
      <c r="H1313" s="66"/>
      <c r="I1313" s="66"/>
      <c r="J1313" s="68"/>
      <c r="K1313" s="68"/>
      <c r="L1313" s="68"/>
    </row>
    <row r="1314" spans="2:12" ht="15">
      <c r="B1314" s="66"/>
      <c r="C1314" s="66"/>
      <c r="D1314" s="66"/>
      <c r="H1314" s="66"/>
      <c r="I1314" s="66"/>
      <c r="J1314" s="68"/>
      <c r="K1314" s="68"/>
      <c r="L1314" s="68"/>
    </row>
    <row r="1315" spans="2:12" ht="15">
      <c r="B1315" s="66"/>
      <c r="C1315" s="66"/>
      <c r="D1315" s="66"/>
      <c r="H1315" s="66"/>
      <c r="I1315" s="66"/>
      <c r="J1315" s="68"/>
      <c r="K1315" s="68"/>
      <c r="L1315" s="68"/>
    </row>
    <row r="1316" spans="2:12" ht="15">
      <c r="B1316" s="66"/>
      <c r="C1316" s="66"/>
      <c r="D1316" s="66"/>
      <c r="H1316" s="66"/>
      <c r="I1316" s="66"/>
      <c r="J1316" s="68"/>
      <c r="K1316" s="68"/>
      <c r="L1316" s="68"/>
    </row>
    <row r="1317" spans="2:12" ht="15">
      <c r="B1317" s="66"/>
      <c r="C1317" s="66"/>
      <c r="D1317" s="66"/>
      <c r="H1317" s="66"/>
      <c r="I1317" s="66"/>
      <c r="J1317" s="68"/>
      <c r="K1317" s="68"/>
      <c r="L1317" s="68"/>
    </row>
    <row r="1318" spans="2:12" ht="15">
      <c r="B1318" s="66"/>
      <c r="C1318" s="66"/>
      <c r="D1318" s="66"/>
      <c r="H1318" s="66"/>
      <c r="I1318" s="66"/>
      <c r="J1318" s="68"/>
      <c r="K1318" s="68"/>
      <c r="L1318" s="68"/>
    </row>
    <row r="1319" spans="2:12" ht="15">
      <c r="B1319" s="66"/>
      <c r="C1319" s="66"/>
      <c r="D1319" s="66"/>
      <c r="H1319" s="66"/>
      <c r="I1319" s="66"/>
      <c r="J1319" s="68"/>
      <c r="K1319" s="68"/>
      <c r="L1319" s="68"/>
    </row>
    <row r="1320" spans="2:12" ht="15">
      <c r="B1320" s="66"/>
      <c r="C1320" s="66"/>
      <c r="D1320" s="66"/>
      <c r="H1320" s="66"/>
      <c r="I1320" s="66"/>
      <c r="J1320" s="68"/>
      <c r="K1320" s="68"/>
      <c r="L1320" s="68"/>
    </row>
    <row r="1321" spans="2:12" ht="15">
      <c r="B1321" s="66"/>
      <c r="C1321" s="66"/>
      <c r="D1321" s="66"/>
      <c r="H1321" s="66"/>
      <c r="I1321" s="66"/>
      <c r="J1321" s="68"/>
      <c r="K1321" s="68"/>
      <c r="L1321" s="68"/>
    </row>
    <row r="1322" spans="2:12" ht="15">
      <c r="B1322" s="66"/>
      <c r="C1322" s="66"/>
      <c r="D1322" s="66"/>
      <c r="H1322" s="66"/>
      <c r="I1322" s="66"/>
      <c r="J1322" s="68"/>
      <c r="K1322" s="68"/>
      <c r="L1322" s="68"/>
    </row>
    <row r="1323" spans="2:12" ht="15">
      <c r="B1323" s="66"/>
      <c r="C1323" s="66"/>
      <c r="D1323" s="66"/>
      <c r="H1323" s="66"/>
      <c r="I1323" s="66"/>
      <c r="J1323" s="68"/>
      <c r="K1323" s="68"/>
      <c r="L1323" s="68"/>
    </row>
    <row r="1324" spans="2:12" ht="15">
      <c r="B1324" s="66"/>
      <c r="C1324" s="66"/>
      <c r="D1324" s="66"/>
      <c r="H1324" s="66"/>
      <c r="I1324" s="66"/>
      <c r="J1324" s="68"/>
      <c r="K1324" s="68"/>
      <c r="L1324" s="68"/>
    </row>
    <row r="1325" spans="2:12" ht="15">
      <c r="B1325" s="66"/>
      <c r="C1325" s="66"/>
      <c r="D1325" s="66"/>
      <c r="H1325" s="66"/>
      <c r="I1325" s="66"/>
      <c r="J1325" s="68"/>
      <c r="K1325" s="68"/>
      <c r="L1325" s="68"/>
    </row>
    <row r="1326" spans="2:12" ht="15">
      <c r="B1326" s="66"/>
      <c r="C1326" s="66"/>
      <c r="D1326" s="66"/>
      <c r="H1326" s="66"/>
      <c r="I1326" s="66"/>
      <c r="J1326" s="68"/>
      <c r="K1326" s="68"/>
      <c r="L1326" s="68"/>
    </row>
    <row r="1327" spans="2:12" ht="15">
      <c r="B1327" s="66"/>
      <c r="C1327" s="66"/>
      <c r="D1327" s="66"/>
      <c r="H1327" s="66"/>
      <c r="I1327" s="66"/>
      <c r="J1327" s="68"/>
      <c r="K1327" s="68"/>
      <c r="L1327" s="68"/>
    </row>
    <row r="1328" spans="2:12" ht="15">
      <c r="B1328" s="66"/>
      <c r="C1328" s="66"/>
      <c r="D1328" s="66"/>
      <c r="H1328" s="66"/>
      <c r="I1328" s="66"/>
      <c r="J1328" s="68"/>
      <c r="K1328" s="68"/>
      <c r="L1328" s="68"/>
    </row>
    <row r="1329" spans="2:12" ht="15">
      <c r="B1329" s="66"/>
      <c r="C1329" s="66"/>
      <c r="D1329" s="66"/>
      <c r="H1329" s="66"/>
      <c r="I1329" s="66"/>
      <c r="J1329" s="68"/>
      <c r="K1329" s="68"/>
      <c r="L1329" s="68"/>
    </row>
    <row r="1330" spans="2:12" ht="15">
      <c r="B1330" s="66"/>
      <c r="C1330" s="66"/>
      <c r="D1330" s="66"/>
      <c r="H1330" s="66"/>
      <c r="I1330" s="66"/>
      <c r="J1330" s="68"/>
      <c r="K1330" s="68"/>
      <c r="L1330" s="68"/>
    </row>
    <row r="1331" spans="2:12" ht="15">
      <c r="B1331" s="66"/>
      <c r="C1331" s="66"/>
      <c r="D1331" s="66"/>
      <c r="H1331" s="66"/>
      <c r="I1331" s="66"/>
      <c r="J1331" s="68"/>
      <c r="K1331" s="68"/>
      <c r="L1331" s="68"/>
    </row>
    <row r="1332" spans="2:12" ht="15">
      <c r="B1332" s="66"/>
      <c r="C1332" s="66"/>
      <c r="D1332" s="66"/>
      <c r="H1332" s="66"/>
      <c r="I1332" s="66"/>
      <c r="J1332" s="68"/>
      <c r="K1332" s="68"/>
      <c r="L1332" s="68"/>
    </row>
    <row r="1333" spans="2:12" ht="15">
      <c r="B1333" s="66"/>
      <c r="C1333" s="66"/>
      <c r="D1333" s="66"/>
      <c r="H1333" s="66"/>
      <c r="I1333" s="66"/>
      <c r="J1333" s="68"/>
      <c r="K1333" s="68"/>
      <c r="L1333" s="68"/>
    </row>
    <row r="1334" spans="2:12" ht="15">
      <c r="B1334" s="66"/>
      <c r="C1334" s="66"/>
      <c r="D1334" s="66"/>
      <c r="H1334" s="66"/>
      <c r="I1334" s="66"/>
      <c r="J1334" s="68"/>
      <c r="K1334" s="68"/>
      <c r="L1334" s="68"/>
    </row>
    <row r="1335" spans="2:12" ht="15">
      <c r="B1335" s="66"/>
      <c r="C1335" s="66"/>
      <c r="D1335" s="66"/>
      <c r="H1335" s="66"/>
      <c r="I1335" s="66"/>
      <c r="J1335" s="68"/>
      <c r="K1335" s="68"/>
      <c r="L1335" s="68"/>
    </row>
    <row r="1336" spans="2:12" ht="15">
      <c r="B1336" s="66"/>
      <c r="C1336" s="66"/>
      <c r="D1336" s="66"/>
      <c r="H1336" s="66"/>
      <c r="I1336" s="66"/>
      <c r="J1336" s="68"/>
      <c r="K1336" s="68"/>
      <c r="L1336" s="68"/>
    </row>
    <row r="1337" spans="2:12" ht="15">
      <c r="B1337" s="66"/>
      <c r="C1337" s="66"/>
      <c r="D1337" s="66"/>
      <c r="H1337" s="66"/>
      <c r="I1337" s="66"/>
      <c r="J1337" s="68"/>
      <c r="K1337" s="68"/>
      <c r="L1337" s="68"/>
    </row>
    <row r="1338" spans="2:12" ht="15">
      <c r="B1338" s="66"/>
      <c r="C1338" s="66"/>
      <c r="D1338" s="66"/>
      <c r="H1338" s="66"/>
      <c r="I1338" s="66"/>
      <c r="J1338" s="68"/>
      <c r="K1338" s="68"/>
      <c r="L1338" s="68"/>
    </row>
    <row r="1339" spans="2:12" ht="15">
      <c r="B1339" s="66"/>
      <c r="C1339" s="66"/>
      <c r="D1339" s="66"/>
      <c r="H1339" s="66"/>
      <c r="I1339" s="66"/>
      <c r="J1339" s="68"/>
      <c r="K1339" s="68"/>
      <c r="L1339" s="68"/>
    </row>
    <row r="1340" spans="2:12" ht="15">
      <c r="B1340" s="66"/>
      <c r="C1340" s="66"/>
      <c r="D1340" s="66"/>
      <c r="H1340" s="66"/>
      <c r="I1340" s="66"/>
      <c r="J1340" s="68"/>
      <c r="K1340" s="68"/>
      <c r="L1340" s="68"/>
    </row>
    <row r="1341" spans="2:12" ht="15">
      <c r="B1341" s="66"/>
      <c r="C1341" s="66"/>
      <c r="D1341" s="66"/>
      <c r="H1341" s="66"/>
      <c r="I1341" s="66"/>
      <c r="J1341" s="68"/>
      <c r="K1341" s="68"/>
      <c r="L1341" s="68"/>
    </row>
    <row r="1342" spans="2:12" ht="15">
      <c r="B1342" s="66"/>
      <c r="C1342" s="66"/>
      <c r="D1342" s="66"/>
      <c r="H1342" s="66"/>
      <c r="I1342" s="66"/>
      <c r="J1342" s="68"/>
      <c r="K1342" s="68"/>
      <c r="L1342" s="68"/>
    </row>
    <row r="1343" spans="2:12" ht="15">
      <c r="B1343" s="66"/>
      <c r="C1343" s="66"/>
      <c r="D1343" s="66"/>
      <c r="H1343" s="66"/>
      <c r="I1343" s="66"/>
      <c r="J1343" s="68"/>
      <c r="K1343" s="68"/>
      <c r="L1343" s="68"/>
    </row>
    <row r="1344" spans="2:12" ht="15">
      <c r="B1344" s="66"/>
      <c r="C1344" s="66"/>
      <c r="D1344" s="66"/>
      <c r="H1344" s="66"/>
      <c r="I1344" s="66"/>
      <c r="J1344" s="68"/>
      <c r="K1344" s="68"/>
      <c r="L1344" s="68"/>
    </row>
    <row r="1345" spans="2:12" ht="15">
      <c r="B1345" s="66"/>
      <c r="C1345" s="66"/>
      <c r="D1345" s="66"/>
      <c r="H1345" s="66"/>
      <c r="I1345" s="66"/>
      <c r="J1345" s="68"/>
      <c r="K1345" s="68"/>
      <c r="L1345" s="68"/>
    </row>
    <row r="1346" spans="2:12" ht="15">
      <c r="B1346" s="66"/>
      <c r="C1346" s="66"/>
      <c r="D1346" s="66"/>
      <c r="H1346" s="66"/>
      <c r="I1346" s="66"/>
      <c r="J1346" s="68"/>
      <c r="K1346" s="68"/>
      <c r="L1346" s="68"/>
    </row>
    <row r="1347" spans="2:12" ht="15">
      <c r="B1347" s="66"/>
      <c r="C1347" s="66"/>
      <c r="D1347" s="66"/>
      <c r="H1347" s="66"/>
      <c r="I1347" s="66"/>
      <c r="J1347" s="68"/>
      <c r="K1347" s="68"/>
      <c r="L1347" s="68"/>
    </row>
    <row r="1348" spans="2:12" ht="15">
      <c r="B1348" s="66"/>
      <c r="C1348" s="66"/>
      <c r="D1348" s="66"/>
      <c r="H1348" s="66"/>
      <c r="I1348" s="66"/>
      <c r="J1348" s="68"/>
      <c r="K1348" s="68"/>
      <c r="L1348" s="68"/>
    </row>
    <row r="1349" spans="2:12" ht="15">
      <c r="B1349" s="66"/>
      <c r="C1349" s="66"/>
      <c r="D1349" s="66"/>
      <c r="H1349" s="66"/>
      <c r="I1349" s="66"/>
      <c r="J1349" s="68"/>
      <c r="K1349" s="68"/>
      <c r="L1349" s="68"/>
    </row>
    <row r="1350" spans="2:12" ht="15">
      <c r="B1350" s="66"/>
      <c r="C1350" s="66"/>
      <c r="D1350" s="66"/>
      <c r="H1350" s="66"/>
      <c r="I1350" s="66"/>
      <c r="J1350" s="68"/>
      <c r="K1350" s="68"/>
      <c r="L1350" s="68"/>
    </row>
    <row r="1351" spans="2:12" ht="15">
      <c r="B1351" s="66"/>
      <c r="C1351" s="66"/>
      <c r="D1351" s="66"/>
      <c r="H1351" s="66"/>
      <c r="I1351" s="66"/>
      <c r="J1351" s="68"/>
      <c r="K1351" s="68"/>
      <c r="L1351" s="68"/>
    </row>
    <row r="1352" spans="2:12" ht="15">
      <c r="B1352" s="66"/>
      <c r="C1352" s="66"/>
      <c r="D1352" s="66"/>
      <c r="H1352" s="66"/>
      <c r="I1352" s="66"/>
      <c r="J1352" s="68"/>
      <c r="K1352" s="68"/>
      <c r="L1352" s="68"/>
    </row>
    <row r="1353" spans="2:12" ht="15">
      <c r="B1353" s="66"/>
      <c r="C1353" s="66"/>
      <c r="D1353" s="66"/>
      <c r="H1353" s="66"/>
      <c r="I1353" s="66"/>
      <c r="J1353" s="68"/>
      <c r="K1353" s="68"/>
      <c r="L1353" s="68"/>
    </row>
    <row r="1354" spans="2:12" ht="15">
      <c r="B1354" s="66"/>
      <c r="C1354" s="66"/>
      <c r="D1354" s="66"/>
      <c r="H1354" s="66"/>
      <c r="I1354" s="66"/>
      <c r="J1354" s="68"/>
      <c r="K1354" s="68"/>
      <c r="L1354" s="68"/>
    </row>
    <row r="1355" spans="2:12" ht="15">
      <c r="B1355" s="66"/>
      <c r="C1355" s="66"/>
      <c r="D1355" s="66"/>
      <c r="H1355" s="66"/>
      <c r="I1355" s="66"/>
      <c r="J1355" s="68"/>
      <c r="K1355" s="68"/>
      <c r="L1355" s="68"/>
    </row>
    <row r="1356" spans="2:12" ht="15">
      <c r="B1356" s="66"/>
      <c r="C1356" s="66"/>
      <c r="D1356" s="66"/>
      <c r="H1356" s="66"/>
      <c r="I1356" s="66"/>
      <c r="J1356" s="68"/>
      <c r="K1356" s="68"/>
      <c r="L1356" s="68"/>
    </row>
    <row r="1357" spans="2:12" ht="15">
      <c r="B1357" s="66"/>
      <c r="C1357" s="66"/>
      <c r="D1357" s="66"/>
      <c r="H1357" s="66"/>
      <c r="I1357" s="66"/>
      <c r="J1357" s="68"/>
      <c r="K1357" s="68"/>
      <c r="L1357" s="68"/>
    </row>
    <row r="1358" spans="2:12" ht="15">
      <c r="B1358" s="66"/>
      <c r="C1358" s="66"/>
      <c r="D1358" s="66"/>
      <c r="H1358" s="66"/>
      <c r="I1358" s="66"/>
      <c r="J1358" s="68"/>
      <c r="K1358" s="68"/>
      <c r="L1358" s="68"/>
    </row>
    <row r="1359" spans="2:12" ht="15">
      <c r="B1359" s="66"/>
      <c r="C1359" s="66"/>
      <c r="D1359" s="66"/>
      <c r="H1359" s="66"/>
      <c r="I1359" s="66"/>
      <c r="J1359" s="68"/>
      <c r="K1359" s="68"/>
      <c r="L1359" s="68"/>
    </row>
    <row r="1360" spans="2:12" ht="15">
      <c r="B1360" s="66"/>
      <c r="C1360" s="66"/>
      <c r="D1360" s="66"/>
      <c r="H1360" s="66"/>
      <c r="I1360" s="66"/>
      <c r="J1360" s="68"/>
      <c r="K1360" s="68"/>
      <c r="L1360" s="68"/>
    </row>
    <row r="1361" spans="2:12" ht="15">
      <c r="B1361" s="66"/>
      <c r="C1361" s="66"/>
      <c r="D1361" s="66"/>
      <c r="H1361" s="66"/>
      <c r="I1361" s="66"/>
      <c r="J1361" s="68"/>
      <c r="K1361" s="68"/>
      <c r="L1361" s="68"/>
    </row>
    <row r="1362" spans="2:12" ht="15">
      <c r="B1362" s="66"/>
      <c r="C1362" s="66"/>
      <c r="D1362" s="66"/>
      <c r="H1362" s="66"/>
      <c r="I1362" s="66"/>
      <c r="J1362" s="68"/>
      <c r="K1362" s="68"/>
      <c r="L1362" s="68"/>
    </row>
    <row r="1363" spans="2:12" ht="15">
      <c r="B1363" s="66"/>
      <c r="C1363" s="66"/>
      <c r="D1363" s="66"/>
      <c r="H1363" s="66"/>
      <c r="I1363" s="66"/>
      <c r="J1363" s="68"/>
      <c r="K1363" s="68"/>
      <c r="L1363" s="68"/>
    </row>
    <row r="1364" spans="2:12" ht="15">
      <c r="B1364" s="66"/>
      <c r="C1364" s="66"/>
      <c r="D1364" s="66"/>
      <c r="H1364" s="66"/>
      <c r="I1364" s="66"/>
      <c r="J1364" s="68"/>
      <c r="K1364" s="68"/>
      <c r="L1364" s="68"/>
    </row>
    <row r="1365" spans="2:12" ht="15">
      <c r="B1365" s="66"/>
      <c r="C1365" s="66"/>
      <c r="D1365" s="66"/>
      <c r="H1365" s="66"/>
      <c r="I1365" s="66"/>
      <c r="J1365" s="68"/>
      <c r="K1365" s="68"/>
      <c r="L1365" s="68"/>
    </row>
    <row r="1366" spans="2:12" ht="15">
      <c r="B1366" s="66"/>
      <c r="C1366" s="66"/>
      <c r="D1366" s="66"/>
      <c r="H1366" s="66"/>
      <c r="I1366" s="66"/>
      <c r="J1366" s="68"/>
      <c r="K1366" s="68"/>
      <c r="L1366" s="68"/>
    </row>
    <row r="1367" spans="2:12" ht="15">
      <c r="B1367" s="66"/>
      <c r="C1367" s="66"/>
      <c r="D1367" s="66"/>
      <c r="H1367" s="66"/>
      <c r="I1367" s="66"/>
      <c r="J1367" s="68"/>
      <c r="K1367" s="68"/>
      <c r="L1367" s="68"/>
    </row>
    <row r="1368" spans="2:12" ht="15">
      <c r="B1368" s="66"/>
      <c r="C1368" s="66"/>
      <c r="D1368" s="66"/>
      <c r="H1368" s="66"/>
      <c r="I1368" s="66"/>
      <c r="J1368" s="68"/>
      <c r="K1368" s="68"/>
      <c r="L1368" s="68"/>
    </row>
    <row r="1369" spans="2:12" ht="15">
      <c r="B1369" s="66"/>
      <c r="C1369" s="66"/>
      <c r="D1369" s="66"/>
      <c r="H1369" s="66"/>
      <c r="I1369" s="66"/>
      <c r="J1369" s="68"/>
      <c r="K1369" s="68"/>
      <c r="L1369" s="68"/>
    </row>
    <row r="1370" spans="2:12" ht="15">
      <c r="B1370" s="66"/>
      <c r="C1370" s="66"/>
      <c r="D1370" s="66"/>
      <c r="H1370" s="66"/>
      <c r="I1370" s="66"/>
      <c r="J1370" s="68"/>
      <c r="K1370" s="68"/>
      <c r="L1370" s="68"/>
    </row>
    <row r="1371" spans="2:12" ht="15">
      <c r="B1371" s="66"/>
      <c r="C1371" s="66"/>
      <c r="D1371" s="66"/>
      <c r="H1371" s="66"/>
      <c r="I1371" s="66"/>
      <c r="J1371" s="68"/>
      <c r="K1371" s="68"/>
      <c r="L1371" s="68"/>
    </row>
    <row r="1372" spans="2:12" ht="15">
      <c r="B1372" s="66"/>
      <c r="C1372" s="66"/>
      <c r="D1372" s="66"/>
      <c r="H1372" s="66"/>
      <c r="I1372" s="66"/>
      <c r="J1372" s="68"/>
      <c r="K1372" s="68"/>
      <c r="L1372" s="68"/>
    </row>
    <row r="1373" spans="2:12" ht="15">
      <c r="B1373" s="66"/>
      <c r="C1373" s="66"/>
      <c r="D1373" s="66"/>
      <c r="H1373" s="66"/>
      <c r="I1373" s="66"/>
      <c r="J1373" s="68"/>
      <c r="K1373" s="68"/>
      <c r="L1373" s="68"/>
    </row>
    <row r="1374" spans="2:12" ht="15">
      <c r="B1374" s="66"/>
      <c r="C1374" s="66"/>
      <c r="D1374" s="66"/>
      <c r="H1374" s="66"/>
      <c r="I1374" s="66"/>
      <c r="J1374" s="68"/>
      <c r="K1374" s="68"/>
      <c r="L1374" s="68"/>
    </row>
    <row r="1375" spans="2:12" ht="15">
      <c r="B1375" s="66"/>
      <c r="C1375" s="66"/>
      <c r="D1375" s="66"/>
      <c r="H1375" s="66"/>
      <c r="I1375" s="66"/>
      <c r="J1375" s="68"/>
      <c r="K1375" s="68"/>
      <c r="L1375" s="68"/>
    </row>
    <row r="1376" spans="2:12" ht="15">
      <c r="B1376" s="66"/>
      <c r="C1376" s="66"/>
      <c r="D1376" s="66"/>
      <c r="H1376" s="66"/>
      <c r="I1376" s="66"/>
      <c r="J1376" s="68"/>
      <c r="K1376" s="68"/>
      <c r="L1376" s="68"/>
    </row>
    <row r="1377" spans="2:12" ht="15">
      <c r="B1377" s="66"/>
      <c r="C1377" s="66"/>
      <c r="D1377" s="66"/>
      <c r="H1377" s="66"/>
      <c r="I1377" s="66"/>
      <c r="J1377" s="68"/>
      <c r="K1377" s="68"/>
      <c r="L1377" s="68"/>
    </row>
    <row r="1378" spans="2:12" ht="15">
      <c r="B1378" s="66"/>
      <c r="C1378" s="66"/>
      <c r="D1378" s="66"/>
      <c r="H1378" s="66"/>
      <c r="I1378" s="66"/>
      <c r="J1378" s="68"/>
      <c r="K1378" s="68"/>
      <c r="L1378" s="68"/>
    </row>
    <row r="1379" spans="2:12" ht="15">
      <c r="B1379" s="66"/>
      <c r="C1379" s="66"/>
      <c r="D1379" s="66"/>
      <c r="H1379" s="66"/>
      <c r="I1379" s="66"/>
      <c r="J1379" s="68"/>
      <c r="K1379" s="68"/>
      <c r="L1379" s="68"/>
    </row>
    <row r="1380" spans="2:12" ht="15">
      <c r="B1380" s="66"/>
      <c r="C1380" s="66"/>
      <c r="D1380" s="66"/>
      <c r="H1380" s="66"/>
      <c r="I1380" s="66"/>
      <c r="J1380" s="68"/>
      <c r="K1380" s="68"/>
      <c r="L1380" s="68"/>
    </row>
    <row r="1381" spans="2:12" ht="15">
      <c r="B1381" s="66"/>
      <c r="C1381" s="66"/>
      <c r="D1381" s="66"/>
      <c r="H1381" s="66"/>
      <c r="I1381" s="66"/>
      <c r="J1381" s="68"/>
      <c r="K1381" s="68"/>
      <c r="L1381" s="68"/>
    </row>
    <row r="1382" spans="2:12" ht="15">
      <c r="B1382" s="66"/>
      <c r="C1382" s="66"/>
      <c r="D1382" s="66"/>
      <c r="H1382" s="66"/>
      <c r="I1382" s="66"/>
      <c r="J1382" s="68"/>
      <c r="K1382" s="68"/>
      <c r="L1382" s="68"/>
    </row>
    <row r="1383" spans="2:12" ht="15">
      <c r="B1383" s="66"/>
      <c r="C1383" s="66"/>
      <c r="D1383" s="66"/>
      <c r="H1383" s="66"/>
      <c r="I1383" s="66"/>
      <c r="J1383" s="68"/>
      <c r="K1383" s="68"/>
      <c r="L1383" s="68"/>
    </row>
    <row r="1384" spans="2:12" ht="15">
      <c r="B1384" s="66"/>
      <c r="C1384" s="66"/>
      <c r="D1384" s="66"/>
      <c r="H1384" s="66"/>
      <c r="I1384" s="66"/>
      <c r="J1384" s="68"/>
      <c r="K1384" s="68"/>
      <c r="L1384" s="68"/>
    </row>
    <row r="1385" spans="2:12" ht="15">
      <c r="B1385" s="66"/>
      <c r="C1385" s="66"/>
      <c r="D1385" s="66"/>
      <c r="H1385" s="66"/>
      <c r="I1385" s="66"/>
      <c r="J1385" s="68"/>
      <c r="K1385" s="68"/>
      <c r="L1385" s="68"/>
    </row>
    <row r="1386" spans="2:12" ht="15">
      <c r="B1386" s="66"/>
      <c r="C1386" s="66"/>
      <c r="D1386" s="66"/>
      <c r="H1386" s="66"/>
      <c r="I1386" s="66"/>
      <c r="J1386" s="68"/>
      <c r="K1386" s="68"/>
      <c r="L1386" s="68"/>
    </row>
    <row r="1387" spans="2:12" ht="15">
      <c r="B1387" s="66"/>
      <c r="C1387" s="66"/>
      <c r="D1387" s="66"/>
      <c r="H1387" s="66"/>
      <c r="I1387" s="66"/>
      <c r="J1387" s="68"/>
      <c r="K1387" s="68"/>
      <c r="L1387" s="68"/>
    </row>
    <row r="1388" spans="2:12" ht="15">
      <c r="B1388" s="66"/>
      <c r="C1388" s="66"/>
      <c r="D1388" s="66"/>
      <c r="H1388" s="66"/>
      <c r="I1388" s="66"/>
      <c r="J1388" s="68"/>
      <c r="K1388" s="68"/>
      <c r="L1388" s="68"/>
    </row>
    <row r="1389" spans="2:12" ht="15">
      <c r="B1389" s="66"/>
      <c r="C1389" s="66"/>
      <c r="D1389" s="66"/>
      <c r="H1389" s="66"/>
      <c r="I1389" s="66"/>
      <c r="J1389" s="68"/>
      <c r="K1389" s="68"/>
      <c r="L1389" s="68"/>
    </row>
    <row r="1390" spans="2:12" ht="15">
      <c r="B1390" s="66"/>
      <c r="C1390" s="66"/>
      <c r="D1390" s="66"/>
      <c r="H1390" s="66"/>
      <c r="I1390" s="66"/>
      <c r="J1390" s="68"/>
      <c r="K1390" s="68"/>
      <c r="L1390" s="68"/>
    </row>
    <row r="1391" spans="2:12" ht="15">
      <c r="B1391" s="66"/>
      <c r="C1391" s="66"/>
      <c r="D1391" s="66"/>
      <c r="H1391" s="66"/>
      <c r="I1391" s="66"/>
      <c r="J1391" s="68"/>
      <c r="K1391" s="68"/>
      <c r="L1391" s="68"/>
    </row>
    <row r="1392" spans="2:12" ht="15">
      <c r="B1392" s="66"/>
      <c r="C1392" s="66"/>
      <c r="D1392" s="66"/>
      <c r="H1392" s="66"/>
      <c r="I1392" s="66"/>
      <c r="J1392" s="68"/>
      <c r="K1392" s="68"/>
      <c r="L1392" s="68"/>
    </row>
    <row r="1393" spans="2:12" ht="15">
      <c r="B1393" s="66"/>
      <c r="C1393" s="66"/>
      <c r="D1393" s="66"/>
      <c r="H1393" s="66"/>
      <c r="I1393" s="66"/>
      <c r="J1393" s="68"/>
      <c r="K1393" s="68"/>
      <c r="L1393" s="68"/>
    </row>
    <row r="1394" spans="2:12" ht="15">
      <c r="B1394" s="66"/>
      <c r="C1394" s="66"/>
      <c r="D1394" s="66"/>
      <c r="H1394" s="66"/>
      <c r="I1394" s="66"/>
      <c r="J1394" s="68"/>
      <c r="K1394" s="68"/>
      <c r="L1394" s="68"/>
    </row>
    <row r="1395" spans="2:12" ht="15">
      <c r="B1395" s="66"/>
      <c r="C1395" s="66"/>
      <c r="D1395" s="66"/>
      <c r="H1395" s="66"/>
      <c r="I1395" s="66"/>
      <c r="J1395" s="68"/>
      <c r="K1395" s="68"/>
      <c r="L1395" s="68"/>
    </row>
    <row r="1396" spans="2:12" ht="15">
      <c r="B1396" s="66"/>
      <c r="C1396" s="66"/>
      <c r="D1396" s="66"/>
      <c r="H1396" s="66"/>
      <c r="I1396" s="66"/>
      <c r="J1396" s="68"/>
      <c r="K1396" s="68"/>
      <c r="L1396" s="68"/>
    </row>
    <row r="1397" spans="2:12" ht="15">
      <c r="B1397" s="66"/>
      <c r="C1397" s="66"/>
      <c r="D1397" s="66"/>
      <c r="H1397" s="66"/>
      <c r="I1397" s="66"/>
      <c r="J1397" s="68"/>
      <c r="K1397" s="68"/>
      <c r="L1397" s="68"/>
    </row>
    <row r="1398" spans="2:12" ht="15">
      <c r="B1398" s="66"/>
      <c r="C1398" s="66"/>
      <c r="D1398" s="66"/>
      <c r="H1398" s="66"/>
      <c r="I1398" s="66"/>
      <c r="J1398" s="68"/>
      <c r="K1398" s="68"/>
      <c r="L1398" s="68"/>
    </row>
    <row r="1399" spans="2:12" ht="15">
      <c r="B1399" s="66"/>
      <c r="C1399" s="66"/>
      <c r="D1399" s="66"/>
      <c r="H1399" s="66"/>
      <c r="I1399" s="66"/>
      <c r="J1399" s="68"/>
      <c r="K1399" s="68"/>
      <c r="L1399" s="68"/>
    </row>
    <row r="1400" spans="2:12" ht="15">
      <c r="B1400" s="66"/>
      <c r="C1400" s="66"/>
      <c r="D1400" s="66"/>
      <c r="H1400" s="66"/>
      <c r="I1400" s="66"/>
      <c r="J1400" s="68"/>
      <c r="K1400" s="68"/>
      <c r="L1400" s="68"/>
    </row>
    <row r="1401" spans="2:12" ht="15">
      <c r="B1401" s="66"/>
      <c r="C1401" s="66"/>
      <c r="D1401" s="66"/>
      <c r="H1401" s="66"/>
      <c r="I1401" s="66"/>
      <c r="J1401" s="68"/>
      <c r="K1401" s="68"/>
      <c r="L1401" s="68"/>
    </row>
    <row r="1402" spans="2:12" ht="15">
      <c r="B1402" s="66"/>
      <c r="C1402" s="66"/>
      <c r="D1402" s="66"/>
      <c r="H1402" s="66"/>
      <c r="I1402" s="66"/>
      <c r="J1402" s="68"/>
      <c r="K1402" s="68"/>
      <c r="L1402" s="68"/>
    </row>
    <row r="1403" spans="2:12" ht="15">
      <c r="B1403" s="66"/>
      <c r="C1403" s="66"/>
      <c r="D1403" s="66"/>
      <c r="H1403" s="66"/>
      <c r="I1403" s="66"/>
      <c r="J1403" s="68"/>
      <c r="K1403" s="68"/>
      <c r="L1403" s="68"/>
    </row>
    <row r="1404" spans="2:12" ht="15">
      <c r="B1404" s="66"/>
      <c r="C1404" s="66"/>
      <c r="D1404" s="66"/>
      <c r="H1404" s="66"/>
      <c r="I1404" s="66"/>
      <c r="J1404" s="68"/>
      <c r="K1404" s="68"/>
      <c r="L1404" s="68"/>
    </row>
    <row r="1405" spans="2:12" ht="15">
      <c r="B1405" s="66"/>
      <c r="C1405" s="66"/>
      <c r="D1405" s="66"/>
      <c r="H1405" s="66"/>
      <c r="I1405" s="66"/>
      <c r="J1405" s="68"/>
      <c r="K1405" s="68"/>
      <c r="L1405" s="68"/>
    </row>
    <row r="1406" spans="2:12" ht="15">
      <c r="B1406" s="66"/>
      <c r="C1406" s="66"/>
      <c r="D1406" s="66"/>
      <c r="H1406" s="66"/>
      <c r="I1406" s="66"/>
      <c r="J1406" s="68"/>
      <c r="K1406" s="68"/>
      <c r="L1406" s="68"/>
    </row>
    <row r="1407" spans="2:12" ht="15">
      <c r="B1407" s="66"/>
      <c r="C1407" s="66"/>
      <c r="D1407" s="66"/>
      <c r="H1407" s="66"/>
      <c r="I1407" s="66"/>
      <c r="J1407" s="68"/>
      <c r="K1407" s="68"/>
      <c r="L1407" s="68"/>
    </row>
    <row r="1408" spans="2:12" ht="15">
      <c r="B1408" s="66"/>
      <c r="C1408" s="66"/>
      <c r="D1408" s="66"/>
      <c r="H1408" s="66"/>
      <c r="I1408" s="66"/>
      <c r="J1408" s="68"/>
      <c r="K1408" s="68"/>
      <c r="L1408" s="68"/>
    </row>
    <row r="1409" spans="2:12" ht="15">
      <c r="B1409" s="66"/>
      <c r="C1409" s="66"/>
      <c r="D1409" s="66"/>
      <c r="H1409" s="66"/>
      <c r="I1409" s="66"/>
      <c r="J1409" s="68"/>
      <c r="K1409" s="68"/>
      <c r="L1409" s="68"/>
    </row>
    <row r="1410" spans="2:12" ht="15">
      <c r="B1410" s="66"/>
      <c r="C1410" s="66"/>
      <c r="D1410" s="66"/>
      <c r="H1410" s="66"/>
      <c r="I1410" s="66"/>
      <c r="J1410" s="68"/>
      <c r="K1410" s="68"/>
      <c r="L1410" s="68"/>
    </row>
    <row r="1411" spans="2:12" ht="15">
      <c r="B1411" s="66"/>
      <c r="C1411" s="66"/>
      <c r="D1411" s="66"/>
      <c r="H1411" s="66"/>
      <c r="I1411" s="66"/>
      <c r="J1411" s="68"/>
      <c r="K1411" s="68"/>
      <c r="L1411" s="68"/>
    </row>
    <row r="1412" spans="2:12" ht="15">
      <c r="B1412" s="66"/>
      <c r="C1412" s="66"/>
      <c r="D1412" s="66"/>
      <c r="H1412" s="66"/>
      <c r="I1412" s="66"/>
      <c r="J1412" s="68"/>
      <c r="K1412" s="68"/>
      <c r="L1412" s="68"/>
    </row>
    <row r="1413" spans="2:12" ht="15">
      <c r="B1413" s="66"/>
      <c r="C1413" s="66"/>
      <c r="D1413" s="66"/>
      <c r="H1413" s="66"/>
      <c r="I1413" s="66"/>
      <c r="J1413" s="68"/>
      <c r="K1413" s="68"/>
      <c r="L1413" s="68"/>
    </row>
    <row r="1414" spans="2:12" ht="15">
      <c r="B1414" s="66"/>
      <c r="C1414" s="66"/>
      <c r="D1414" s="66"/>
      <c r="H1414" s="66"/>
      <c r="I1414" s="66"/>
      <c r="J1414" s="68"/>
      <c r="K1414" s="68"/>
      <c r="L1414" s="68"/>
    </row>
    <row r="1415" spans="2:12" ht="15">
      <c r="B1415" s="66"/>
      <c r="C1415" s="66"/>
      <c r="D1415" s="66"/>
      <c r="H1415" s="66"/>
      <c r="I1415" s="66"/>
      <c r="J1415" s="68"/>
      <c r="K1415" s="68"/>
      <c r="L1415" s="68"/>
    </row>
    <row r="1416" spans="2:12" ht="15">
      <c r="B1416" s="66"/>
      <c r="C1416" s="66"/>
      <c r="D1416" s="66"/>
      <c r="H1416" s="66"/>
      <c r="I1416" s="66"/>
      <c r="J1416" s="68"/>
      <c r="K1416" s="68"/>
      <c r="L1416" s="68"/>
    </row>
    <row r="1417" spans="2:12" ht="15">
      <c r="B1417" s="66"/>
      <c r="C1417" s="66"/>
      <c r="D1417" s="66"/>
      <c r="H1417" s="66"/>
      <c r="I1417" s="66"/>
      <c r="J1417" s="68"/>
      <c r="K1417" s="68"/>
      <c r="L1417" s="68"/>
    </row>
    <row r="1418" spans="2:12" ht="15">
      <c r="B1418" s="66"/>
      <c r="C1418" s="66"/>
      <c r="D1418" s="66"/>
      <c r="H1418" s="66"/>
      <c r="I1418" s="66"/>
      <c r="J1418" s="68"/>
      <c r="K1418" s="68"/>
      <c r="L1418" s="68"/>
    </row>
    <row r="1419" spans="2:12" ht="15">
      <c r="B1419" s="66"/>
      <c r="C1419" s="66"/>
      <c r="D1419" s="66"/>
      <c r="H1419" s="66"/>
      <c r="I1419" s="66"/>
      <c r="J1419" s="68"/>
      <c r="K1419" s="68"/>
      <c r="L1419" s="68"/>
    </row>
    <row r="1420" spans="2:12" ht="15">
      <c r="B1420" s="66"/>
      <c r="C1420" s="66"/>
      <c r="D1420" s="66"/>
      <c r="H1420" s="66"/>
      <c r="I1420" s="66"/>
      <c r="J1420" s="68"/>
      <c r="K1420" s="68"/>
      <c r="L1420" s="68"/>
    </row>
    <row r="1421" spans="2:12" ht="15">
      <c r="B1421" s="66"/>
      <c r="C1421" s="66"/>
      <c r="D1421" s="66"/>
      <c r="H1421" s="66"/>
      <c r="I1421" s="66"/>
      <c r="J1421" s="68"/>
      <c r="K1421" s="68"/>
      <c r="L1421" s="68"/>
    </row>
    <row r="1422" spans="2:12" ht="15">
      <c r="B1422" s="66"/>
      <c r="C1422" s="66"/>
      <c r="D1422" s="66"/>
      <c r="H1422" s="66"/>
      <c r="I1422" s="66"/>
      <c r="J1422" s="68"/>
      <c r="K1422" s="68"/>
      <c r="L1422" s="68"/>
    </row>
    <row r="1423" spans="2:12" ht="15">
      <c r="B1423" s="66"/>
      <c r="C1423" s="66"/>
      <c r="D1423" s="66"/>
      <c r="H1423" s="66"/>
      <c r="I1423" s="66"/>
      <c r="J1423" s="68"/>
      <c r="K1423" s="68"/>
      <c r="L1423" s="68"/>
    </row>
    <row r="1424" spans="2:12" ht="15">
      <c r="B1424" s="66"/>
      <c r="C1424" s="66"/>
      <c r="D1424" s="66"/>
      <c r="H1424" s="66"/>
      <c r="I1424" s="66"/>
      <c r="J1424" s="68"/>
      <c r="K1424" s="68"/>
      <c r="L1424" s="68"/>
    </row>
    <row r="1425" spans="2:12" ht="15">
      <c r="B1425" s="66"/>
      <c r="C1425" s="66"/>
      <c r="D1425" s="66"/>
      <c r="H1425" s="66"/>
      <c r="I1425" s="66"/>
      <c r="J1425" s="68"/>
      <c r="K1425" s="68"/>
      <c r="L1425" s="68"/>
    </row>
    <row r="1426" spans="2:12" ht="15">
      <c r="B1426" s="66"/>
      <c r="C1426" s="66"/>
      <c r="D1426" s="66"/>
      <c r="H1426" s="66"/>
      <c r="I1426" s="66"/>
      <c r="J1426" s="68"/>
      <c r="K1426" s="68"/>
      <c r="L1426" s="68"/>
    </row>
    <row r="1427" spans="2:12" ht="15">
      <c r="B1427" s="66"/>
      <c r="C1427" s="66"/>
      <c r="D1427" s="66"/>
      <c r="H1427" s="66"/>
      <c r="I1427" s="66"/>
      <c r="J1427" s="68"/>
      <c r="K1427" s="68"/>
      <c r="L1427" s="68"/>
    </row>
    <row r="1428" spans="2:12" ht="15">
      <c r="B1428" s="66"/>
      <c r="C1428" s="66"/>
      <c r="D1428" s="66"/>
      <c r="H1428" s="66"/>
      <c r="I1428" s="66"/>
      <c r="J1428" s="68"/>
      <c r="K1428" s="68"/>
      <c r="L1428" s="68"/>
    </row>
    <row r="1429" spans="2:12" ht="15">
      <c r="B1429" s="66"/>
      <c r="C1429" s="66"/>
      <c r="D1429" s="66"/>
      <c r="H1429" s="66"/>
      <c r="I1429" s="66"/>
      <c r="J1429" s="68"/>
      <c r="K1429" s="68"/>
      <c r="L1429" s="68"/>
    </row>
    <row r="1430" spans="2:12" ht="15">
      <c r="B1430" s="66"/>
      <c r="C1430" s="66"/>
      <c r="D1430" s="66"/>
      <c r="H1430" s="66"/>
      <c r="I1430" s="66"/>
      <c r="J1430" s="68"/>
      <c r="K1430" s="68"/>
      <c r="L1430" s="68"/>
    </row>
    <row r="1431" spans="2:12" ht="15">
      <c r="B1431" s="66"/>
      <c r="C1431" s="66"/>
      <c r="D1431" s="66"/>
      <c r="H1431" s="66"/>
      <c r="I1431" s="66"/>
      <c r="J1431" s="68"/>
      <c r="K1431" s="68"/>
      <c r="L1431" s="68"/>
    </row>
    <row r="1432" spans="2:12" ht="15">
      <c r="B1432" s="66"/>
      <c r="C1432" s="66"/>
      <c r="D1432" s="66"/>
      <c r="H1432" s="66"/>
      <c r="I1432" s="66"/>
      <c r="J1432" s="68"/>
      <c r="K1432" s="68"/>
      <c r="L1432" s="68"/>
    </row>
    <row r="1433" spans="2:12" ht="15">
      <c r="B1433" s="66"/>
      <c r="C1433" s="66"/>
      <c r="D1433" s="66"/>
      <c r="H1433" s="66"/>
      <c r="I1433" s="66"/>
      <c r="J1433" s="68"/>
      <c r="K1433" s="68"/>
      <c r="L1433" s="68"/>
    </row>
    <row r="1434" spans="2:12" ht="15">
      <c r="B1434" s="66"/>
      <c r="C1434" s="66"/>
      <c r="D1434" s="66"/>
      <c r="H1434" s="66"/>
      <c r="I1434" s="66"/>
      <c r="J1434" s="68"/>
      <c r="K1434" s="68"/>
      <c r="L1434" s="68"/>
    </row>
    <row r="1435" spans="2:12" ht="15">
      <c r="B1435" s="66"/>
      <c r="C1435" s="66"/>
      <c r="D1435" s="66"/>
      <c r="H1435" s="66"/>
      <c r="I1435" s="66"/>
      <c r="J1435" s="68"/>
      <c r="K1435" s="68"/>
      <c r="L1435" s="68"/>
    </row>
    <row r="1436" spans="2:12" ht="15">
      <c r="B1436" s="66"/>
      <c r="C1436" s="66"/>
      <c r="D1436" s="66"/>
      <c r="H1436" s="66"/>
      <c r="I1436" s="66"/>
      <c r="J1436" s="68"/>
      <c r="K1436" s="68"/>
      <c r="L1436" s="68"/>
    </row>
    <row r="1437" spans="2:12" ht="15">
      <c r="B1437" s="66"/>
      <c r="C1437" s="66"/>
      <c r="D1437" s="66"/>
      <c r="H1437" s="66"/>
      <c r="I1437" s="66"/>
      <c r="J1437" s="68"/>
      <c r="K1437" s="68"/>
      <c r="L1437" s="68"/>
    </row>
    <row r="1438" spans="2:12" ht="15">
      <c r="B1438" s="66"/>
      <c r="C1438" s="66"/>
      <c r="D1438" s="66"/>
      <c r="H1438" s="66"/>
      <c r="I1438" s="66"/>
      <c r="J1438" s="68"/>
      <c r="K1438" s="68"/>
      <c r="L1438" s="68"/>
    </row>
    <row r="1439" spans="2:12" ht="15">
      <c r="B1439" s="66"/>
      <c r="C1439" s="66"/>
      <c r="D1439" s="66"/>
      <c r="H1439" s="66"/>
      <c r="I1439" s="66"/>
      <c r="J1439" s="68"/>
      <c r="K1439" s="68"/>
      <c r="L1439" s="68"/>
    </row>
    <row r="1440" spans="2:12" ht="15">
      <c r="B1440" s="66"/>
      <c r="C1440" s="66"/>
      <c r="D1440" s="66"/>
      <c r="H1440" s="66"/>
      <c r="I1440" s="66"/>
      <c r="J1440" s="68"/>
      <c r="K1440" s="68"/>
      <c r="L1440" s="68"/>
    </row>
    <row r="1441" spans="2:12" ht="15">
      <c r="B1441" s="66"/>
      <c r="C1441" s="66"/>
      <c r="D1441" s="66"/>
      <c r="H1441" s="66"/>
      <c r="I1441" s="66"/>
      <c r="J1441" s="68"/>
      <c r="K1441" s="68"/>
      <c r="L1441" s="68"/>
    </row>
    <row r="1442" spans="2:12" ht="15">
      <c r="B1442" s="66"/>
      <c r="C1442" s="66"/>
      <c r="D1442" s="66"/>
      <c r="H1442" s="66"/>
      <c r="I1442" s="66"/>
      <c r="J1442" s="68"/>
      <c r="K1442" s="68"/>
      <c r="L1442" s="68"/>
    </row>
  </sheetData>
  <sheetProtection/>
  <mergeCells count="18">
    <mergeCell ref="A1:L1"/>
    <mergeCell ref="B2:L2"/>
    <mergeCell ref="A3:L3"/>
    <mergeCell ref="G9:G10"/>
    <mergeCell ref="H9:H10"/>
    <mergeCell ref="I9:I10"/>
    <mergeCell ref="A9:A10"/>
    <mergeCell ref="B9:B10"/>
    <mergeCell ref="C9:C10"/>
    <mergeCell ref="D9:D10"/>
    <mergeCell ref="J9:L9"/>
    <mergeCell ref="A4:L4"/>
    <mergeCell ref="A6:L6"/>
    <mergeCell ref="A7:L7"/>
    <mergeCell ref="A5:L5"/>
    <mergeCell ref="A8:L8"/>
    <mergeCell ref="E9:E10"/>
    <mergeCell ref="F9:F10"/>
  </mergeCells>
  <printOptions/>
  <pageMargins left="0.5905511811023623" right="0.1968503937007874" top="0.1968503937007874" bottom="0.1968503937007874" header="0" footer="0"/>
  <pageSetup fitToHeight="0" fitToWidth="0" horizontalDpi="600" verticalDpi="6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8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1" width="58.00390625" style="162" customWidth="1"/>
    <col min="2" max="2" width="13.28125" style="152" customWidth="1"/>
    <col min="3" max="3" width="10.7109375" style="152" customWidth="1"/>
    <col min="4" max="5" width="14.8515625" style="208" bestFit="1" customWidth="1"/>
    <col min="6" max="6" width="15.7109375" style="208" bestFit="1" customWidth="1"/>
    <col min="7" max="12" width="14.8515625" style="208" bestFit="1" customWidth="1"/>
    <col min="13" max="16384" width="9.140625" style="131" customWidth="1"/>
  </cols>
  <sheetData>
    <row r="1" spans="1:12" s="125" customFormat="1" ht="15">
      <c r="A1" s="312" t="s">
        <v>575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s="125" customFormat="1" ht="23.25" customHeight="1">
      <c r="A2" s="307" t="s">
        <v>663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</row>
    <row r="3" spans="1:12" ht="55.5" customHeight="1" hidden="1">
      <c r="A3" s="114"/>
      <c r="B3" s="315" t="s">
        <v>589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2" s="154" customFormat="1" ht="15" hidden="1">
      <c r="A4" s="312" t="s">
        <v>338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</row>
    <row r="5" spans="2:12" s="125" customFormat="1" ht="42.75" customHeight="1" hidden="1">
      <c r="B5" s="114"/>
      <c r="C5" s="114"/>
      <c r="D5" s="114"/>
      <c r="E5" s="114"/>
      <c r="F5" s="114"/>
      <c r="G5" s="114"/>
      <c r="H5" s="114"/>
      <c r="I5" s="307" t="s">
        <v>572</v>
      </c>
      <c r="J5" s="307"/>
      <c r="K5" s="307"/>
      <c r="L5" s="307"/>
    </row>
    <row r="6" spans="1:12" ht="63" customHeight="1">
      <c r="A6" s="339" t="s">
        <v>674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</row>
    <row r="7" spans="1:12" s="52" customFormat="1" ht="14.25" customHeight="1">
      <c r="A7" s="341" t="s">
        <v>0</v>
      </c>
      <c r="B7" s="341" t="s">
        <v>4</v>
      </c>
      <c r="C7" s="341" t="s">
        <v>5</v>
      </c>
      <c r="D7" s="340" t="s">
        <v>7</v>
      </c>
      <c r="E7" s="340"/>
      <c r="F7" s="340"/>
      <c r="G7" s="340" t="s">
        <v>442</v>
      </c>
      <c r="H7" s="340"/>
      <c r="I7" s="340"/>
      <c r="J7" s="346" t="s">
        <v>443</v>
      </c>
      <c r="K7" s="346"/>
      <c r="L7" s="346"/>
    </row>
    <row r="8" spans="1:12" ht="17.25" customHeight="1">
      <c r="A8" s="342"/>
      <c r="B8" s="342"/>
      <c r="C8" s="342"/>
      <c r="D8" s="345" t="s">
        <v>221</v>
      </c>
      <c r="E8" s="344" t="s">
        <v>594</v>
      </c>
      <c r="F8" s="345"/>
      <c r="G8" s="345" t="s">
        <v>221</v>
      </c>
      <c r="H8" s="344" t="s">
        <v>594</v>
      </c>
      <c r="I8" s="345"/>
      <c r="J8" s="311" t="s">
        <v>221</v>
      </c>
      <c r="K8" s="344" t="s">
        <v>594</v>
      </c>
      <c r="L8" s="345"/>
    </row>
    <row r="9" spans="1:12" ht="15.75" customHeight="1">
      <c r="A9" s="343"/>
      <c r="B9" s="343"/>
      <c r="C9" s="343"/>
      <c r="D9" s="345"/>
      <c r="E9" s="255" t="s">
        <v>595</v>
      </c>
      <c r="F9" s="256" t="s">
        <v>596</v>
      </c>
      <c r="G9" s="345"/>
      <c r="H9" s="255" t="s">
        <v>595</v>
      </c>
      <c r="I9" s="256" t="s">
        <v>596</v>
      </c>
      <c r="J9" s="311"/>
      <c r="K9" s="255" t="s">
        <v>595</v>
      </c>
      <c r="L9" s="256" t="s">
        <v>596</v>
      </c>
    </row>
    <row r="10" spans="1:12" ht="21" customHeight="1">
      <c r="A10" s="155" t="s">
        <v>7</v>
      </c>
      <c r="B10" s="143"/>
      <c r="C10" s="143"/>
      <c r="D10" s="137">
        <f>D11+D83</f>
        <v>376629.70516</v>
      </c>
      <c r="E10" s="137">
        <f>E11+E83</f>
        <v>94868.22839</v>
      </c>
      <c r="F10" s="261">
        <f>E10/D10*100</f>
        <v>25.188727041510983</v>
      </c>
      <c r="G10" s="137">
        <f>G11+G83</f>
        <v>170802.09999999998</v>
      </c>
      <c r="H10" s="137">
        <f>H11+H83</f>
        <v>43843.06997</v>
      </c>
      <c r="I10" s="261">
        <f>H10/G10*100</f>
        <v>25.668929111527316</v>
      </c>
      <c r="J10" s="137">
        <f>J11+J83</f>
        <v>205827.60516000004</v>
      </c>
      <c r="K10" s="137">
        <f>K11+K83</f>
        <v>51025.15842</v>
      </c>
      <c r="L10" s="261">
        <f>K10/J10*100</f>
        <v>24.790240541513178</v>
      </c>
    </row>
    <row r="11" spans="1:12" ht="21" customHeight="1">
      <c r="A11" s="155"/>
      <c r="B11" s="143"/>
      <c r="C11" s="143"/>
      <c r="D11" s="137">
        <f>D12+D17+D20+D24+D33+D39+D43+D45+D59+D63+D65+D67+D72+D75</f>
        <v>264867.29818000004</v>
      </c>
      <c r="E11" s="137">
        <f>E12+E17+E20+E24+E33+E39+E43+E45+E59+E63+E65+E67+E72</f>
        <v>73023.79037</v>
      </c>
      <c r="F11" s="261">
        <f>E11/D11*100</f>
        <v>27.569953282935693</v>
      </c>
      <c r="G11" s="137">
        <f>G12+G17+G20+G24+G33+G39+G43+G45+G59+G63+G65+G67+G72+G75</f>
        <v>90510.29999999999</v>
      </c>
      <c r="H11" s="137">
        <f>H12+H17+H20+H24+H33+H39+H43+H45+H59+H63+H65+H67+H72+H75</f>
        <v>27632.995319999998</v>
      </c>
      <c r="I11" s="261">
        <f>H11/G11*100</f>
        <v>30.530221775864185</v>
      </c>
      <c r="J11" s="137">
        <f>J12+J17+J20+J24+J33+J39+J43+J45+J59+J63+J65+J67+J72</f>
        <v>174356.99818000002</v>
      </c>
      <c r="K11" s="137">
        <f>K12+K17+K20+K24+K33+K39+K43+K45+K59+K63+K65+K67+K72</f>
        <v>45390.79505</v>
      </c>
      <c r="L11" s="261">
        <f>K11/J11*100</f>
        <v>26.033251044583906</v>
      </c>
    </row>
    <row r="12" spans="1:12" s="52" customFormat="1" ht="28.5">
      <c r="A12" s="156" t="s">
        <v>525</v>
      </c>
      <c r="B12" s="143">
        <v>5100000000</v>
      </c>
      <c r="C12" s="143"/>
      <c r="D12" s="249">
        <f>D13+D15</f>
        <v>10</v>
      </c>
      <c r="E12" s="249">
        <f>E13+E15</f>
        <v>0</v>
      </c>
      <c r="F12" s="257">
        <f>E12/D12*100</f>
        <v>0</v>
      </c>
      <c r="G12" s="259">
        <f>G13+G15</f>
        <v>10</v>
      </c>
      <c r="H12" s="259">
        <f>H13+H15</f>
        <v>0</v>
      </c>
      <c r="I12" s="257">
        <f>H12/G12*100</f>
        <v>0</v>
      </c>
      <c r="J12" s="259"/>
      <c r="K12" s="259"/>
      <c r="L12" s="257"/>
    </row>
    <row r="13" spans="1:12" s="52" customFormat="1" ht="45">
      <c r="A13" s="132" t="s">
        <v>526</v>
      </c>
      <c r="B13" s="124">
        <v>5110000000</v>
      </c>
      <c r="C13" s="124"/>
      <c r="D13" s="249">
        <f>D14</f>
        <v>10</v>
      </c>
      <c r="E13" s="249">
        <f>E14</f>
        <v>0</v>
      </c>
      <c r="F13" s="257">
        <f aca="true" t="shared" si="0" ref="F13:F85">E13/D13*100</f>
        <v>0</v>
      </c>
      <c r="G13" s="259">
        <f>G14</f>
        <v>10</v>
      </c>
      <c r="H13" s="259">
        <f>H14</f>
        <v>0</v>
      </c>
      <c r="I13" s="257">
        <f aca="true" t="shared" si="1" ref="I13:I85">H13/G13*100</f>
        <v>0</v>
      </c>
      <c r="J13" s="259"/>
      <c r="K13" s="259"/>
      <c r="L13" s="257"/>
    </row>
    <row r="14" spans="1:12" s="52" customFormat="1" ht="30">
      <c r="A14" s="132" t="s">
        <v>444</v>
      </c>
      <c r="B14" s="124">
        <v>5110191020</v>
      </c>
      <c r="C14" s="124">
        <v>610</v>
      </c>
      <c r="D14" s="249">
        <f aca="true" t="shared" si="2" ref="D14:D85">G14+J14</f>
        <v>10</v>
      </c>
      <c r="E14" s="206">
        <f>H14+K14</f>
        <v>0</v>
      </c>
      <c r="F14" s="257">
        <f t="shared" si="0"/>
        <v>0</v>
      </c>
      <c r="G14" s="259">
        <v>10</v>
      </c>
      <c r="H14" s="129"/>
      <c r="I14" s="257">
        <f t="shared" si="1"/>
        <v>0</v>
      </c>
      <c r="J14" s="259"/>
      <c r="K14" s="129"/>
      <c r="L14" s="257"/>
    </row>
    <row r="15" spans="1:12" s="52" customFormat="1" ht="30" hidden="1">
      <c r="A15" s="132" t="s">
        <v>527</v>
      </c>
      <c r="B15" s="124">
        <v>5120000000</v>
      </c>
      <c r="C15" s="124"/>
      <c r="D15" s="249">
        <f>D16</f>
        <v>0</v>
      </c>
      <c r="E15" s="249">
        <f>E16</f>
        <v>0</v>
      </c>
      <c r="F15" s="257" t="e">
        <f t="shared" si="0"/>
        <v>#DIV/0!</v>
      </c>
      <c r="G15" s="259">
        <f>G16</f>
        <v>0</v>
      </c>
      <c r="H15" s="259">
        <f>H16</f>
        <v>0</v>
      </c>
      <c r="I15" s="257" t="e">
        <f t="shared" si="1"/>
        <v>#DIV/0!</v>
      </c>
      <c r="J15" s="259">
        <f>J16</f>
        <v>0</v>
      </c>
      <c r="K15" s="259">
        <f>K16</f>
        <v>0</v>
      </c>
      <c r="L15" s="257" t="e">
        <f>K15/J15*100</f>
        <v>#DIV/0!</v>
      </c>
    </row>
    <row r="16" spans="1:12" s="52" customFormat="1" ht="30" hidden="1">
      <c r="A16" s="132" t="s">
        <v>445</v>
      </c>
      <c r="B16" s="124" t="s">
        <v>477</v>
      </c>
      <c r="C16" s="124">
        <v>320</v>
      </c>
      <c r="D16" s="249">
        <v>0</v>
      </c>
      <c r="E16" s="206">
        <f aca="true" t="shared" si="3" ref="E16:E85">H16+K16</f>
        <v>0</v>
      </c>
      <c r="F16" s="257" t="e">
        <f t="shared" si="0"/>
        <v>#DIV/0!</v>
      </c>
      <c r="G16" s="259">
        <v>0</v>
      </c>
      <c r="H16" s="129"/>
      <c r="I16" s="257" t="e">
        <f t="shared" si="1"/>
        <v>#DIV/0!</v>
      </c>
      <c r="J16" s="259">
        <v>0</v>
      </c>
      <c r="K16" s="129"/>
      <c r="L16" s="257" t="e">
        <f>K16/J16*100</f>
        <v>#DIV/0!</v>
      </c>
    </row>
    <row r="17" spans="1:12" s="52" customFormat="1" ht="57">
      <c r="A17" s="157" t="s">
        <v>590</v>
      </c>
      <c r="B17" s="143">
        <v>5200000000</v>
      </c>
      <c r="C17" s="143"/>
      <c r="D17" s="251">
        <f t="shared" si="2"/>
        <v>10700</v>
      </c>
      <c r="E17" s="249">
        <f>E18+E19</f>
        <v>0</v>
      </c>
      <c r="F17" s="257">
        <f t="shared" si="0"/>
        <v>0</v>
      </c>
      <c r="G17" s="259">
        <f>G18+G19</f>
        <v>300</v>
      </c>
      <c r="H17" s="259">
        <f>H18+H19</f>
        <v>0</v>
      </c>
      <c r="I17" s="257">
        <f t="shared" si="1"/>
        <v>0</v>
      </c>
      <c r="J17" s="301">
        <f>J18+J19</f>
        <v>10400</v>
      </c>
      <c r="K17" s="301">
        <f>K18+K19</f>
        <v>0</v>
      </c>
      <c r="L17" s="257">
        <f>K17/J17*100</f>
        <v>0</v>
      </c>
    </row>
    <row r="18" spans="1:12" s="52" customFormat="1" ht="14.25" customHeight="1">
      <c r="A18" s="133" t="s">
        <v>446</v>
      </c>
      <c r="B18" s="124" t="s">
        <v>478</v>
      </c>
      <c r="C18" s="124">
        <v>240</v>
      </c>
      <c r="D18" s="249">
        <v>10600</v>
      </c>
      <c r="E18" s="206">
        <f t="shared" si="3"/>
        <v>0</v>
      </c>
      <c r="F18" s="257">
        <f t="shared" si="0"/>
        <v>0</v>
      </c>
      <c r="G18" s="259">
        <v>200</v>
      </c>
      <c r="H18" s="129"/>
      <c r="I18" s="257">
        <f t="shared" si="1"/>
        <v>0</v>
      </c>
      <c r="J18" s="259">
        <v>10400</v>
      </c>
      <c r="K18" s="129"/>
      <c r="L18" s="257">
        <f>K18/J18*100</f>
        <v>0</v>
      </c>
    </row>
    <row r="19" spans="1:12" s="52" customFormat="1" ht="14.25" customHeight="1">
      <c r="A19" s="133" t="s">
        <v>447</v>
      </c>
      <c r="B19" s="124">
        <v>5200291110</v>
      </c>
      <c r="C19" s="124">
        <v>240</v>
      </c>
      <c r="D19" s="249">
        <f t="shared" si="2"/>
        <v>100</v>
      </c>
      <c r="E19" s="206">
        <f t="shared" si="3"/>
        <v>0</v>
      </c>
      <c r="F19" s="257">
        <f t="shared" si="0"/>
        <v>0</v>
      </c>
      <c r="G19" s="259">
        <v>100</v>
      </c>
      <c r="H19" s="129"/>
      <c r="I19" s="257">
        <f t="shared" si="1"/>
        <v>0</v>
      </c>
      <c r="J19" s="259"/>
      <c r="K19" s="129"/>
      <c r="L19" s="257"/>
    </row>
    <row r="20" spans="1:12" s="52" customFormat="1" ht="42.75">
      <c r="A20" s="157" t="s">
        <v>516</v>
      </c>
      <c r="B20" s="143">
        <v>5300000000</v>
      </c>
      <c r="C20" s="143"/>
      <c r="D20" s="249">
        <f>G20+J20</f>
        <v>2</v>
      </c>
      <c r="E20" s="249">
        <f>H20+K20</f>
        <v>0</v>
      </c>
      <c r="F20" s="257">
        <f t="shared" si="0"/>
        <v>0</v>
      </c>
      <c r="G20" s="259">
        <f>G22+G23</f>
        <v>2</v>
      </c>
      <c r="H20" s="259">
        <f>H22+H23</f>
        <v>0</v>
      </c>
      <c r="I20" s="257">
        <f t="shared" si="1"/>
        <v>0</v>
      </c>
      <c r="J20" s="259">
        <f>J22+J23</f>
        <v>0</v>
      </c>
      <c r="K20" s="259">
        <f>K22+K23</f>
        <v>0</v>
      </c>
      <c r="L20" s="257"/>
    </row>
    <row r="21" spans="1:12" s="52" customFormat="1" ht="60" hidden="1">
      <c r="A21" s="132" t="s">
        <v>448</v>
      </c>
      <c r="B21" s="124">
        <v>5300191080</v>
      </c>
      <c r="C21" s="124">
        <v>610</v>
      </c>
      <c r="D21" s="249">
        <f t="shared" si="2"/>
        <v>0</v>
      </c>
      <c r="E21" s="249">
        <f t="shared" si="3"/>
        <v>0</v>
      </c>
      <c r="F21" s="257" t="e">
        <f t="shared" si="0"/>
        <v>#DIV/0!</v>
      </c>
      <c r="G21" s="259"/>
      <c r="H21" s="129"/>
      <c r="I21" s="257" t="e">
        <f t="shared" si="1"/>
        <v>#DIV/0!</v>
      </c>
      <c r="J21" s="259"/>
      <c r="K21" s="129"/>
      <c r="L21" s="257"/>
    </row>
    <row r="22" spans="1:12" s="52" customFormat="1" ht="75">
      <c r="A22" s="133" t="s">
        <v>449</v>
      </c>
      <c r="B22" s="124">
        <v>5300291080</v>
      </c>
      <c r="C22" s="124">
        <v>610</v>
      </c>
      <c r="D22" s="249">
        <f t="shared" si="2"/>
        <v>1</v>
      </c>
      <c r="E22" s="206">
        <f t="shared" si="3"/>
        <v>0</v>
      </c>
      <c r="F22" s="257">
        <f t="shared" si="0"/>
        <v>0</v>
      </c>
      <c r="G22" s="259">
        <v>1</v>
      </c>
      <c r="H22" s="129"/>
      <c r="I22" s="257">
        <f t="shared" si="1"/>
        <v>0</v>
      </c>
      <c r="J22" s="259"/>
      <c r="K22" s="129"/>
      <c r="L22" s="257"/>
    </row>
    <row r="23" spans="1:12" s="52" customFormat="1" ht="45">
      <c r="A23" s="133" t="s">
        <v>540</v>
      </c>
      <c r="B23" s="124">
        <v>5300391080</v>
      </c>
      <c r="C23" s="124">
        <v>610</v>
      </c>
      <c r="D23" s="249">
        <f t="shared" si="2"/>
        <v>1</v>
      </c>
      <c r="E23" s="249">
        <f t="shared" si="3"/>
        <v>0</v>
      </c>
      <c r="F23" s="257">
        <f t="shared" si="0"/>
        <v>0</v>
      </c>
      <c r="G23" s="259">
        <v>1</v>
      </c>
      <c r="H23" s="206"/>
      <c r="I23" s="257">
        <f t="shared" si="1"/>
        <v>0</v>
      </c>
      <c r="J23" s="259"/>
      <c r="K23" s="206"/>
      <c r="L23" s="257"/>
    </row>
    <row r="24" spans="1:12" s="52" customFormat="1" ht="59.25" customHeight="1">
      <c r="A24" s="157" t="s">
        <v>469</v>
      </c>
      <c r="B24" s="143">
        <v>5400000000</v>
      </c>
      <c r="C24" s="143"/>
      <c r="D24" s="249">
        <f t="shared" si="2"/>
        <v>83.56276000000001</v>
      </c>
      <c r="E24" s="249">
        <f t="shared" si="3"/>
        <v>0</v>
      </c>
      <c r="F24" s="257">
        <f t="shared" si="0"/>
        <v>0</v>
      </c>
      <c r="G24" s="259">
        <f>G25+G30</f>
        <v>8.4</v>
      </c>
      <c r="H24" s="259">
        <f>H25+H30</f>
        <v>0</v>
      </c>
      <c r="I24" s="257">
        <f t="shared" si="1"/>
        <v>0</v>
      </c>
      <c r="J24" s="259">
        <f>J25+J30</f>
        <v>75.16276</v>
      </c>
      <c r="K24" s="259">
        <f>K25+K30</f>
        <v>0</v>
      </c>
      <c r="L24" s="257">
        <f>K24/J24*100</f>
        <v>0</v>
      </c>
    </row>
    <row r="25" spans="1:12" s="52" customFormat="1" ht="30">
      <c r="A25" s="133" t="s">
        <v>470</v>
      </c>
      <c r="B25" s="124">
        <v>5410000000</v>
      </c>
      <c r="C25" s="124"/>
      <c r="D25" s="249">
        <f t="shared" si="2"/>
        <v>83.56276000000001</v>
      </c>
      <c r="E25" s="249">
        <f t="shared" si="3"/>
        <v>0</v>
      </c>
      <c r="F25" s="257">
        <f t="shared" si="0"/>
        <v>0</v>
      </c>
      <c r="G25" s="259">
        <f>G26+G27+G28+G29</f>
        <v>8.4</v>
      </c>
      <c r="H25" s="259">
        <f>H26+H27+H28+H29</f>
        <v>0</v>
      </c>
      <c r="I25" s="257">
        <f t="shared" si="1"/>
        <v>0</v>
      </c>
      <c r="J25" s="259">
        <f>J26+J27+J28+J29</f>
        <v>75.16276</v>
      </c>
      <c r="K25" s="259">
        <f>K26+K27+K28+K29</f>
        <v>0</v>
      </c>
      <c r="L25" s="257">
        <f>K25/J25*100</f>
        <v>0</v>
      </c>
    </row>
    <row r="26" spans="1:12" s="52" customFormat="1" ht="30">
      <c r="A26" s="132" t="s">
        <v>472</v>
      </c>
      <c r="B26" s="35" t="s">
        <v>479</v>
      </c>
      <c r="C26" s="151">
        <v>610</v>
      </c>
      <c r="D26" s="249">
        <f t="shared" si="2"/>
        <v>83.56276000000001</v>
      </c>
      <c r="E26" s="206">
        <f t="shared" si="3"/>
        <v>0</v>
      </c>
      <c r="F26" s="257">
        <f t="shared" si="0"/>
        <v>0</v>
      </c>
      <c r="G26" s="259">
        <v>8.4</v>
      </c>
      <c r="H26" s="200">
        <v>0</v>
      </c>
      <c r="I26" s="257">
        <f t="shared" si="1"/>
        <v>0</v>
      </c>
      <c r="J26" s="301">
        <v>75.16276</v>
      </c>
      <c r="K26" s="200">
        <v>0</v>
      </c>
      <c r="L26" s="257"/>
    </row>
    <row r="27" spans="1:12" s="52" customFormat="1" ht="30" hidden="1">
      <c r="A27" s="132" t="s">
        <v>473</v>
      </c>
      <c r="B27" s="35" t="s">
        <v>479</v>
      </c>
      <c r="C27" s="151">
        <v>610</v>
      </c>
      <c r="D27" s="249">
        <v>0</v>
      </c>
      <c r="E27" s="206">
        <f t="shared" si="3"/>
        <v>0</v>
      </c>
      <c r="F27" s="257" t="e">
        <f t="shared" si="0"/>
        <v>#DIV/0!</v>
      </c>
      <c r="G27" s="259">
        <v>0</v>
      </c>
      <c r="H27" s="129"/>
      <c r="I27" s="257" t="e">
        <f t="shared" si="1"/>
        <v>#DIV/0!</v>
      </c>
      <c r="J27" s="259"/>
      <c r="K27" s="129"/>
      <c r="L27" s="257"/>
    </row>
    <row r="28" spans="1:12" s="52" customFormat="1" ht="30" hidden="1">
      <c r="A28" s="132" t="s">
        <v>515</v>
      </c>
      <c r="B28" s="35" t="s">
        <v>541</v>
      </c>
      <c r="C28" s="151">
        <v>610</v>
      </c>
      <c r="D28" s="249">
        <f t="shared" si="2"/>
        <v>0</v>
      </c>
      <c r="E28" s="206">
        <f t="shared" si="3"/>
        <v>0</v>
      </c>
      <c r="F28" s="257" t="e">
        <f t="shared" si="0"/>
        <v>#DIV/0!</v>
      </c>
      <c r="G28" s="259"/>
      <c r="H28" s="129"/>
      <c r="I28" s="257" t="e">
        <f t="shared" si="1"/>
        <v>#DIV/0!</v>
      </c>
      <c r="J28" s="259"/>
      <c r="K28" s="129"/>
      <c r="L28" s="257" t="e">
        <f>K28/J28*100</f>
        <v>#DIV/0!</v>
      </c>
    </row>
    <row r="29" spans="1:12" s="52" customFormat="1" ht="30" hidden="1">
      <c r="A29" s="132" t="s">
        <v>515</v>
      </c>
      <c r="B29" s="35" t="s">
        <v>542</v>
      </c>
      <c r="C29" s="151">
        <v>610</v>
      </c>
      <c r="D29" s="249">
        <v>0</v>
      </c>
      <c r="E29" s="206">
        <f t="shared" si="3"/>
        <v>0</v>
      </c>
      <c r="F29" s="257" t="e">
        <f t="shared" si="0"/>
        <v>#DIV/0!</v>
      </c>
      <c r="G29" s="259">
        <v>0</v>
      </c>
      <c r="H29" s="129"/>
      <c r="I29" s="257" t="e">
        <f t="shared" si="1"/>
        <v>#DIV/0!</v>
      </c>
      <c r="J29" s="259">
        <v>0</v>
      </c>
      <c r="K29" s="129"/>
      <c r="L29" s="257" t="e">
        <f>K29/J29*100</f>
        <v>#DIV/0!</v>
      </c>
    </row>
    <row r="30" spans="1:12" s="52" customFormat="1" ht="45" hidden="1">
      <c r="A30" s="133" t="s">
        <v>471</v>
      </c>
      <c r="B30" s="124">
        <v>5420000000</v>
      </c>
      <c r="C30" s="124"/>
      <c r="D30" s="249">
        <v>0</v>
      </c>
      <c r="E30" s="249">
        <f t="shared" si="3"/>
        <v>0</v>
      </c>
      <c r="F30" s="257" t="e">
        <f t="shared" si="0"/>
        <v>#DIV/0!</v>
      </c>
      <c r="G30" s="259">
        <v>0</v>
      </c>
      <c r="H30" s="259">
        <f>H31+H32</f>
        <v>0</v>
      </c>
      <c r="I30" s="257" t="e">
        <f t="shared" si="1"/>
        <v>#DIV/0!</v>
      </c>
      <c r="J30" s="259">
        <v>0</v>
      </c>
      <c r="K30" s="259">
        <f>K31+K32</f>
        <v>0</v>
      </c>
      <c r="L30" s="257" t="e">
        <f>K30/J30*100</f>
        <v>#DIV/0!</v>
      </c>
    </row>
    <row r="31" spans="1:12" s="52" customFormat="1" ht="45" hidden="1">
      <c r="A31" s="132" t="s">
        <v>474</v>
      </c>
      <c r="B31" s="35" t="s">
        <v>481</v>
      </c>
      <c r="C31" s="151">
        <v>610</v>
      </c>
      <c r="D31" s="249">
        <v>0</v>
      </c>
      <c r="E31" s="206">
        <f t="shared" si="3"/>
        <v>0</v>
      </c>
      <c r="F31" s="257" t="e">
        <f t="shared" si="0"/>
        <v>#DIV/0!</v>
      </c>
      <c r="G31" s="259">
        <v>0</v>
      </c>
      <c r="H31" s="129"/>
      <c r="I31" s="257" t="e">
        <f t="shared" si="1"/>
        <v>#DIV/0!</v>
      </c>
      <c r="J31" s="259">
        <v>0</v>
      </c>
      <c r="K31" s="129"/>
      <c r="L31" s="257" t="e">
        <f>K31/J31*100</f>
        <v>#DIV/0!</v>
      </c>
    </row>
    <row r="32" spans="1:12" s="52" customFormat="1" ht="45" hidden="1">
      <c r="A32" s="26" t="s">
        <v>546</v>
      </c>
      <c r="B32" s="35" t="s">
        <v>547</v>
      </c>
      <c r="C32" s="151">
        <v>610</v>
      </c>
      <c r="D32" s="249">
        <v>0</v>
      </c>
      <c r="E32" s="206">
        <f t="shared" si="3"/>
        <v>0</v>
      </c>
      <c r="F32" s="257" t="e">
        <f t="shared" si="0"/>
        <v>#DIV/0!</v>
      </c>
      <c r="G32" s="259">
        <v>0</v>
      </c>
      <c r="H32" s="129"/>
      <c r="I32" s="257" t="e">
        <f t="shared" si="1"/>
        <v>#DIV/0!</v>
      </c>
      <c r="J32" s="259">
        <v>0</v>
      </c>
      <c r="K32" s="129"/>
      <c r="L32" s="257" t="e">
        <f>K32/J32*100</f>
        <v>#DIV/0!</v>
      </c>
    </row>
    <row r="33" spans="1:12" s="52" customFormat="1" ht="42.75">
      <c r="A33" s="157" t="s">
        <v>536</v>
      </c>
      <c r="B33" s="143">
        <v>5500000000</v>
      </c>
      <c r="C33" s="143"/>
      <c r="D33" s="249">
        <f t="shared" si="2"/>
        <v>47</v>
      </c>
      <c r="E33" s="249">
        <f t="shared" si="3"/>
        <v>0</v>
      </c>
      <c r="F33" s="257">
        <f t="shared" si="0"/>
        <v>0</v>
      </c>
      <c r="G33" s="259">
        <f>G34+G35+G36+G37+G38</f>
        <v>47</v>
      </c>
      <c r="H33" s="259">
        <f>H34+H35+H36+H37+H38</f>
        <v>0</v>
      </c>
      <c r="I33" s="257">
        <f t="shared" si="1"/>
        <v>0</v>
      </c>
      <c r="J33" s="259">
        <f>J34+J35+J36+J37+J38</f>
        <v>0</v>
      </c>
      <c r="K33" s="259">
        <f>K34+K35+K36+K37+K38</f>
        <v>0</v>
      </c>
      <c r="L33" s="257"/>
    </row>
    <row r="34" spans="1:12" s="52" customFormat="1" ht="45">
      <c r="A34" s="132" t="s">
        <v>450</v>
      </c>
      <c r="B34" s="124">
        <v>550019104</v>
      </c>
      <c r="C34" s="124">
        <v>240</v>
      </c>
      <c r="D34" s="249">
        <f t="shared" si="2"/>
        <v>6</v>
      </c>
      <c r="E34" s="206">
        <f t="shared" si="3"/>
        <v>0</v>
      </c>
      <c r="F34" s="257">
        <f t="shared" si="0"/>
        <v>0</v>
      </c>
      <c r="G34" s="259">
        <v>6</v>
      </c>
      <c r="H34" s="129"/>
      <c r="I34" s="257">
        <f t="shared" si="1"/>
        <v>0</v>
      </c>
      <c r="J34" s="259"/>
      <c r="K34" s="129"/>
      <c r="L34" s="257"/>
    </row>
    <row r="35" spans="1:12" s="52" customFormat="1" ht="50.25" customHeight="1">
      <c r="A35" s="132" t="s">
        <v>451</v>
      </c>
      <c r="B35" s="124">
        <v>550029104</v>
      </c>
      <c r="C35" s="124">
        <v>240</v>
      </c>
      <c r="D35" s="249">
        <f t="shared" si="2"/>
        <v>5</v>
      </c>
      <c r="E35" s="206">
        <f t="shared" si="3"/>
        <v>0</v>
      </c>
      <c r="F35" s="257">
        <f t="shared" si="0"/>
        <v>0</v>
      </c>
      <c r="G35" s="259">
        <v>5</v>
      </c>
      <c r="H35" s="129"/>
      <c r="I35" s="257">
        <f t="shared" si="1"/>
        <v>0</v>
      </c>
      <c r="J35" s="259"/>
      <c r="K35" s="129"/>
      <c r="L35" s="257"/>
    </row>
    <row r="36" spans="1:12" s="52" customFormat="1" ht="45">
      <c r="A36" s="132" t="s">
        <v>452</v>
      </c>
      <c r="B36" s="124">
        <v>550039104</v>
      </c>
      <c r="C36" s="124">
        <v>240</v>
      </c>
      <c r="D36" s="249">
        <f t="shared" si="2"/>
        <v>30</v>
      </c>
      <c r="E36" s="206">
        <f t="shared" si="3"/>
        <v>0</v>
      </c>
      <c r="F36" s="257">
        <f t="shared" si="0"/>
        <v>0</v>
      </c>
      <c r="G36" s="259">
        <v>30</v>
      </c>
      <c r="H36" s="129"/>
      <c r="I36" s="257">
        <f t="shared" si="1"/>
        <v>0</v>
      </c>
      <c r="J36" s="259"/>
      <c r="K36" s="129"/>
      <c r="L36" s="257"/>
    </row>
    <row r="37" spans="1:12" s="52" customFormat="1" ht="30">
      <c r="A37" s="132" t="s">
        <v>453</v>
      </c>
      <c r="B37" s="124">
        <v>550049104</v>
      </c>
      <c r="C37" s="124">
        <v>240</v>
      </c>
      <c r="D37" s="249">
        <f t="shared" si="2"/>
        <v>3</v>
      </c>
      <c r="E37" s="206">
        <f t="shared" si="3"/>
        <v>0</v>
      </c>
      <c r="F37" s="257">
        <f t="shared" si="0"/>
        <v>0</v>
      </c>
      <c r="G37" s="259">
        <v>3</v>
      </c>
      <c r="H37" s="129"/>
      <c r="I37" s="257">
        <f t="shared" si="1"/>
        <v>0</v>
      </c>
      <c r="J37" s="259"/>
      <c r="K37" s="129"/>
      <c r="L37" s="257"/>
    </row>
    <row r="38" spans="1:12" s="52" customFormat="1" ht="28.5" customHeight="1">
      <c r="A38" s="132" t="s">
        <v>454</v>
      </c>
      <c r="B38" s="124">
        <v>550059104</v>
      </c>
      <c r="C38" s="124">
        <v>240</v>
      </c>
      <c r="D38" s="249">
        <f t="shared" si="2"/>
        <v>3</v>
      </c>
      <c r="E38" s="206">
        <f t="shared" si="3"/>
        <v>0</v>
      </c>
      <c r="F38" s="257">
        <f t="shared" si="0"/>
        <v>0</v>
      </c>
      <c r="G38" s="259">
        <v>3</v>
      </c>
      <c r="H38" s="129"/>
      <c r="I38" s="257">
        <f t="shared" si="1"/>
        <v>0</v>
      </c>
      <c r="J38" s="259"/>
      <c r="K38" s="129"/>
      <c r="L38" s="257"/>
    </row>
    <row r="39" spans="1:12" s="52" customFormat="1" ht="42.75">
      <c r="A39" s="150" t="s">
        <v>537</v>
      </c>
      <c r="B39" s="143">
        <v>5600000000</v>
      </c>
      <c r="C39" s="143"/>
      <c r="D39" s="249">
        <f t="shared" si="2"/>
        <v>3</v>
      </c>
      <c r="E39" s="249">
        <f t="shared" si="3"/>
        <v>0</v>
      </c>
      <c r="F39" s="257">
        <f t="shared" si="0"/>
        <v>0</v>
      </c>
      <c r="G39" s="259">
        <f>G40+G41+G42</f>
        <v>3</v>
      </c>
      <c r="H39" s="259">
        <f>H40+H41+H42</f>
        <v>0</v>
      </c>
      <c r="I39" s="257">
        <f t="shared" si="1"/>
        <v>0</v>
      </c>
      <c r="J39" s="259">
        <f>J40+J41+J42</f>
        <v>0</v>
      </c>
      <c r="K39" s="259">
        <f>K40+K41+K42</f>
        <v>0</v>
      </c>
      <c r="L39" s="257"/>
    </row>
    <row r="40" spans="1:12" ht="30">
      <c r="A40" s="144" t="s">
        <v>455</v>
      </c>
      <c r="B40" s="124">
        <v>5600191050</v>
      </c>
      <c r="C40" s="124">
        <v>240</v>
      </c>
      <c r="D40" s="249">
        <f t="shared" si="2"/>
        <v>1</v>
      </c>
      <c r="E40" s="206">
        <f t="shared" si="3"/>
        <v>0</v>
      </c>
      <c r="F40" s="257">
        <f t="shared" si="0"/>
        <v>0</v>
      </c>
      <c r="G40" s="259">
        <v>1</v>
      </c>
      <c r="H40" s="129"/>
      <c r="I40" s="257">
        <f t="shared" si="1"/>
        <v>0</v>
      </c>
      <c r="J40" s="259"/>
      <c r="K40" s="129"/>
      <c r="L40" s="257"/>
    </row>
    <row r="41" spans="1:12" ht="105">
      <c r="A41" s="144" t="s">
        <v>456</v>
      </c>
      <c r="B41" s="124">
        <v>5600291050</v>
      </c>
      <c r="C41" s="124">
        <v>240</v>
      </c>
      <c r="D41" s="249">
        <f t="shared" si="2"/>
        <v>1</v>
      </c>
      <c r="E41" s="206">
        <f t="shared" si="3"/>
        <v>0</v>
      </c>
      <c r="F41" s="257">
        <f t="shared" si="0"/>
        <v>0</v>
      </c>
      <c r="G41" s="259">
        <v>1</v>
      </c>
      <c r="H41" s="129"/>
      <c r="I41" s="257">
        <f t="shared" si="1"/>
        <v>0</v>
      </c>
      <c r="J41" s="259"/>
      <c r="K41" s="129"/>
      <c r="L41" s="257"/>
    </row>
    <row r="42" spans="1:12" ht="60">
      <c r="A42" s="144" t="s">
        <v>538</v>
      </c>
      <c r="B42" s="124">
        <v>5600391050</v>
      </c>
      <c r="C42" s="124">
        <v>240</v>
      </c>
      <c r="D42" s="249">
        <f t="shared" si="2"/>
        <v>1</v>
      </c>
      <c r="E42" s="206">
        <f t="shared" si="3"/>
        <v>0</v>
      </c>
      <c r="F42" s="257">
        <f t="shared" si="0"/>
        <v>0</v>
      </c>
      <c r="G42" s="259">
        <v>1</v>
      </c>
      <c r="H42" s="129"/>
      <c r="I42" s="257">
        <f t="shared" si="1"/>
        <v>0</v>
      </c>
      <c r="J42" s="259"/>
      <c r="K42" s="129"/>
      <c r="L42" s="257"/>
    </row>
    <row r="43" spans="1:12" s="52" customFormat="1" ht="47.25" customHeight="1">
      <c r="A43" s="150" t="s">
        <v>539</v>
      </c>
      <c r="B43" s="143">
        <v>5700000000</v>
      </c>
      <c r="C43" s="143"/>
      <c r="D43" s="249">
        <f t="shared" si="2"/>
        <v>5</v>
      </c>
      <c r="E43" s="249">
        <f t="shared" si="3"/>
        <v>0</v>
      </c>
      <c r="F43" s="257">
        <f t="shared" si="0"/>
        <v>0</v>
      </c>
      <c r="G43" s="259">
        <f>G44</f>
        <v>5</v>
      </c>
      <c r="H43" s="259">
        <f>H44</f>
        <v>0</v>
      </c>
      <c r="I43" s="257">
        <f t="shared" si="1"/>
        <v>0</v>
      </c>
      <c r="J43" s="259">
        <f>J44</f>
        <v>0</v>
      </c>
      <c r="K43" s="259">
        <f>K44</f>
        <v>0</v>
      </c>
      <c r="L43" s="257"/>
    </row>
    <row r="44" spans="1:12" s="52" customFormat="1" ht="30">
      <c r="A44" s="144" t="s">
        <v>556</v>
      </c>
      <c r="B44" s="124">
        <v>5700191030</v>
      </c>
      <c r="C44" s="124">
        <v>810</v>
      </c>
      <c r="D44" s="249">
        <f t="shared" si="2"/>
        <v>5</v>
      </c>
      <c r="E44" s="206">
        <f t="shared" si="3"/>
        <v>0</v>
      </c>
      <c r="F44" s="257">
        <f t="shared" si="0"/>
        <v>0</v>
      </c>
      <c r="G44" s="259">
        <v>5</v>
      </c>
      <c r="H44" s="129"/>
      <c r="I44" s="257">
        <f t="shared" si="1"/>
        <v>0</v>
      </c>
      <c r="J44" s="259"/>
      <c r="K44" s="129"/>
      <c r="L44" s="257"/>
    </row>
    <row r="45" spans="1:12" s="52" customFormat="1" ht="29.25" customHeight="1">
      <c r="A45" s="157" t="s">
        <v>528</v>
      </c>
      <c r="B45" s="143">
        <v>5800000000</v>
      </c>
      <c r="C45" s="143"/>
      <c r="D45" s="259">
        <f>G45+J45</f>
        <v>252656.73542</v>
      </c>
      <c r="E45" s="206">
        <f>H45+K45</f>
        <v>73023.79037</v>
      </c>
      <c r="F45" s="257">
        <f t="shared" si="0"/>
        <v>28.90237232291078</v>
      </c>
      <c r="G45" s="259">
        <f>G46+G47+G48+G49+G50+G51+G53+G54+G55+G56+G58+G52+G52</f>
        <v>88774.9</v>
      </c>
      <c r="H45" s="259">
        <f>H46+H47+H48+H49+H50+H51+H53+H54+H55+H56+H58</f>
        <v>27632.995319999998</v>
      </c>
      <c r="I45" s="257">
        <f t="shared" si="1"/>
        <v>31.12703626813435</v>
      </c>
      <c r="J45" s="301">
        <f>J46+J47+J48+J49+J50+J51+J53+J54+J55+J56+J58+J52</f>
        <v>163881.83542000002</v>
      </c>
      <c r="K45" s="301">
        <f>K46+K47+K48+K49+K50+K51+K53+K54+K55+K56+K58+K52</f>
        <v>45390.79505</v>
      </c>
      <c r="L45" s="257">
        <f>K45/J45*100</f>
        <v>27.697270373907795</v>
      </c>
    </row>
    <row r="46" spans="1:12" ht="30.75" customHeight="1">
      <c r="A46" s="132" t="s">
        <v>457</v>
      </c>
      <c r="B46" s="124">
        <v>5800190710</v>
      </c>
      <c r="C46" s="124">
        <v>610</v>
      </c>
      <c r="D46" s="249">
        <v>21000</v>
      </c>
      <c r="E46" s="206">
        <v>6527.67007</v>
      </c>
      <c r="F46" s="257">
        <f t="shared" si="0"/>
        <v>31.084143190476194</v>
      </c>
      <c r="G46" s="259">
        <v>21000</v>
      </c>
      <c r="H46" s="129">
        <v>6527.67007</v>
      </c>
      <c r="I46" s="257">
        <f t="shared" si="1"/>
        <v>31.084143190476194</v>
      </c>
      <c r="J46" s="259"/>
      <c r="K46" s="129"/>
      <c r="L46" s="257"/>
    </row>
    <row r="47" spans="1:12" ht="124.5" customHeight="1">
      <c r="A47" s="144" t="s">
        <v>475</v>
      </c>
      <c r="B47" s="124">
        <v>5800171570</v>
      </c>
      <c r="C47" s="124">
        <v>610</v>
      </c>
      <c r="D47" s="249">
        <v>140518.7</v>
      </c>
      <c r="E47" s="206">
        <v>39906.58712</v>
      </c>
      <c r="F47" s="257">
        <f t="shared" si="0"/>
        <v>28.39948499381221</v>
      </c>
      <c r="G47" s="259"/>
      <c r="H47" s="129"/>
      <c r="I47" s="257"/>
      <c r="J47" s="259">
        <v>140518.7</v>
      </c>
      <c r="K47" s="129">
        <v>39906.58712</v>
      </c>
      <c r="L47" s="257">
        <f>K47/J47*100</f>
        <v>28.39948499381221</v>
      </c>
    </row>
    <row r="48" spans="1:12" ht="30.75" customHeight="1">
      <c r="A48" s="132" t="s">
        <v>457</v>
      </c>
      <c r="B48" s="124">
        <v>5800190720</v>
      </c>
      <c r="C48" s="124">
        <v>610</v>
      </c>
      <c r="D48" s="249">
        <f>G48+J48</f>
        <v>50000</v>
      </c>
      <c r="E48" s="206">
        <f t="shared" si="3"/>
        <v>16571.34743</v>
      </c>
      <c r="F48" s="257">
        <f t="shared" si="0"/>
        <v>33.142694860000006</v>
      </c>
      <c r="G48" s="259">
        <v>50000</v>
      </c>
      <c r="H48" s="129">
        <v>16571.34743</v>
      </c>
      <c r="I48" s="257">
        <f t="shared" si="1"/>
        <v>33.142694860000006</v>
      </c>
      <c r="J48" s="259"/>
      <c r="K48" s="129"/>
      <c r="L48" s="257"/>
    </row>
    <row r="49" spans="1:12" ht="30">
      <c r="A49" s="132" t="s">
        <v>518</v>
      </c>
      <c r="B49" s="124">
        <v>5800171500</v>
      </c>
      <c r="C49" s="124">
        <v>610</v>
      </c>
      <c r="D49" s="249">
        <f t="shared" si="2"/>
        <v>2248.9</v>
      </c>
      <c r="E49" s="206">
        <f t="shared" si="3"/>
        <v>588</v>
      </c>
      <c r="F49" s="257">
        <f t="shared" si="0"/>
        <v>26.146115878874117</v>
      </c>
      <c r="G49" s="259"/>
      <c r="H49" s="129"/>
      <c r="I49" s="257"/>
      <c r="J49" s="259">
        <v>2248.9</v>
      </c>
      <c r="K49" s="129">
        <v>588</v>
      </c>
      <c r="L49" s="257">
        <f>K49/J49*100</f>
        <v>26.146115878874117</v>
      </c>
    </row>
    <row r="50" spans="1:12" ht="30">
      <c r="A50" s="132" t="s">
        <v>518</v>
      </c>
      <c r="B50" s="124">
        <v>5800153030</v>
      </c>
      <c r="C50" s="124">
        <v>610</v>
      </c>
      <c r="D50" s="249">
        <f t="shared" si="2"/>
        <v>10077.5</v>
      </c>
      <c r="E50" s="206">
        <f t="shared" si="3"/>
        <v>2538.9</v>
      </c>
      <c r="F50" s="257">
        <f t="shared" si="0"/>
        <v>25.19374844951625</v>
      </c>
      <c r="G50" s="259"/>
      <c r="H50" s="129"/>
      <c r="I50" s="257"/>
      <c r="J50" s="259">
        <v>10077.5</v>
      </c>
      <c r="K50" s="129">
        <v>2538.9</v>
      </c>
      <c r="L50" s="257">
        <f>K50/J50*100</f>
        <v>25.19374844951625</v>
      </c>
    </row>
    <row r="51" spans="1:12" ht="30.75" customHeight="1">
      <c r="A51" s="132" t="s">
        <v>457</v>
      </c>
      <c r="B51" s="124">
        <v>5800190730</v>
      </c>
      <c r="C51" s="124">
        <v>610</v>
      </c>
      <c r="D51" s="249">
        <f t="shared" si="2"/>
        <v>9000</v>
      </c>
      <c r="E51" s="206">
        <f t="shared" si="3"/>
        <v>3318.81695</v>
      </c>
      <c r="F51" s="257">
        <f t="shared" si="0"/>
        <v>36.87574388888889</v>
      </c>
      <c r="G51" s="259">
        <v>9000</v>
      </c>
      <c r="H51" s="129">
        <v>3318.81695</v>
      </c>
      <c r="I51" s="257">
        <f t="shared" si="1"/>
        <v>36.87574388888889</v>
      </c>
      <c r="J51" s="259"/>
      <c r="K51" s="129"/>
      <c r="L51" s="257"/>
    </row>
    <row r="52" spans="1:12" ht="63.75" customHeight="1">
      <c r="A52" s="132" t="s">
        <v>662</v>
      </c>
      <c r="B52" s="124">
        <v>5800171970</v>
      </c>
      <c r="C52" s="124">
        <v>610</v>
      </c>
      <c r="D52" s="298">
        <f>G52+J52</f>
        <v>505.1</v>
      </c>
      <c r="E52" s="206">
        <f>H52+K52</f>
        <v>0</v>
      </c>
      <c r="F52" s="257">
        <f>E52/D52*100</f>
        <v>0</v>
      </c>
      <c r="G52" s="298">
        <v>0</v>
      </c>
      <c r="H52" s="129">
        <v>0</v>
      </c>
      <c r="I52" s="257">
        <v>0</v>
      </c>
      <c r="J52" s="298">
        <v>505.1</v>
      </c>
      <c r="K52" s="129">
        <v>0</v>
      </c>
      <c r="L52" s="257"/>
    </row>
    <row r="53" spans="1:12" ht="45">
      <c r="A53" s="31" t="s">
        <v>549</v>
      </c>
      <c r="B53" s="124">
        <v>5800490730</v>
      </c>
      <c r="C53" s="124">
        <v>610</v>
      </c>
      <c r="D53" s="249">
        <f t="shared" si="2"/>
        <v>300</v>
      </c>
      <c r="E53" s="206">
        <f t="shared" si="3"/>
        <v>25.83916</v>
      </c>
      <c r="F53" s="257">
        <f t="shared" si="0"/>
        <v>8.613053333333333</v>
      </c>
      <c r="G53" s="259">
        <v>300</v>
      </c>
      <c r="H53" s="129">
        <v>25.83916</v>
      </c>
      <c r="I53" s="257">
        <f t="shared" si="1"/>
        <v>8.613053333333333</v>
      </c>
      <c r="J53" s="259"/>
      <c r="K53" s="129"/>
      <c r="L53" s="257"/>
    </row>
    <row r="54" spans="1:12" ht="30">
      <c r="A54" s="132" t="s">
        <v>458</v>
      </c>
      <c r="B54" s="124">
        <v>5800290710</v>
      </c>
      <c r="C54" s="124">
        <v>610</v>
      </c>
      <c r="D54" s="249">
        <f t="shared" si="2"/>
        <v>3500</v>
      </c>
      <c r="E54" s="206">
        <f t="shared" si="3"/>
        <v>307.6</v>
      </c>
      <c r="F54" s="257">
        <f t="shared" si="0"/>
        <v>8.788571428571428</v>
      </c>
      <c r="G54" s="259">
        <v>3500</v>
      </c>
      <c r="H54" s="129">
        <v>307.6</v>
      </c>
      <c r="I54" s="257">
        <f t="shared" si="1"/>
        <v>8.788571428571428</v>
      </c>
      <c r="J54" s="259"/>
      <c r="K54" s="129"/>
      <c r="L54" s="257"/>
    </row>
    <row r="55" spans="1:12" ht="30">
      <c r="A55" s="132" t="s">
        <v>458</v>
      </c>
      <c r="B55" s="124" t="s">
        <v>482</v>
      </c>
      <c r="C55" s="124">
        <v>610</v>
      </c>
      <c r="D55" s="249">
        <f t="shared" si="2"/>
        <v>8421.8</v>
      </c>
      <c r="E55" s="206">
        <f t="shared" si="3"/>
        <v>2096.85793</v>
      </c>
      <c r="F55" s="257">
        <f t="shared" si="0"/>
        <v>24.897978223182697</v>
      </c>
      <c r="G55" s="259">
        <v>4210.9</v>
      </c>
      <c r="H55" s="129">
        <v>870.3</v>
      </c>
      <c r="I55" s="257">
        <f t="shared" si="1"/>
        <v>20.667790733572396</v>
      </c>
      <c r="J55" s="259">
        <v>4210.9</v>
      </c>
      <c r="K55" s="129">
        <v>1226.55793</v>
      </c>
      <c r="L55" s="257">
        <f>K55/J55*100</f>
        <v>29.128165712792992</v>
      </c>
    </row>
    <row r="56" spans="1:12" ht="48" customHeight="1">
      <c r="A56" s="31" t="s">
        <v>502</v>
      </c>
      <c r="B56" s="194" t="s">
        <v>507</v>
      </c>
      <c r="C56" s="124">
        <v>610</v>
      </c>
      <c r="D56" s="249">
        <f t="shared" si="2"/>
        <v>6384.73542</v>
      </c>
      <c r="E56" s="206">
        <f t="shared" si="3"/>
        <v>1142.17171</v>
      </c>
      <c r="F56" s="257">
        <f t="shared" si="0"/>
        <v>17.889100093673107</v>
      </c>
      <c r="G56" s="259">
        <v>64</v>
      </c>
      <c r="H56" s="129">
        <v>11.42171</v>
      </c>
      <c r="I56" s="257">
        <f t="shared" si="1"/>
        <v>17.846421874999997</v>
      </c>
      <c r="J56" s="259">
        <v>6320.73542</v>
      </c>
      <c r="K56" s="129">
        <v>1130.75</v>
      </c>
      <c r="L56" s="257">
        <f>K56/J56*100</f>
        <v>17.889532227881165</v>
      </c>
    </row>
    <row r="57" spans="1:12" ht="60" hidden="1">
      <c r="A57" s="76" t="s">
        <v>551</v>
      </c>
      <c r="B57" s="35" t="s">
        <v>483</v>
      </c>
      <c r="C57" s="124">
        <v>610</v>
      </c>
      <c r="D57" s="249">
        <f t="shared" si="2"/>
        <v>0</v>
      </c>
      <c r="E57" s="206">
        <f t="shared" si="3"/>
        <v>0</v>
      </c>
      <c r="F57" s="257" t="e">
        <f t="shared" si="0"/>
        <v>#DIV/0!</v>
      </c>
      <c r="G57" s="259"/>
      <c r="H57" s="129"/>
      <c r="I57" s="257" t="e">
        <f t="shared" si="1"/>
        <v>#DIV/0!</v>
      </c>
      <c r="J57" s="259"/>
      <c r="K57" s="129"/>
      <c r="L57" s="257" t="e">
        <f>K57/J57*100</f>
        <v>#DIV/0!</v>
      </c>
    </row>
    <row r="58" spans="1:12" ht="33" customHeight="1">
      <c r="A58" s="132" t="s">
        <v>552</v>
      </c>
      <c r="B58" s="124">
        <v>5800390740</v>
      </c>
      <c r="C58" s="124">
        <v>610</v>
      </c>
      <c r="D58" s="249">
        <f>G58</f>
        <v>700</v>
      </c>
      <c r="E58" s="206">
        <f t="shared" si="3"/>
        <v>0</v>
      </c>
      <c r="F58" s="257">
        <f t="shared" si="0"/>
        <v>0</v>
      </c>
      <c r="G58" s="259">
        <v>700</v>
      </c>
      <c r="H58" s="129">
        <v>0</v>
      </c>
      <c r="I58" s="257">
        <f t="shared" si="1"/>
        <v>0</v>
      </c>
      <c r="J58" s="259"/>
      <c r="K58" s="129"/>
      <c r="L58" s="257"/>
    </row>
    <row r="59" spans="1:12" s="52" customFormat="1" ht="42.75">
      <c r="A59" s="157" t="s">
        <v>520</v>
      </c>
      <c r="B59" s="143">
        <v>5900000000</v>
      </c>
      <c r="C59" s="143"/>
      <c r="D59" s="249">
        <f t="shared" si="2"/>
        <v>1315</v>
      </c>
      <c r="E59" s="249">
        <f t="shared" si="3"/>
        <v>0</v>
      </c>
      <c r="F59" s="257">
        <f t="shared" si="0"/>
        <v>0</v>
      </c>
      <c r="G59" s="259">
        <f>G60+G61+G62</f>
        <v>1315</v>
      </c>
      <c r="H59" s="259">
        <f>H60+H61+H62</f>
        <v>0</v>
      </c>
      <c r="I59" s="257">
        <f t="shared" si="1"/>
        <v>0</v>
      </c>
      <c r="J59" s="259"/>
      <c r="K59" s="259"/>
      <c r="L59" s="257"/>
    </row>
    <row r="60" spans="1:12" s="52" customFormat="1" ht="30">
      <c r="A60" s="132" t="s">
        <v>459</v>
      </c>
      <c r="B60" s="124">
        <v>5900191070</v>
      </c>
      <c r="C60" s="124">
        <v>240</v>
      </c>
      <c r="D60" s="249">
        <f t="shared" si="2"/>
        <v>1315</v>
      </c>
      <c r="E60" s="206">
        <f t="shared" si="3"/>
        <v>0</v>
      </c>
      <c r="F60" s="257">
        <f t="shared" si="0"/>
        <v>0</v>
      </c>
      <c r="G60" s="259">
        <v>1315</v>
      </c>
      <c r="H60" s="129">
        <v>0</v>
      </c>
      <c r="I60" s="257">
        <f t="shared" si="1"/>
        <v>0</v>
      </c>
      <c r="J60" s="259"/>
      <c r="K60" s="129"/>
      <c r="L60" s="257"/>
    </row>
    <row r="61" spans="1:12" s="52" customFormat="1" ht="60" hidden="1">
      <c r="A61" s="132" t="s">
        <v>460</v>
      </c>
      <c r="B61" s="124">
        <v>5900291070</v>
      </c>
      <c r="C61" s="124">
        <v>240</v>
      </c>
      <c r="D61" s="249">
        <f t="shared" si="2"/>
        <v>0</v>
      </c>
      <c r="E61" s="206">
        <f t="shared" si="3"/>
        <v>0</v>
      </c>
      <c r="F61" s="257" t="e">
        <f t="shared" si="0"/>
        <v>#DIV/0!</v>
      </c>
      <c r="G61" s="259"/>
      <c r="H61" s="129"/>
      <c r="I61" s="257" t="e">
        <f t="shared" si="1"/>
        <v>#DIV/0!</v>
      </c>
      <c r="J61" s="259"/>
      <c r="K61" s="129"/>
      <c r="L61" s="257"/>
    </row>
    <row r="62" spans="1:12" s="52" customFormat="1" ht="30" hidden="1">
      <c r="A62" s="132" t="s">
        <v>461</v>
      </c>
      <c r="B62" s="124">
        <v>5900391070</v>
      </c>
      <c r="C62" s="124">
        <v>240</v>
      </c>
      <c r="D62" s="249">
        <f t="shared" si="2"/>
        <v>0</v>
      </c>
      <c r="E62" s="249">
        <f t="shared" si="3"/>
        <v>0</v>
      </c>
      <c r="F62" s="257" t="e">
        <f t="shared" si="0"/>
        <v>#DIV/0!</v>
      </c>
      <c r="G62" s="259"/>
      <c r="H62" s="129"/>
      <c r="I62" s="257" t="e">
        <f t="shared" si="1"/>
        <v>#DIV/0!</v>
      </c>
      <c r="J62" s="259"/>
      <c r="K62" s="129"/>
      <c r="L62" s="257"/>
    </row>
    <row r="63" spans="1:12" s="52" customFormat="1" ht="85.5">
      <c r="A63" s="153" t="s">
        <v>462</v>
      </c>
      <c r="B63" s="143">
        <v>6000000000</v>
      </c>
      <c r="C63" s="143"/>
      <c r="D63" s="249">
        <f t="shared" si="2"/>
        <v>5</v>
      </c>
      <c r="E63" s="249">
        <f t="shared" si="3"/>
        <v>0</v>
      </c>
      <c r="F63" s="257">
        <f t="shared" si="0"/>
        <v>0</v>
      </c>
      <c r="G63" s="259">
        <f>G64</f>
        <v>5</v>
      </c>
      <c r="H63" s="259">
        <f>H64</f>
        <v>0</v>
      </c>
      <c r="I63" s="257">
        <f t="shared" si="1"/>
        <v>0</v>
      </c>
      <c r="J63" s="259">
        <f>J64</f>
        <v>0</v>
      </c>
      <c r="K63" s="259">
        <f>K64</f>
        <v>0</v>
      </c>
      <c r="L63" s="257"/>
    </row>
    <row r="64" spans="1:12" s="52" customFormat="1" ht="60">
      <c r="A64" s="132" t="s">
        <v>488</v>
      </c>
      <c r="B64" s="124">
        <v>6000191060</v>
      </c>
      <c r="C64" s="124">
        <v>240</v>
      </c>
      <c r="D64" s="249">
        <f t="shared" si="2"/>
        <v>5</v>
      </c>
      <c r="E64" s="206">
        <f t="shared" si="3"/>
        <v>0</v>
      </c>
      <c r="F64" s="257">
        <f t="shared" si="0"/>
        <v>0</v>
      </c>
      <c r="G64" s="259">
        <v>5</v>
      </c>
      <c r="H64" s="129"/>
      <c r="I64" s="257">
        <f t="shared" si="1"/>
        <v>0</v>
      </c>
      <c r="J64" s="259"/>
      <c r="K64" s="129"/>
      <c r="L64" s="257"/>
    </row>
    <row r="65" spans="1:12" s="52" customFormat="1" ht="42.75">
      <c r="A65" s="153" t="s">
        <v>463</v>
      </c>
      <c r="B65" s="143">
        <v>6100000000</v>
      </c>
      <c r="C65" s="143"/>
      <c r="D65" s="249">
        <f t="shared" si="2"/>
        <v>2</v>
      </c>
      <c r="E65" s="249">
        <f t="shared" si="3"/>
        <v>0</v>
      </c>
      <c r="F65" s="257">
        <f t="shared" si="0"/>
        <v>0</v>
      </c>
      <c r="G65" s="259">
        <f>G66</f>
        <v>2</v>
      </c>
      <c r="H65" s="259">
        <f>H66</f>
        <v>0</v>
      </c>
      <c r="I65" s="257">
        <f t="shared" si="1"/>
        <v>0</v>
      </c>
      <c r="J65" s="259">
        <f>J66</f>
        <v>0</v>
      </c>
      <c r="K65" s="259">
        <f>K66</f>
        <v>0</v>
      </c>
      <c r="L65" s="257"/>
    </row>
    <row r="66" spans="1:12" ht="30">
      <c r="A66" s="132" t="s">
        <v>464</v>
      </c>
      <c r="B66" s="124">
        <v>6100191090</v>
      </c>
      <c r="C66" s="124">
        <v>610</v>
      </c>
      <c r="D66" s="249">
        <f t="shared" si="2"/>
        <v>2</v>
      </c>
      <c r="E66" s="206">
        <f t="shared" si="3"/>
        <v>0</v>
      </c>
      <c r="F66" s="257">
        <f t="shared" si="0"/>
        <v>0</v>
      </c>
      <c r="G66" s="259">
        <v>2</v>
      </c>
      <c r="H66" s="129"/>
      <c r="I66" s="257">
        <f t="shared" si="1"/>
        <v>0</v>
      </c>
      <c r="J66" s="259"/>
      <c r="K66" s="129"/>
      <c r="L66" s="257"/>
    </row>
    <row r="67" spans="1:12" s="52" customFormat="1" ht="42.75">
      <c r="A67" s="150" t="s">
        <v>465</v>
      </c>
      <c r="B67" s="143">
        <v>6200000000</v>
      </c>
      <c r="C67" s="143"/>
      <c r="D67" s="249">
        <f t="shared" si="2"/>
        <v>20</v>
      </c>
      <c r="E67" s="249">
        <f t="shared" si="3"/>
        <v>0</v>
      </c>
      <c r="F67" s="257">
        <f t="shared" si="0"/>
        <v>0</v>
      </c>
      <c r="G67" s="259">
        <f>G68+G70</f>
        <v>20</v>
      </c>
      <c r="H67" s="259">
        <f>H68+H70</f>
        <v>0</v>
      </c>
      <c r="I67" s="257">
        <f t="shared" si="1"/>
        <v>0</v>
      </c>
      <c r="J67" s="259">
        <f>J68+J70</f>
        <v>0</v>
      </c>
      <c r="K67" s="259">
        <f>K68+K70</f>
        <v>0</v>
      </c>
      <c r="L67" s="257"/>
    </row>
    <row r="68" spans="1:12" s="52" customFormat="1" ht="30">
      <c r="A68" s="145" t="s">
        <v>521</v>
      </c>
      <c r="B68" s="151">
        <v>6210000000</v>
      </c>
      <c r="C68" s="151"/>
      <c r="D68" s="249">
        <f t="shared" si="2"/>
        <v>10</v>
      </c>
      <c r="E68" s="249">
        <f t="shared" si="3"/>
        <v>0</v>
      </c>
      <c r="F68" s="257">
        <f t="shared" si="0"/>
        <v>0</v>
      </c>
      <c r="G68" s="259">
        <f>G69</f>
        <v>10</v>
      </c>
      <c r="H68" s="259">
        <f>H69</f>
        <v>0</v>
      </c>
      <c r="I68" s="257">
        <f t="shared" si="1"/>
        <v>0</v>
      </c>
      <c r="J68" s="259">
        <f>J69</f>
        <v>0</v>
      </c>
      <c r="K68" s="259">
        <f>K69</f>
        <v>0</v>
      </c>
      <c r="L68" s="257"/>
    </row>
    <row r="69" spans="1:12" s="52" customFormat="1" ht="29.25" customHeight="1">
      <c r="A69" s="145" t="s">
        <v>466</v>
      </c>
      <c r="B69" s="124">
        <v>6210191010</v>
      </c>
      <c r="C69" s="124">
        <v>240</v>
      </c>
      <c r="D69" s="249">
        <f t="shared" si="2"/>
        <v>10</v>
      </c>
      <c r="E69" s="206">
        <f t="shared" si="3"/>
        <v>0</v>
      </c>
      <c r="F69" s="257">
        <f t="shared" si="0"/>
        <v>0</v>
      </c>
      <c r="G69" s="259">
        <v>10</v>
      </c>
      <c r="H69" s="129"/>
      <c r="I69" s="257">
        <f t="shared" si="1"/>
        <v>0</v>
      </c>
      <c r="J69" s="259"/>
      <c r="K69" s="129"/>
      <c r="L69" s="257"/>
    </row>
    <row r="70" spans="1:12" s="52" customFormat="1" ht="30">
      <c r="A70" s="145" t="s">
        <v>467</v>
      </c>
      <c r="B70" s="124">
        <v>6220000000</v>
      </c>
      <c r="C70" s="124"/>
      <c r="D70" s="249">
        <f t="shared" si="2"/>
        <v>10</v>
      </c>
      <c r="E70" s="249">
        <f t="shared" si="3"/>
        <v>0</v>
      </c>
      <c r="F70" s="257">
        <f t="shared" si="0"/>
        <v>0</v>
      </c>
      <c r="G70" s="259">
        <f>G71</f>
        <v>10</v>
      </c>
      <c r="H70" s="259">
        <f>H71</f>
        <v>0</v>
      </c>
      <c r="I70" s="257">
        <f t="shared" si="1"/>
        <v>0</v>
      </c>
      <c r="J70" s="259">
        <f>J71</f>
        <v>0</v>
      </c>
      <c r="K70" s="259">
        <f>K71</f>
        <v>0</v>
      </c>
      <c r="L70" s="257"/>
    </row>
    <row r="71" spans="1:12" s="52" customFormat="1" ht="30">
      <c r="A71" s="145" t="s">
        <v>468</v>
      </c>
      <c r="B71" s="124">
        <v>6220191010</v>
      </c>
      <c r="C71" s="124">
        <v>240</v>
      </c>
      <c r="D71" s="249">
        <f t="shared" si="2"/>
        <v>10</v>
      </c>
      <c r="E71" s="206">
        <f t="shared" si="3"/>
        <v>0</v>
      </c>
      <c r="F71" s="257">
        <f t="shared" si="0"/>
        <v>0</v>
      </c>
      <c r="G71" s="259">
        <v>10</v>
      </c>
      <c r="H71" s="129"/>
      <c r="I71" s="257">
        <f t="shared" si="1"/>
        <v>0</v>
      </c>
      <c r="J71" s="259"/>
      <c r="K71" s="129"/>
      <c r="L71" s="257"/>
    </row>
    <row r="72" spans="1:12" s="52" customFormat="1" ht="42.75">
      <c r="A72" s="150" t="s">
        <v>490</v>
      </c>
      <c r="B72" s="143">
        <v>6300000000</v>
      </c>
      <c r="C72" s="143"/>
      <c r="D72" s="249">
        <f t="shared" si="2"/>
        <v>3</v>
      </c>
      <c r="E72" s="249">
        <f t="shared" si="3"/>
        <v>0</v>
      </c>
      <c r="F72" s="257">
        <f t="shared" si="0"/>
        <v>0</v>
      </c>
      <c r="G72" s="259">
        <f>G73+G74</f>
        <v>3</v>
      </c>
      <c r="H72" s="259">
        <f>H73+H74</f>
        <v>0</v>
      </c>
      <c r="I72" s="257">
        <f t="shared" si="1"/>
        <v>0</v>
      </c>
      <c r="J72" s="259">
        <f>J73+J74</f>
        <v>0</v>
      </c>
      <c r="K72" s="259">
        <f>K73+K74</f>
        <v>0</v>
      </c>
      <c r="L72" s="257"/>
    </row>
    <row r="73" spans="1:12" s="52" customFormat="1" ht="75">
      <c r="A73" s="145" t="s">
        <v>491</v>
      </c>
      <c r="B73" s="124">
        <v>6300191100</v>
      </c>
      <c r="C73" s="124">
        <v>240</v>
      </c>
      <c r="D73" s="249">
        <f t="shared" si="2"/>
        <v>1.5</v>
      </c>
      <c r="E73" s="206">
        <f t="shared" si="3"/>
        <v>0</v>
      </c>
      <c r="F73" s="257">
        <f t="shared" si="0"/>
        <v>0</v>
      </c>
      <c r="G73" s="259">
        <v>1.5</v>
      </c>
      <c r="H73" s="129"/>
      <c r="I73" s="257">
        <f t="shared" si="1"/>
        <v>0</v>
      </c>
      <c r="J73" s="259"/>
      <c r="K73" s="129"/>
      <c r="L73" s="257"/>
    </row>
    <row r="74" spans="1:12" s="52" customFormat="1" ht="75">
      <c r="A74" s="145" t="s">
        <v>492</v>
      </c>
      <c r="B74" s="124">
        <v>6300291100</v>
      </c>
      <c r="C74" s="124">
        <v>240</v>
      </c>
      <c r="D74" s="249">
        <f t="shared" si="2"/>
        <v>1.5</v>
      </c>
      <c r="E74" s="249">
        <f t="shared" si="3"/>
        <v>0</v>
      </c>
      <c r="F74" s="257">
        <f t="shared" si="0"/>
        <v>0</v>
      </c>
      <c r="G74" s="259">
        <v>1.5</v>
      </c>
      <c r="H74" s="129"/>
      <c r="I74" s="257">
        <f t="shared" si="1"/>
        <v>0</v>
      </c>
      <c r="J74" s="259"/>
      <c r="K74" s="129"/>
      <c r="L74" s="257"/>
    </row>
    <row r="75" spans="1:12" s="52" customFormat="1" ht="42.75">
      <c r="A75" s="300" t="s">
        <v>629</v>
      </c>
      <c r="B75" s="143">
        <v>640000000</v>
      </c>
      <c r="C75" s="143"/>
      <c r="D75" s="298">
        <f>G75+J75</f>
        <v>15</v>
      </c>
      <c r="E75" s="298">
        <f>H75</f>
        <v>0</v>
      </c>
      <c r="F75" s="257">
        <f t="shared" si="0"/>
        <v>0</v>
      </c>
      <c r="G75" s="298">
        <f>G76+G77+G78+G79+G80+G81+G82</f>
        <v>15</v>
      </c>
      <c r="H75" s="298">
        <f>H76+H77+H78+H79+H80+H81+H82</f>
        <v>0</v>
      </c>
      <c r="I75" s="257">
        <f>H75/G75*100</f>
        <v>0</v>
      </c>
      <c r="J75" s="298"/>
      <c r="K75" s="298"/>
      <c r="L75" s="257"/>
    </row>
    <row r="76" spans="1:12" s="52" customFormat="1" ht="15">
      <c r="A76" s="145" t="s">
        <v>630</v>
      </c>
      <c r="B76" s="124">
        <v>6400191110</v>
      </c>
      <c r="C76" s="124">
        <v>240</v>
      </c>
      <c r="D76" s="298">
        <f>G76</f>
        <v>2</v>
      </c>
      <c r="E76" s="298">
        <v>0</v>
      </c>
      <c r="F76" s="257">
        <f t="shared" si="0"/>
        <v>0</v>
      </c>
      <c r="G76" s="298">
        <v>2</v>
      </c>
      <c r="H76" s="206">
        <v>0</v>
      </c>
      <c r="I76" s="257">
        <f aca="true" t="shared" si="4" ref="I76:I82">H76/G76*100</f>
        <v>0</v>
      </c>
      <c r="J76" s="298"/>
      <c r="K76" s="206"/>
      <c r="L76" s="257"/>
    </row>
    <row r="77" spans="1:12" s="52" customFormat="1" ht="15">
      <c r="A77" s="145" t="s">
        <v>631</v>
      </c>
      <c r="B77" s="124">
        <v>6400291110</v>
      </c>
      <c r="C77" s="124">
        <v>240</v>
      </c>
      <c r="D77" s="298">
        <f aca="true" t="shared" si="5" ref="D77:D82">G77</f>
        <v>3</v>
      </c>
      <c r="E77" s="298">
        <v>0</v>
      </c>
      <c r="F77" s="257">
        <f t="shared" si="0"/>
        <v>0</v>
      </c>
      <c r="G77" s="298">
        <v>3</v>
      </c>
      <c r="H77" s="206">
        <v>0</v>
      </c>
      <c r="I77" s="257">
        <f t="shared" si="4"/>
        <v>0</v>
      </c>
      <c r="J77" s="298"/>
      <c r="K77" s="206"/>
      <c r="L77" s="257"/>
    </row>
    <row r="78" spans="1:12" s="52" customFormat="1" ht="30">
      <c r="A78" s="145" t="s">
        <v>632</v>
      </c>
      <c r="B78" s="124">
        <v>6400391110</v>
      </c>
      <c r="C78" s="124">
        <v>240</v>
      </c>
      <c r="D78" s="298">
        <f t="shared" si="5"/>
        <v>2</v>
      </c>
      <c r="E78" s="298">
        <v>0</v>
      </c>
      <c r="F78" s="257">
        <f t="shared" si="0"/>
        <v>0</v>
      </c>
      <c r="G78" s="298">
        <v>2</v>
      </c>
      <c r="H78" s="206">
        <v>0</v>
      </c>
      <c r="I78" s="257">
        <f t="shared" si="4"/>
        <v>0</v>
      </c>
      <c r="J78" s="298"/>
      <c r="K78" s="206"/>
      <c r="L78" s="257"/>
    </row>
    <row r="79" spans="1:12" s="52" customFormat="1" ht="30">
      <c r="A79" s="145" t="s">
        <v>633</v>
      </c>
      <c r="B79" s="124">
        <v>6400491110</v>
      </c>
      <c r="C79" s="124">
        <v>240</v>
      </c>
      <c r="D79" s="298">
        <f t="shared" si="5"/>
        <v>2</v>
      </c>
      <c r="E79" s="298">
        <v>0</v>
      </c>
      <c r="F79" s="257">
        <f t="shared" si="0"/>
        <v>0</v>
      </c>
      <c r="G79" s="298">
        <v>2</v>
      </c>
      <c r="H79" s="206">
        <v>0</v>
      </c>
      <c r="I79" s="257">
        <f t="shared" si="4"/>
        <v>0</v>
      </c>
      <c r="J79" s="298"/>
      <c r="K79" s="206"/>
      <c r="L79" s="257"/>
    </row>
    <row r="80" spans="1:12" s="52" customFormat="1" ht="15">
      <c r="A80" s="145" t="s">
        <v>634</v>
      </c>
      <c r="B80" s="124">
        <v>6400591110</v>
      </c>
      <c r="C80" s="124">
        <v>240</v>
      </c>
      <c r="D80" s="298">
        <f t="shared" si="5"/>
        <v>2</v>
      </c>
      <c r="E80" s="298">
        <v>0</v>
      </c>
      <c r="F80" s="257">
        <f t="shared" si="0"/>
        <v>0</v>
      </c>
      <c r="G80" s="298">
        <v>2</v>
      </c>
      <c r="H80" s="206">
        <v>0</v>
      </c>
      <c r="I80" s="257">
        <f t="shared" si="4"/>
        <v>0</v>
      </c>
      <c r="J80" s="298"/>
      <c r="K80" s="206"/>
      <c r="L80" s="257"/>
    </row>
    <row r="81" spans="1:12" s="52" customFormat="1" ht="45">
      <c r="A81" s="145" t="s">
        <v>635</v>
      </c>
      <c r="B81" s="124">
        <v>6400691110</v>
      </c>
      <c r="C81" s="124">
        <v>240</v>
      </c>
      <c r="D81" s="298">
        <f t="shared" si="5"/>
        <v>3</v>
      </c>
      <c r="E81" s="298">
        <v>0</v>
      </c>
      <c r="F81" s="257">
        <f t="shared" si="0"/>
        <v>0</v>
      </c>
      <c r="G81" s="298">
        <v>3</v>
      </c>
      <c r="H81" s="206">
        <v>0</v>
      </c>
      <c r="I81" s="257">
        <f t="shared" si="4"/>
        <v>0</v>
      </c>
      <c r="J81" s="298"/>
      <c r="K81" s="206"/>
      <c r="L81" s="257"/>
    </row>
    <row r="82" spans="1:12" s="52" customFormat="1" ht="30">
      <c r="A82" s="145" t="s">
        <v>636</v>
      </c>
      <c r="B82" s="124">
        <v>6400791110</v>
      </c>
      <c r="C82" s="124">
        <v>240</v>
      </c>
      <c r="D82" s="298">
        <f t="shared" si="5"/>
        <v>1</v>
      </c>
      <c r="E82" s="298">
        <v>0</v>
      </c>
      <c r="F82" s="257">
        <f t="shared" si="0"/>
        <v>0</v>
      </c>
      <c r="G82" s="298">
        <v>1</v>
      </c>
      <c r="H82" s="206">
        <v>0</v>
      </c>
      <c r="I82" s="257">
        <f t="shared" si="4"/>
        <v>0</v>
      </c>
      <c r="J82" s="298"/>
      <c r="K82" s="206"/>
      <c r="L82" s="257"/>
    </row>
    <row r="83" spans="1:12" s="52" customFormat="1" ht="14.25">
      <c r="A83" s="153" t="s">
        <v>16</v>
      </c>
      <c r="B83" s="201">
        <v>9000000000</v>
      </c>
      <c r="C83" s="37"/>
      <c r="D83" s="249">
        <f>G83+J83</f>
        <v>111762.40697999999</v>
      </c>
      <c r="E83" s="259">
        <f>H83+K83</f>
        <v>21844.43802</v>
      </c>
      <c r="F83" s="257">
        <f t="shared" si="0"/>
        <v>19.54542552390545</v>
      </c>
      <c r="G83" s="259">
        <f>G86+G88+G90+G92+G98+G102+G104+G106+G109+G112+G115+G120+G124+G126+G129+G131+G133+G137+G141+G145+G148+G152+G155+G157+G161+G164+G166+G168+G175+G177+G180+G182+G186+G191+G193+G195+G197+G199+G201+G203+G205+G188</f>
        <v>80291.79999999999</v>
      </c>
      <c r="H83" s="259">
        <f>H86+H88+H90+H92+H98+H102+H104+H106+H109+H112+H115+H120+H124+H126+H129+H131+H133+H137+H141+H145+H148+H152+H155+H157+H161+H164+H166+H168+H175+H177+H180+H182+H186+H191+H193+H195+H197+H199+H201+H203+H205+H188</f>
        <v>16210.074650000002</v>
      </c>
      <c r="I83" s="257">
        <f t="shared" si="1"/>
        <v>20.18895410241146</v>
      </c>
      <c r="J83" s="259">
        <f>J86+J88+J90+J92+J98+J102+J104+J106+J109+J112+J115+J120+J124+J126+J129+J131+J133+J137+J141+J145+J148+J152+J155+J157+J161+J164+J166+J168+J175+J177+J180+J182+J186+J191+J193+J195+J197+J199+J201+J203+J100+J205+J94+J123</f>
        <v>31470.606979999997</v>
      </c>
      <c r="K83" s="301">
        <f>K86+K88+K90+K92+K98+K102+K104+K106+K109+K112+K115+K120+K124+K126+K129+K131+K133+K137+K141+K145+K148+K152+K155+K157+K161+K164+K166+K168+K175+K177+K180+K182+K186+K191+K193+K195+K197+K199+K201+K203+K205+K95</f>
        <v>5634.363369999999</v>
      </c>
      <c r="L83" s="257">
        <f>K83/J83*100</f>
        <v>17.90357387634981</v>
      </c>
    </row>
    <row r="84" spans="1:12" ht="45" hidden="1">
      <c r="A84" s="195" t="s">
        <v>500</v>
      </c>
      <c r="B84" s="194" t="s">
        <v>501</v>
      </c>
      <c r="C84" s="36"/>
      <c r="D84" s="249">
        <f t="shared" si="2"/>
        <v>0</v>
      </c>
      <c r="E84" s="249">
        <f t="shared" si="3"/>
        <v>0</v>
      </c>
      <c r="F84" s="257" t="e">
        <f t="shared" si="0"/>
        <v>#DIV/0!</v>
      </c>
      <c r="G84" s="259"/>
      <c r="H84" s="129"/>
      <c r="I84" s="257" t="e">
        <f t="shared" si="1"/>
        <v>#DIV/0!</v>
      </c>
      <c r="J84" s="259"/>
      <c r="K84" s="129"/>
      <c r="L84" s="257" t="e">
        <f>K84/J84*100</f>
        <v>#DIV/0!</v>
      </c>
    </row>
    <row r="85" spans="1:12" ht="30" hidden="1">
      <c r="A85" s="6" t="s">
        <v>46</v>
      </c>
      <c r="B85" s="194" t="s">
        <v>501</v>
      </c>
      <c r="C85" s="36">
        <v>600</v>
      </c>
      <c r="D85" s="249">
        <f t="shared" si="2"/>
        <v>0</v>
      </c>
      <c r="E85" s="249">
        <f t="shared" si="3"/>
        <v>0</v>
      </c>
      <c r="F85" s="257" t="e">
        <f t="shared" si="0"/>
        <v>#DIV/0!</v>
      </c>
      <c r="G85" s="259"/>
      <c r="H85" s="129"/>
      <c r="I85" s="257" t="e">
        <f t="shared" si="1"/>
        <v>#DIV/0!</v>
      </c>
      <c r="J85" s="259"/>
      <c r="K85" s="129"/>
      <c r="L85" s="257" t="e">
        <f>K85/J85*100</f>
        <v>#DIV/0!</v>
      </c>
    </row>
    <row r="86" spans="1:12" ht="30">
      <c r="A86" s="146" t="s">
        <v>418</v>
      </c>
      <c r="B86" s="36">
        <v>9000051180</v>
      </c>
      <c r="C86" s="36"/>
      <c r="D86" s="249">
        <f aca="true" t="shared" si="6" ref="D86:D154">G86+J86</f>
        <v>1283.9</v>
      </c>
      <c r="E86" s="206">
        <f aca="true" t="shared" si="7" ref="E86:E154">H86+K86</f>
        <v>320.975</v>
      </c>
      <c r="F86" s="257">
        <f aca="true" t="shared" si="8" ref="F86:F154">E86/D86*100</f>
        <v>25</v>
      </c>
      <c r="G86" s="259">
        <f>G87</f>
        <v>0</v>
      </c>
      <c r="H86" s="259">
        <f>H87</f>
        <v>0</v>
      </c>
      <c r="I86" s="257"/>
      <c r="J86" s="301">
        <f>J87</f>
        <v>1283.9</v>
      </c>
      <c r="K86" s="301">
        <f>K87</f>
        <v>320.975</v>
      </c>
      <c r="L86" s="257">
        <f aca="true" t="shared" si="9" ref="L86:L136">K86/J86*100</f>
        <v>25</v>
      </c>
    </row>
    <row r="87" spans="1:12" ht="15">
      <c r="A87" s="158" t="s">
        <v>27</v>
      </c>
      <c r="B87" s="36">
        <v>9000051180</v>
      </c>
      <c r="C87" s="36">
        <v>500</v>
      </c>
      <c r="D87" s="249">
        <f t="shared" si="6"/>
        <v>1283.9</v>
      </c>
      <c r="E87" s="206">
        <f t="shared" si="7"/>
        <v>320.975</v>
      </c>
      <c r="F87" s="257">
        <f t="shared" si="8"/>
        <v>25</v>
      </c>
      <c r="G87" s="259"/>
      <c r="H87" s="129"/>
      <c r="I87" s="257"/>
      <c r="J87" s="301">
        <v>1283.9</v>
      </c>
      <c r="K87" s="129">
        <v>320.975</v>
      </c>
      <c r="L87" s="257">
        <f t="shared" si="9"/>
        <v>25</v>
      </c>
    </row>
    <row r="88" spans="1:12" ht="45">
      <c r="A88" s="139" t="s">
        <v>322</v>
      </c>
      <c r="B88" s="36">
        <v>9000051200</v>
      </c>
      <c r="C88" s="36"/>
      <c r="D88" s="249">
        <f t="shared" si="6"/>
        <v>1.4</v>
      </c>
      <c r="E88" s="206">
        <f t="shared" si="7"/>
        <v>1.4</v>
      </c>
      <c r="F88" s="257">
        <f t="shared" si="8"/>
        <v>100</v>
      </c>
      <c r="G88" s="259">
        <f>G89</f>
        <v>0</v>
      </c>
      <c r="H88" s="259">
        <f>H89</f>
        <v>0</v>
      </c>
      <c r="I88" s="257"/>
      <c r="J88" s="301">
        <f>J89</f>
        <v>1.4</v>
      </c>
      <c r="K88" s="301">
        <f>K89</f>
        <v>1.4</v>
      </c>
      <c r="L88" s="257">
        <f t="shared" si="9"/>
        <v>100</v>
      </c>
    </row>
    <row r="89" spans="1:12" ht="30">
      <c r="A89" s="146" t="s">
        <v>210</v>
      </c>
      <c r="B89" s="36">
        <v>9000051200</v>
      </c>
      <c r="C89" s="36">
        <v>200</v>
      </c>
      <c r="D89" s="249">
        <f t="shared" si="6"/>
        <v>1.4</v>
      </c>
      <c r="E89" s="206">
        <f t="shared" si="7"/>
        <v>1.4</v>
      </c>
      <c r="F89" s="257">
        <v>0</v>
      </c>
      <c r="G89" s="259"/>
      <c r="H89" s="129"/>
      <c r="I89" s="257"/>
      <c r="J89" s="301">
        <v>1.4</v>
      </c>
      <c r="K89" s="129">
        <v>1.4</v>
      </c>
      <c r="L89" s="257">
        <f t="shared" si="9"/>
        <v>100</v>
      </c>
    </row>
    <row r="90" spans="1:12" ht="45" hidden="1">
      <c r="A90" s="159" t="s">
        <v>355</v>
      </c>
      <c r="B90" s="36">
        <v>9000051350</v>
      </c>
      <c r="C90" s="36"/>
      <c r="D90" s="249">
        <f t="shared" si="6"/>
        <v>0</v>
      </c>
      <c r="E90" s="206">
        <f t="shared" si="7"/>
        <v>0</v>
      </c>
      <c r="F90" s="257" t="e">
        <f t="shared" si="8"/>
        <v>#DIV/0!</v>
      </c>
      <c r="G90" s="259">
        <f>G91</f>
        <v>0</v>
      </c>
      <c r="H90" s="259">
        <f>H91</f>
        <v>0</v>
      </c>
      <c r="I90" s="257"/>
      <c r="J90" s="301">
        <f>J91</f>
        <v>0</v>
      </c>
      <c r="K90" s="301">
        <f>K91</f>
        <v>0</v>
      </c>
      <c r="L90" s="257" t="e">
        <f t="shared" si="9"/>
        <v>#DIV/0!</v>
      </c>
    </row>
    <row r="91" spans="1:12" ht="15" hidden="1">
      <c r="A91" s="158" t="s">
        <v>49</v>
      </c>
      <c r="B91" s="36">
        <v>9000051350</v>
      </c>
      <c r="C91" s="36">
        <v>300</v>
      </c>
      <c r="D91" s="249">
        <v>0</v>
      </c>
      <c r="E91" s="206">
        <f t="shared" si="7"/>
        <v>0</v>
      </c>
      <c r="F91" s="257" t="e">
        <f t="shared" si="8"/>
        <v>#DIV/0!</v>
      </c>
      <c r="G91" s="259"/>
      <c r="H91" s="129"/>
      <c r="I91" s="257"/>
      <c r="J91" s="301">
        <v>0</v>
      </c>
      <c r="K91" s="129"/>
      <c r="L91" s="257" t="e">
        <f t="shared" si="9"/>
        <v>#DIV/0!</v>
      </c>
    </row>
    <row r="92" spans="1:12" ht="60">
      <c r="A92" s="159" t="s">
        <v>405</v>
      </c>
      <c r="B92" s="36">
        <v>9000051760</v>
      </c>
      <c r="C92" s="36"/>
      <c r="D92" s="249">
        <f t="shared" si="6"/>
        <v>742.5</v>
      </c>
      <c r="E92" s="206">
        <f t="shared" si="7"/>
        <v>0</v>
      </c>
      <c r="F92" s="257">
        <f t="shared" si="8"/>
        <v>0</v>
      </c>
      <c r="G92" s="259">
        <f>G93</f>
        <v>0</v>
      </c>
      <c r="H92" s="259">
        <f>H93</f>
        <v>0</v>
      </c>
      <c r="I92" s="257"/>
      <c r="J92" s="301">
        <f>J93</f>
        <v>742.5</v>
      </c>
      <c r="K92" s="301">
        <f>K93</f>
        <v>0</v>
      </c>
      <c r="L92" s="257">
        <f t="shared" si="9"/>
        <v>0</v>
      </c>
    </row>
    <row r="93" spans="1:12" ht="15">
      <c r="A93" s="158" t="s">
        <v>49</v>
      </c>
      <c r="B93" s="36">
        <v>9000051760</v>
      </c>
      <c r="C93" s="36">
        <v>300</v>
      </c>
      <c r="D93" s="249">
        <f t="shared" si="6"/>
        <v>742.5</v>
      </c>
      <c r="E93" s="206">
        <f t="shared" si="7"/>
        <v>0</v>
      </c>
      <c r="F93" s="257">
        <f t="shared" si="8"/>
        <v>0</v>
      </c>
      <c r="G93" s="259"/>
      <c r="H93" s="129"/>
      <c r="I93" s="257"/>
      <c r="J93" s="301">
        <v>742.5</v>
      </c>
      <c r="K93" s="129"/>
      <c r="L93" s="257">
        <f t="shared" si="9"/>
        <v>0</v>
      </c>
    </row>
    <row r="94" spans="1:12" ht="150">
      <c r="A94" s="146" t="s">
        <v>616</v>
      </c>
      <c r="B94" s="36">
        <v>9000056940</v>
      </c>
      <c r="C94" s="36"/>
      <c r="D94" s="249">
        <f t="shared" si="6"/>
        <v>28.58645</v>
      </c>
      <c r="E94" s="206">
        <f t="shared" si="7"/>
        <v>28.58645</v>
      </c>
      <c r="F94" s="257">
        <f t="shared" si="8"/>
        <v>100</v>
      </c>
      <c r="G94" s="259"/>
      <c r="H94" s="129"/>
      <c r="I94" s="257"/>
      <c r="J94" s="301">
        <f>J95</f>
        <v>28.58645</v>
      </c>
      <c r="K94" s="129">
        <f>K95</f>
        <v>28.58645</v>
      </c>
      <c r="L94" s="257">
        <f t="shared" si="9"/>
        <v>100</v>
      </c>
    </row>
    <row r="95" spans="1:12" ht="15">
      <c r="A95" s="158" t="s">
        <v>27</v>
      </c>
      <c r="B95" s="36">
        <v>9000056940</v>
      </c>
      <c r="C95" s="36">
        <v>300</v>
      </c>
      <c r="D95" s="249">
        <f t="shared" si="6"/>
        <v>28.58645</v>
      </c>
      <c r="E95" s="206">
        <f t="shared" si="7"/>
        <v>28.58645</v>
      </c>
      <c r="F95" s="257">
        <f t="shared" si="8"/>
        <v>100</v>
      </c>
      <c r="G95" s="259"/>
      <c r="H95" s="129"/>
      <c r="I95" s="257"/>
      <c r="J95" s="301">
        <v>28.58645</v>
      </c>
      <c r="K95" s="129">
        <v>28.58645</v>
      </c>
      <c r="L95" s="257">
        <f t="shared" si="9"/>
        <v>100</v>
      </c>
    </row>
    <row r="96" spans="1:12" ht="45" hidden="1">
      <c r="A96" s="197" t="s">
        <v>503</v>
      </c>
      <c r="B96" s="198">
        <v>9000070310</v>
      </c>
      <c r="C96" s="36"/>
      <c r="D96" s="249">
        <f t="shared" si="6"/>
        <v>0</v>
      </c>
      <c r="E96" s="206">
        <f t="shared" si="7"/>
        <v>0</v>
      </c>
      <c r="F96" s="257" t="e">
        <f t="shared" si="8"/>
        <v>#DIV/0!</v>
      </c>
      <c r="G96" s="259"/>
      <c r="H96" s="129"/>
      <c r="I96" s="257"/>
      <c r="J96" s="301"/>
      <c r="K96" s="129"/>
      <c r="L96" s="257" t="e">
        <f t="shared" si="9"/>
        <v>#DIV/0!</v>
      </c>
    </row>
    <row r="97" spans="1:12" ht="30" hidden="1">
      <c r="A97" s="31" t="s">
        <v>210</v>
      </c>
      <c r="B97" s="198">
        <v>9000070310</v>
      </c>
      <c r="C97" s="36">
        <v>500</v>
      </c>
      <c r="D97" s="249">
        <f t="shared" si="6"/>
        <v>0</v>
      </c>
      <c r="E97" s="206">
        <f t="shared" si="7"/>
        <v>0</v>
      </c>
      <c r="F97" s="257" t="e">
        <f t="shared" si="8"/>
        <v>#DIV/0!</v>
      </c>
      <c r="G97" s="259"/>
      <c r="H97" s="129"/>
      <c r="I97" s="257"/>
      <c r="J97" s="301"/>
      <c r="K97" s="129"/>
      <c r="L97" s="257" t="e">
        <f t="shared" si="9"/>
        <v>#DIV/0!</v>
      </c>
    </row>
    <row r="98" spans="1:12" ht="15" hidden="1">
      <c r="A98" s="224" t="s">
        <v>543</v>
      </c>
      <c r="B98" s="38" t="s">
        <v>544</v>
      </c>
      <c r="C98" s="36"/>
      <c r="D98" s="249">
        <f t="shared" si="6"/>
        <v>0</v>
      </c>
      <c r="E98" s="206">
        <f t="shared" si="7"/>
        <v>0</v>
      </c>
      <c r="F98" s="257" t="e">
        <f t="shared" si="8"/>
        <v>#DIV/0!</v>
      </c>
      <c r="G98" s="259">
        <f>G99</f>
        <v>0</v>
      </c>
      <c r="H98" s="259">
        <f>H99</f>
        <v>0</v>
      </c>
      <c r="I98" s="257"/>
      <c r="J98" s="301">
        <f>J99</f>
        <v>0</v>
      </c>
      <c r="K98" s="301">
        <f>K99</f>
        <v>0</v>
      </c>
      <c r="L98" s="257" t="e">
        <f t="shared" si="9"/>
        <v>#DIV/0!</v>
      </c>
    </row>
    <row r="99" spans="1:12" ht="15" hidden="1">
      <c r="A99" s="158" t="s">
        <v>27</v>
      </c>
      <c r="B99" s="38" t="s">
        <v>544</v>
      </c>
      <c r="C99" s="36">
        <v>500</v>
      </c>
      <c r="D99" s="249">
        <v>0</v>
      </c>
      <c r="E99" s="206">
        <f t="shared" si="7"/>
        <v>0</v>
      </c>
      <c r="F99" s="257" t="e">
        <f t="shared" si="8"/>
        <v>#DIV/0!</v>
      </c>
      <c r="G99" s="259"/>
      <c r="H99" s="259"/>
      <c r="I99" s="257"/>
      <c r="J99" s="301">
        <v>0</v>
      </c>
      <c r="K99" s="301"/>
      <c r="L99" s="257" t="e">
        <f t="shared" si="9"/>
        <v>#DIV/0!</v>
      </c>
    </row>
    <row r="100" spans="1:12" ht="30">
      <c r="A100" s="158" t="s">
        <v>640</v>
      </c>
      <c r="B100" s="38">
        <v>9000074780</v>
      </c>
      <c r="C100" s="36"/>
      <c r="D100" s="299">
        <f>J100+G100</f>
        <v>406.18053</v>
      </c>
      <c r="E100" s="206">
        <f>H100+K100</f>
        <v>0</v>
      </c>
      <c r="F100" s="257"/>
      <c r="G100" s="299"/>
      <c r="H100" s="299"/>
      <c r="I100" s="257"/>
      <c r="J100" s="301">
        <f>J101</f>
        <v>406.18053</v>
      </c>
      <c r="K100" s="301">
        <f>K101</f>
        <v>0</v>
      </c>
      <c r="L100" s="257"/>
    </row>
    <row r="101" spans="1:12" ht="30">
      <c r="A101" s="158" t="s">
        <v>210</v>
      </c>
      <c r="B101" s="38">
        <v>9000074780</v>
      </c>
      <c r="C101" s="36">
        <v>200</v>
      </c>
      <c r="D101" s="299">
        <f>J101+G101</f>
        <v>406.18053</v>
      </c>
      <c r="E101" s="206">
        <f>K101+H101</f>
        <v>0</v>
      </c>
      <c r="F101" s="257"/>
      <c r="G101" s="299"/>
      <c r="H101" s="299"/>
      <c r="I101" s="257"/>
      <c r="J101" s="301">
        <v>406.18053</v>
      </c>
      <c r="K101" s="301">
        <v>0</v>
      </c>
      <c r="L101" s="257"/>
    </row>
    <row r="102" spans="1:12" ht="60">
      <c r="A102" s="146" t="s">
        <v>357</v>
      </c>
      <c r="B102" s="36">
        <v>9000071510</v>
      </c>
      <c r="C102" s="36"/>
      <c r="D102" s="249">
        <f t="shared" si="6"/>
        <v>1651.6</v>
      </c>
      <c r="E102" s="206">
        <f t="shared" si="7"/>
        <v>311.27372</v>
      </c>
      <c r="F102" s="257">
        <f t="shared" si="8"/>
        <v>18.84679825623638</v>
      </c>
      <c r="G102" s="259">
        <f>G103</f>
        <v>0</v>
      </c>
      <c r="H102" s="259">
        <f>H103</f>
        <v>0</v>
      </c>
      <c r="I102" s="257"/>
      <c r="J102" s="301">
        <f>J103</f>
        <v>1651.6</v>
      </c>
      <c r="K102" s="301">
        <f>K103</f>
        <v>311.27372</v>
      </c>
      <c r="L102" s="257">
        <f t="shared" si="9"/>
        <v>18.84679825623638</v>
      </c>
    </row>
    <row r="103" spans="1:12" ht="15">
      <c r="A103" s="158" t="s">
        <v>49</v>
      </c>
      <c r="B103" s="36">
        <v>9000071510</v>
      </c>
      <c r="C103" s="36">
        <v>300</v>
      </c>
      <c r="D103" s="249">
        <f t="shared" si="6"/>
        <v>1651.6</v>
      </c>
      <c r="E103" s="206">
        <f t="shared" si="7"/>
        <v>311.27372</v>
      </c>
      <c r="F103" s="257">
        <f t="shared" si="8"/>
        <v>18.84679825623638</v>
      </c>
      <c r="G103" s="259"/>
      <c r="H103" s="129"/>
      <c r="I103" s="257"/>
      <c r="J103" s="301">
        <v>1651.6</v>
      </c>
      <c r="K103" s="129">
        <v>311.27372</v>
      </c>
      <c r="L103" s="257">
        <f t="shared" si="9"/>
        <v>18.84679825623638</v>
      </c>
    </row>
    <row r="104" spans="1:12" ht="15">
      <c r="A104" s="146" t="s">
        <v>419</v>
      </c>
      <c r="B104" s="36">
        <v>9000071560</v>
      </c>
      <c r="C104" s="36"/>
      <c r="D104" s="249">
        <f t="shared" si="6"/>
        <v>6249.5</v>
      </c>
      <c r="E104" s="206">
        <f t="shared" si="7"/>
        <v>3083.1</v>
      </c>
      <c r="F104" s="257">
        <f t="shared" si="8"/>
        <v>49.333546683734696</v>
      </c>
      <c r="G104" s="259">
        <f>G105</f>
        <v>0</v>
      </c>
      <c r="H104" s="259">
        <f>H105</f>
        <v>0</v>
      </c>
      <c r="I104" s="257"/>
      <c r="J104" s="301">
        <f>J105</f>
        <v>6249.5</v>
      </c>
      <c r="K104" s="301">
        <f>K105</f>
        <v>3083.1</v>
      </c>
      <c r="L104" s="257">
        <f t="shared" si="9"/>
        <v>49.333546683734696</v>
      </c>
    </row>
    <row r="105" spans="1:12" ht="15">
      <c r="A105" s="158" t="s">
        <v>27</v>
      </c>
      <c r="B105" s="36">
        <v>9000071560</v>
      </c>
      <c r="C105" s="36">
        <v>500</v>
      </c>
      <c r="D105" s="249">
        <f t="shared" si="6"/>
        <v>6249.5</v>
      </c>
      <c r="E105" s="206">
        <f t="shared" si="7"/>
        <v>3083.1</v>
      </c>
      <c r="F105" s="257">
        <f t="shared" si="8"/>
        <v>49.333546683734696</v>
      </c>
      <c r="G105" s="259"/>
      <c r="H105" s="129"/>
      <c r="I105" s="257"/>
      <c r="J105" s="301">
        <v>6249.5</v>
      </c>
      <c r="K105" s="129">
        <v>3083.1</v>
      </c>
      <c r="L105" s="257">
        <f t="shared" si="9"/>
        <v>49.333546683734696</v>
      </c>
    </row>
    <row r="106" spans="1:12" ht="60">
      <c r="A106" s="146" t="s">
        <v>425</v>
      </c>
      <c r="B106" s="36">
        <v>9000071580</v>
      </c>
      <c r="C106" s="36"/>
      <c r="D106" s="249">
        <f t="shared" si="6"/>
        <v>327.4</v>
      </c>
      <c r="E106" s="206">
        <f t="shared" si="7"/>
        <v>56.42516</v>
      </c>
      <c r="F106" s="257">
        <f t="shared" si="8"/>
        <v>17.23431887599267</v>
      </c>
      <c r="G106" s="259">
        <f>G107+G108</f>
        <v>0</v>
      </c>
      <c r="H106" s="259">
        <f>H107+H108</f>
        <v>0</v>
      </c>
      <c r="I106" s="257"/>
      <c r="J106" s="301">
        <f>J107+J108</f>
        <v>327.4</v>
      </c>
      <c r="K106" s="301">
        <f>K107+K108</f>
        <v>56.42516</v>
      </c>
      <c r="L106" s="257">
        <f t="shared" si="9"/>
        <v>17.23431887599267</v>
      </c>
    </row>
    <row r="107" spans="1:12" ht="60">
      <c r="A107" s="158" t="s">
        <v>17</v>
      </c>
      <c r="B107" s="36">
        <v>9000071580</v>
      </c>
      <c r="C107" s="36">
        <v>100</v>
      </c>
      <c r="D107" s="249">
        <f t="shared" si="6"/>
        <v>286.4</v>
      </c>
      <c r="E107" s="206">
        <f t="shared" si="7"/>
        <v>56.42516</v>
      </c>
      <c r="F107" s="257">
        <f t="shared" si="8"/>
        <v>19.701522346368716</v>
      </c>
      <c r="G107" s="259"/>
      <c r="H107" s="129"/>
      <c r="I107" s="257"/>
      <c r="J107" s="301">
        <v>286.4</v>
      </c>
      <c r="K107" s="129">
        <v>56.42516</v>
      </c>
      <c r="L107" s="257">
        <f t="shared" si="9"/>
        <v>19.701522346368716</v>
      </c>
    </row>
    <row r="108" spans="1:12" ht="30">
      <c r="A108" s="146" t="s">
        <v>210</v>
      </c>
      <c r="B108" s="36">
        <v>9000071580</v>
      </c>
      <c r="C108" s="36">
        <v>200</v>
      </c>
      <c r="D108" s="249">
        <f t="shared" si="6"/>
        <v>41</v>
      </c>
      <c r="E108" s="206">
        <f t="shared" si="7"/>
        <v>0</v>
      </c>
      <c r="F108" s="257">
        <f t="shared" si="8"/>
        <v>0</v>
      </c>
      <c r="G108" s="259"/>
      <c r="H108" s="129"/>
      <c r="I108" s="257"/>
      <c r="J108" s="301">
        <v>41</v>
      </c>
      <c r="K108" s="129"/>
      <c r="L108" s="257">
        <f t="shared" si="9"/>
        <v>0</v>
      </c>
    </row>
    <row r="109" spans="1:12" ht="45" customHeight="1">
      <c r="A109" s="146" t="s">
        <v>426</v>
      </c>
      <c r="B109" s="36">
        <v>9000071590</v>
      </c>
      <c r="C109" s="36"/>
      <c r="D109" s="249">
        <f t="shared" si="6"/>
        <v>412.6</v>
      </c>
      <c r="E109" s="206">
        <f t="shared" si="7"/>
        <v>64.3356</v>
      </c>
      <c r="F109" s="257">
        <f t="shared" si="8"/>
        <v>15.59272903538536</v>
      </c>
      <c r="G109" s="259">
        <f>G110+G111</f>
        <v>0</v>
      </c>
      <c r="H109" s="259">
        <f>H110+H111</f>
        <v>0</v>
      </c>
      <c r="I109" s="257"/>
      <c r="J109" s="301">
        <f>J110+J111</f>
        <v>412.6</v>
      </c>
      <c r="K109" s="301">
        <f>K110+K111</f>
        <v>64.3356</v>
      </c>
      <c r="L109" s="257">
        <f t="shared" si="9"/>
        <v>15.59272903538536</v>
      </c>
    </row>
    <row r="110" spans="1:12" ht="60">
      <c r="A110" s="158" t="s">
        <v>17</v>
      </c>
      <c r="B110" s="36">
        <v>9000071590</v>
      </c>
      <c r="C110" s="36">
        <v>100</v>
      </c>
      <c r="D110" s="249">
        <f t="shared" si="6"/>
        <v>370.6</v>
      </c>
      <c r="E110" s="206">
        <f t="shared" si="7"/>
        <v>62.3356</v>
      </c>
      <c r="F110" s="257">
        <f t="shared" si="8"/>
        <v>16.82018348623853</v>
      </c>
      <c r="G110" s="259"/>
      <c r="H110" s="129"/>
      <c r="I110" s="257"/>
      <c r="J110" s="301">
        <v>370.6</v>
      </c>
      <c r="K110" s="129">
        <v>62.3356</v>
      </c>
      <c r="L110" s="257">
        <f t="shared" si="9"/>
        <v>16.82018348623853</v>
      </c>
    </row>
    <row r="111" spans="1:12" ht="30">
      <c r="A111" s="146" t="s">
        <v>210</v>
      </c>
      <c r="B111" s="36">
        <v>9000071590</v>
      </c>
      <c r="C111" s="36">
        <v>200</v>
      </c>
      <c r="D111" s="249">
        <f t="shared" si="6"/>
        <v>42</v>
      </c>
      <c r="E111" s="206">
        <f t="shared" si="7"/>
        <v>2</v>
      </c>
      <c r="F111" s="257">
        <f t="shared" si="8"/>
        <v>4.761904761904762</v>
      </c>
      <c r="G111" s="259"/>
      <c r="H111" s="129"/>
      <c r="I111" s="257"/>
      <c r="J111" s="301">
        <v>42</v>
      </c>
      <c r="K111" s="129">
        <v>2</v>
      </c>
      <c r="L111" s="257">
        <f t="shared" si="9"/>
        <v>4.761904761904762</v>
      </c>
    </row>
    <row r="112" spans="1:12" ht="15">
      <c r="A112" s="146" t="s">
        <v>440</v>
      </c>
      <c r="B112" s="36">
        <v>9000071600</v>
      </c>
      <c r="C112" s="36"/>
      <c r="D112" s="249">
        <f t="shared" si="6"/>
        <v>1375.6</v>
      </c>
      <c r="E112" s="206">
        <f t="shared" si="7"/>
        <v>264.64228</v>
      </c>
      <c r="F112" s="257">
        <f t="shared" si="8"/>
        <v>19.238316371038096</v>
      </c>
      <c r="G112" s="259">
        <f>G113+G114</f>
        <v>0</v>
      </c>
      <c r="H112" s="259">
        <f>H113+H114</f>
        <v>0</v>
      </c>
      <c r="I112" s="257"/>
      <c r="J112" s="301">
        <f>J113+J114</f>
        <v>1375.6</v>
      </c>
      <c r="K112" s="301">
        <f>K113+K114</f>
        <v>264.64228</v>
      </c>
      <c r="L112" s="257">
        <f t="shared" si="9"/>
        <v>19.238316371038096</v>
      </c>
    </row>
    <row r="113" spans="1:12" ht="60">
      <c r="A113" s="158" t="s">
        <v>17</v>
      </c>
      <c r="B113" s="36">
        <v>9000071600</v>
      </c>
      <c r="C113" s="36">
        <v>100</v>
      </c>
      <c r="D113" s="249">
        <f t="shared" si="6"/>
        <v>1295.6</v>
      </c>
      <c r="E113" s="206">
        <f t="shared" si="7"/>
        <v>254.64228</v>
      </c>
      <c r="F113" s="257">
        <f t="shared" si="8"/>
        <v>19.65439024390244</v>
      </c>
      <c r="G113" s="259"/>
      <c r="H113" s="129"/>
      <c r="I113" s="257"/>
      <c r="J113" s="301">
        <v>1295.6</v>
      </c>
      <c r="K113" s="129">
        <v>254.64228</v>
      </c>
      <c r="L113" s="257">
        <f t="shared" si="9"/>
        <v>19.65439024390244</v>
      </c>
    </row>
    <row r="114" spans="1:12" ht="30">
      <c r="A114" s="146" t="s">
        <v>210</v>
      </c>
      <c r="B114" s="36">
        <v>9000071600</v>
      </c>
      <c r="C114" s="36">
        <v>200</v>
      </c>
      <c r="D114" s="249">
        <f t="shared" si="6"/>
        <v>80</v>
      </c>
      <c r="E114" s="206">
        <f t="shared" si="7"/>
        <v>10</v>
      </c>
      <c r="F114" s="257">
        <f t="shared" si="8"/>
        <v>12.5</v>
      </c>
      <c r="G114" s="259"/>
      <c r="H114" s="129"/>
      <c r="I114" s="257"/>
      <c r="J114" s="301">
        <v>80</v>
      </c>
      <c r="K114" s="129">
        <v>10</v>
      </c>
      <c r="L114" s="257">
        <f t="shared" si="9"/>
        <v>12.5</v>
      </c>
    </row>
    <row r="115" spans="1:12" ht="15">
      <c r="A115" s="146" t="s">
        <v>427</v>
      </c>
      <c r="B115" s="36">
        <v>9000071610</v>
      </c>
      <c r="C115" s="36"/>
      <c r="D115" s="249">
        <f t="shared" si="6"/>
        <v>344.9</v>
      </c>
      <c r="E115" s="206">
        <f t="shared" si="7"/>
        <v>56.42516</v>
      </c>
      <c r="F115" s="257">
        <f t="shared" si="8"/>
        <v>16.359860829225862</v>
      </c>
      <c r="G115" s="259">
        <f>G116+G117</f>
        <v>0</v>
      </c>
      <c r="H115" s="259">
        <f>H116+H117</f>
        <v>0</v>
      </c>
      <c r="I115" s="257"/>
      <c r="J115" s="301">
        <f>J116+J117</f>
        <v>344.9</v>
      </c>
      <c r="K115" s="301">
        <f>K116+K117</f>
        <v>56.42516</v>
      </c>
      <c r="L115" s="257">
        <f t="shared" si="9"/>
        <v>16.359860829225862</v>
      </c>
    </row>
    <row r="116" spans="1:12" ht="60">
      <c r="A116" s="158" t="s">
        <v>17</v>
      </c>
      <c r="B116" s="36">
        <v>9000071610</v>
      </c>
      <c r="C116" s="36">
        <v>100</v>
      </c>
      <c r="D116" s="249">
        <f t="shared" si="6"/>
        <v>301.9</v>
      </c>
      <c r="E116" s="206">
        <f t="shared" si="7"/>
        <v>56.42516</v>
      </c>
      <c r="F116" s="257">
        <f t="shared" si="8"/>
        <v>18.690016561775423</v>
      </c>
      <c r="G116" s="259"/>
      <c r="H116" s="129"/>
      <c r="I116" s="257"/>
      <c r="J116" s="301">
        <v>301.9</v>
      </c>
      <c r="K116" s="129">
        <v>56.42516</v>
      </c>
      <c r="L116" s="257">
        <f t="shared" si="9"/>
        <v>18.690016561775423</v>
      </c>
    </row>
    <row r="117" spans="1:12" ht="30">
      <c r="A117" s="146" t="s">
        <v>210</v>
      </c>
      <c r="B117" s="36">
        <v>9000071610</v>
      </c>
      <c r="C117" s="36">
        <v>200</v>
      </c>
      <c r="D117" s="249">
        <f t="shared" si="6"/>
        <v>43</v>
      </c>
      <c r="E117" s="206">
        <f t="shared" si="7"/>
        <v>0</v>
      </c>
      <c r="F117" s="257">
        <f t="shared" si="8"/>
        <v>0</v>
      </c>
      <c r="G117" s="259"/>
      <c r="H117" s="129"/>
      <c r="I117" s="257"/>
      <c r="J117" s="301">
        <v>43</v>
      </c>
      <c r="K117" s="129"/>
      <c r="L117" s="257">
        <f t="shared" si="9"/>
        <v>0</v>
      </c>
    </row>
    <row r="118" spans="1:12" ht="105" hidden="1">
      <c r="A118" s="146" t="s">
        <v>434</v>
      </c>
      <c r="B118" s="36">
        <v>9000072470</v>
      </c>
      <c r="C118" s="36"/>
      <c r="D118" s="249">
        <f t="shared" si="6"/>
        <v>0</v>
      </c>
      <c r="E118" s="206">
        <f t="shared" si="7"/>
        <v>0</v>
      </c>
      <c r="F118" s="257" t="e">
        <f t="shared" si="8"/>
        <v>#DIV/0!</v>
      </c>
      <c r="G118" s="259"/>
      <c r="H118" s="129"/>
      <c r="I118" s="257"/>
      <c r="J118" s="301"/>
      <c r="K118" s="129"/>
      <c r="L118" s="257" t="e">
        <f t="shared" si="9"/>
        <v>#DIV/0!</v>
      </c>
    </row>
    <row r="119" spans="1:12" ht="15" hidden="1">
      <c r="A119" s="158" t="s">
        <v>49</v>
      </c>
      <c r="B119" s="36">
        <v>9000072470</v>
      </c>
      <c r="C119" s="36">
        <v>300</v>
      </c>
      <c r="D119" s="249">
        <f t="shared" si="6"/>
        <v>0</v>
      </c>
      <c r="E119" s="206">
        <f t="shared" si="7"/>
        <v>0</v>
      </c>
      <c r="F119" s="257" t="e">
        <f t="shared" si="8"/>
        <v>#DIV/0!</v>
      </c>
      <c r="G119" s="259"/>
      <c r="H119" s="129"/>
      <c r="I119" s="257"/>
      <c r="J119" s="301"/>
      <c r="K119" s="129"/>
      <c r="L119" s="257" t="e">
        <f t="shared" si="9"/>
        <v>#DIV/0!</v>
      </c>
    </row>
    <row r="120" spans="1:12" ht="45">
      <c r="A120" s="146" t="s">
        <v>435</v>
      </c>
      <c r="B120" s="36">
        <v>9000072480</v>
      </c>
      <c r="C120" s="36"/>
      <c r="D120" s="249">
        <f t="shared" si="6"/>
        <v>5737.2</v>
      </c>
      <c r="E120" s="206">
        <f t="shared" si="7"/>
        <v>1086.4</v>
      </c>
      <c r="F120" s="257">
        <f t="shared" si="8"/>
        <v>18.9360663738409</v>
      </c>
      <c r="G120" s="259">
        <f>G121</f>
        <v>0</v>
      </c>
      <c r="H120" s="259">
        <f>H121</f>
        <v>0</v>
      </c>
      <c r="I120" s="257"/>
      <c r="J120" s="301">
        <f>J121</f>
        <v>5737.2</v>
      </c>
      <c r="K120" s="301">
        <f>K121</f>
        <v>1086.4</v>
      </c>
      <c r="L120" s="257">
        <f t="shared" si="9"/>
        <v>18.9360663738409</v>
      </c>
    </row>
    <row r="121" spans="1:12" ht="15">
      <c r="A121" s="158" t="s">
        <v>49</v>
      </c>
      <c r="B121" s="36">
        <v>9000072480</v>
      </c>
      <c r="C121" s="36">
        <v>300</v>
      </c>
      <c r="D121" s="249">
        <f t="shared" si="6"/>
        <v>5737.2</v>
      </c>
      <c r="E121" s="206">
        <f t="shared" si="7"/>
        <v>1086.4</v>
      </c>
      <c r="F121" s="257">
        <f t="shared" si="8"/>
        <v>18.9360663738409</v>
      </c>
      <c r="G121" s="259"/>
      <c r="H121" s="129"/>
      <c r="I121" s="257"/>
      <c r="J121" s="301">
        <v>5737.2</v>
      </c>
      <c r="K121" s="129">
        <v>1086.4</v>
      </c>
      <c r="L121" s="257">
        <f t="shared" si="9"/>
        <v>18.9360663738409</v>
      </c>
    </row>
    <row r="122" spans="1:12" ht="75">
      <c r="A122" s="26" t="s">
        <v>229</v>
      </c>
      <c r="B122" s="36">
        <v>9000072490</v>
      </c>
      <c r="C122" s="36"/>
      <c r="D122" s="249">
        <f>D123</f>
        <v>50</v>
      </c>
      <c r="E122" s="206">
        <f t="shared" si="7"/>
        <v>0</v>
      </c>
      <c r="F122" s="257">
        <f t="shared" si="8"/>
        <v>0</v>
      </c>
      <c r="G122" s="259"/>
      <c r="H122" s="129"/>
      <c r="I122" s="257"/>
      <c r="J122" s="301">
        <f>J123</f>
        <v>50</v>
      </c>
      <c r="K122" s="129">
        <v>0</v>
      </c>
      <c r="L122" s="257">
        <f t="shared" si="9"/>
        <v>0</v>
      </c>
    </row>
    <row r="123" spans="1:12" ht="15">
      <c r="A123" s="158" t="s">
        <v>49</v>
      </c>
      <c r="B123" s="36">
        <v>9000072490</v>
      </c>
      <c r="C123" s="36">
        <v>300</v>
      </c>
      <c r="D123" s="249">
        <f t="shared" si="6"/>
        <v>50</v>
      </c>
      <c r="E123" s="206">
        <f t="shared" si="7"/>
        <v>0</v>
      </c>
      <c r="F123" s="257">
        <f t="shared" si="8"/>
        <v>0</v>
      </c>
      <c r="G123" s="259"/>
      <c r="H123" s="129"/>
      <c r="I123" s="257"/>
      <c r="J123" s="301">
        <v>50</v>
      </c>
      <c r="K123" s="129">
        <v>0</v>
      </c>
      <c r="L123" s="257">
        <f t="shared" si="9"/>
        <v>0</v>
      </c>
    </row>
    <row r="124" spans="1:12" ht="30">
      <c r="A124" s="146" t="s">
        <v>436</v>
      </c>
      <c r="B124" s="36">
        <v>9000072500</v>
      </c>
      <c r="C124" s="36"/>
      <c r="D124" s="249">
        <f t="shared" si="6"/>
        <v>50</v>
      </c>
      <c r="E124" s="206">
        <f t="shared" si="7"/>
        <v>0</v>
      </c>
      <c r="F124" s="257">
        <f t="shared" si="8"/>
        <v>0</v>
      </c>
      <c r="G124" s="259">
        <f>G125</f>
        <v>0</v>
      </c>
      <c r="H124" s="259">
        <f>H125</f>
        <v>0</v>
      </c>
      <c r="I124" s="257"/>
      <c r="J124" s="301">
        <f>J125</f>
        <v>50</v>
      </c>
      <c r="K124" s="301">
        <f>K125</f>
        <v>0</v>
      </c>
      <c r="L124" s="257">
        <f t="shared" si="9"/>
        <v>0</v>
      </c>
    </row>
    <row r="125" spans="1:12" ht="15">
      <c r="A125" s="158" t="s">
        <v>49</v>
      </c>
      <c r="B125" s="36">
        <v>9000072500</v>
      </c>
      <c r="C125" s="36">
        <v>300</v>
      </c>
      <c r="D125" s="249">
        <f t="shared" si="6"/>
        <v>50</v>
      </c>
      <c r="E125" s="206">
        <f t="shared" si="7"/>
        <v>0</v>
      </c>
      <c r="F125" s="257">
        <f t="shared" si="8"/>
        <v>0</v>
      </c>
      <c r="G125" s="259"/>
      <c r="H125" s="129"/>
      <c r="I125" s="257"/>
      <c r="J125" s="301">
        <v>50</v>
      </c>
      <c r="K125" s="129"/>
      <c r="L125" s="257">
        <f t="shared" si="9"/>
        <v>0</v>
      </c>
    </row>
    <row r="126" spans="1:12" ht="30">
      <c r="A126" s="145" t="s">
        <v>421</v>
      </c>
      <c r="B126" s="36">
        <v>9000072650</v>
      </c>
      <c r="C126" s="36"/>
      <c r="D126" s="249">
        <f t="shared" si="6"/>
        <v>1400</v>
      </c>
      <c r="E126" s="206">
        <f t="shared" si="7"/>
        <v>0</v>
      </c>
      <c r="F126" s="257">
        <f t="shared" si="8"/>
        <v>0</v>
      </c>
      <c r="G126" s="259">
        <f>G127+G128</f>
        <v>0</v>
      </c>
      <c r="H126" s="259">
        <f>H127+H128</f>
        <v>0</v>
      </c>
      <c r="I126" s="257"/>
      <c r="J126" s="301">
        <f>J127+J128</f>
        <v>1400</v>
      </c>
      <c r="K126" s="301">
        <f>K127+K128</f>
        <v>0</v>
      </c>
      <c r="L126" s="257">
        <f t="shared" si="9"/>
        <v>0</v>
      </c>
    </row>
    <row r="127" spans="1:12" ht="15" hidden="1">
      <c r="A127" s="158" t="s">
        <v>27</v>
      </c>
      <c r="B127" s="36">
        <v>9000072650</v>
      </c>
      <c r="C127" s="36">
        <v>500</v>
      </c>
      <c r="D127" s="249">
        <v>0</v>
      </c>
      <c r="E127" s="206">
        <f t="shared" si="7"/>
        <v>0</v>
      </c>
      <c r="F127" s="257" t="e">
        <f t="shared" si="8"/>
        <v>#DIV/0!</v>
      </c>
      <c r="G127" s="259"/>
      <c r="H127" s="129"/>
      <c r="I127" s="257"/>
      <c r="J127" s="301">
        <v>0</v>
      </c>
      <c r="K127" s="129"/>
      <c r="L127" s="257" t="e">
        <f t="shared" si="9"/>
        <v>#DIV/0!</v>
      </c>
    </row>
    <row r="128" spans="1:12" ht="30">
      <c r="A128" s="158" t="s">
        <v>46</v>
      </c>
      <c r="B128" s="36">
        <v>9000072650</v>
      </c>
      <c r="C128" s="36">
        <v>600</v>
      </c>
      <c r="D128" s="249">
        <f t="shared" si="6"/>
        <v>1400</v>
      </c>
      <c r="E128" s="206">
        <f t="shared" si="7"/>
        <v>0</v>
      </c>
      <c r="F128" s="257">
        <f t="shared" si="8"/>
        <v>0</v>
      </c>
      <c r="G128" s="259"/>
      <c r="H128" s="129"/>
      <c r="I128" s="257"/>
      <c r="J128" s="301">
        <v>1400</v>
      </c>
      <c r="K128" s="129"/>
      <c r="L128" s="257">
        <f t="shared" si="9"/>
        <v>0</v>
      </c>
    </row>
    <row r="129" spans="1:12" ht="45">
      <c r="A129" s="146" t="s">
        <v>432</v>
      </c>
      <c r="B129" s="36">
        <v>9000072950</v>
      </c>
      <c r="C129" s="36"/>
      <c r="D129" s="249">
        <f t="shared" si="6"/>
        <v>8184.99</v>
      </c>
      <c r="E129" s="206">
        <f t="shared" si="7"/>
        <v>0</v>
      </c>
      <c r="F129" s="257">
        <f t="shared" si="8"/>
        <v>0</v>
      </c>
      <c r="G129" s="259">
        <f>G130</f>
        <v>0</v>
      </c>
      <c r="H129" s="259">
        <f>H130</f>
        <v>0</v>
      </c>
      <c r="I129" s="257"/>
      <c r="J129" s="301">
        <f>J130</f>
        <v>8184.99</v>
      </c>
      <c r="K129" s="301">
        <f>K130</f>
        <v>0</v>
      </c>
      <c r="L129" s="257">
        <f t="shared" si="9"/>
        <v>0</v>
      </c>
    </row>
    <row r="130" spans="1:12" ht="30">
      <c r="A130" s="158" t="s">
        <v>167</v>
      </c>
      <c r="B130" s="36">
        <v>9000072950</v>
      </c>
      <c r="C130" s="36">
        <v>400</v>
      </c>
      <c r="D130" s="249">
        <f t="shared" si="6"/>
        <v>8184.99</v>
      </c>
      <c r="E130" s="206">
        <f t="shared" si="7"/>
        <v>0</v>
      </c>
      <c r="F130" s="257">
        <f t="shared" si="8"/>
        <v>0</v>
      </c>
      <c r="G130" s="259"/>
      <c r="H130" s="129"/>
      <c r="I130" s="257"/>
      <c r="J130" s="301">
        <v>8184.99</v>
      </c>
      <c r="K130" s="129"/>
      <c r="L130" s="257">
        <f t="shared" si="9"/>
        <v>0</v>
      </c>
    </row>
    <row r="131" spans="1:12" ht="45">
      <c r="A131" s="146" t="s">
        <v>432</v>
      </c>
      <c r="B131" s="36">
        <v>9000072960</v>
      </c>
      <c r="C131" s="36"/>
      <c r="D131" s="249">
        <f t="shared" si="6"/>
        <v>2046.25</v>
      </c>
      <c r="E131" s="206">
        <f t="shared" si="7"/>
        <v>0</v>
      </c>
      <c r="F131" s="257">
        <f t="shared" si="8"/>
        <v>0</v>
      </c>
      <c r="G131" s="259">
        <f>G132</f>
        <v>0</v>
      </c>
      <c r="H131" s="259">
        <f>H132</f>
        <v>0</v>
      </c>
      <c r="I131" s="257"/>
      <c r="J131" s="301">
        <f>J132</f>
        <v>2046.25</v>
      </c>
      <c r="K131" s="301">
        <f>K132</f>
        <v>0</v>
      </c>
      <c r="L131" s="257">
        <f t="shared" si="9"/>
        <v>0</v>
      </c>
    </row>
    <row r="132" spans="1:12" ht="30">
      <c r="A132" s="158" t="s">
        <v>167</v>
      </c>
      <c r="B132" s="36">
        <v>9000072960</v>
      </c>
      <c r="C132" s="36">
        <v>400</v>
      </c>
      <c r="D132" s="249">
        <f t="shared" si="6"/>
        <v>2046.25</v>
      </c>
      <c r="E132" s="206">
        <f t="shared" si="7"/>
        <v>0</v>
      </c>
      <c r="F132" s="257">
        <f t="shared" si="8"/>
        <v>0</v>
      </c>
      <c r="G132" s="259"/>
      <c r="H132" s="259"/>
      <c r="I132" s="257"/>
      <c r="J132" s="259">
        <v>2046.25</v>
      </c>
      <c r="K132" s="259"/>
      <c r="L132" s="257">
        <f t="shared" si="9"/>
        <v>0</v>
      </c>
    </row>
    <row r="133" spans="1:12" ht="45" hidden="1">
      <c r="A133" s="146" t="s">
        <v>432</v>
      </c>
      <c r="B133" s="36" t="s">
        <v>403</v>
      </c>
      <c r="C133" s="36"/>
      <c r="D133" s="249">
        <f t="shared" si="6"/>
        <v>0</v>
      </c>
      <c r="E133" s="206">
        <f t="shared" si="7"/>
        <v>0</v>
      </c>
      <c r="F133" s="257" t="e">
        <f t="shared" si="8"/>
        <v>#DIV/0!</v>
      </c>
      <c r="G133" s="259">
        <f>G134</f>
        <v>0</v>
      </c>
      <c r="H133" s="259">
        <f>H134</f>
        <v>0</v>
      </c>
      <c r="I133" s="257"/>
      <c r="J133" s="259">
        <f>J134</f>
        <v>0</v>
      </c>
      <c r="K133" s="259">
        <f>K134</f>
        <v>0</v>
      </c>
      <c r="L133" s="257" t="e">
        <f t="shared" si="9"/>
        <v>#DIV/0!</v>
      </c>
    </row>
    <row r="134" spans="1:12" ht="30" hidden="1">
      <c r="A134" s="158" t="s">
        <v>167</v>
      </c>
      <c r="B134" s="36" t="s">
        <v>403</v>
      </c>
      <c r="C134" s="36">
        <v>400</v>
      </c>
      <c r="D134" s="249">
        <f t="shared" si="6"/>
        <v>0</v>
      </c>
      <c r="E134" s="206">
        <f t="shared" si="7"/>
        <v>0</v>
      </c>
      <c r="F134" s="257" t="e">
        <f t="shared" si="8"/>
        <v>#DIV/0!</v>
      </c>
      <c r="G134" s="259"/>
      <c r="H134" s="259"/>
      <c r="I134" s="257"/>
      <c r="J134" s="259"/>
      <c r="K134" s="259"/>
      <c r="L134" s="257" t="e">
        <f t="shared" si="9"/>
        <v>#DIV/0!</v>
      </c>
    </row>
    <row r="135" spans="1:12" ht="45" hidden="1">
      <c r="A135" s="146" t="s">
        <v>432</v>
      </c>
      <c r="B135" s="36">
        <v>9000072950</v>
      </c>
      <c r="C135" s="36"/>
      <c r="D135" s="249">
        <f t="shared" si="6"/>
        <v>0</v>
      </c>
      <c r="E135" s="206">
        <f t="shared" si="7"/>
        <v>0</v>
      </c>
      <c r="F135" s="257" t="e">
        <f t="shared" si="8"/>
        <v>#DIV/0!</v>
      </c>
      <c r="G135" s="259"/>
      <c r="H135" s="129"/>
      <c r="I135" s="257" t="e">
        <f aca="true" t="shared" si="10" ref="I135:I154">H135/G135*100</f>
        <v>#DIV/0!</v>
      </c>
      <c r="J135" s="259"/>
      <c r="K135" s="129"/>
      <c r="L135" s="257" t="e">
        <f t="shared" si="9"/>
        <v>#DIV/0!</v>
      </c>
    </row>
    <row r="136" spans="1:12" ht="30" hidden="1">
      <c r="A136" s="158" t="s">
        <v>167</v>
      </c>
      <c r="B136" s="36">
        <v>9000072950</v>
      </c>
      <c r="C136" s="36">
        <v>400</v>
      </c>
      <c r="D136" s="249">
        <f t="shared" si="6"/>
        <v>0</v>
      </c>
      <c r="E136" s="206">
        <f t="shared" si="7"/>
        <v>0</v>
      </c>
      <c r="F136" s="257" t="e">
        <f t="shared" si="8"/>
        <v>#DIV/0!</v>
      </c>
      <c r="G136" s="259"/>
      <c r="H136" s="129"/>
      <c r="I136" s="257" t="e">
        <f t="shared" si="10"/>
        <v>#DIV/0!</v>
      </c>
      <c r="J136" s="259"/>
      <c r="K136" s="129"/>
      <c r="L136" s="257" t="e">
        <f t="shared" si="9"/>
        <v>#DIV/0!</v>
      </c>
    </row>
    <row r="137" spans="1:12" ht="30">
      <c r="A137" s="146" t="s">
        <v>424</v>
      </c>
      <c r="B137" s="36">
        <v>9000090010</v>
      </c>
      <c r="C137" s="36"/>
      <c r="D137" s="249">
        <f t="shared" si="6"/>
        <v>750</v>
      </c>
      <c r="E137" s="206">
        <f t="shared" si="7"/>
        <v>143.51952</v>
      </c>
      <c r="F137" s="257">
        <f t="shared" si="8"/>
        <v>19.135936</v>
      </c>
      <c r="G137" s="259">
        <f>G138+G139+G140</f>
        <v>750</v>
      </c>
      <c r="H137" s="259">
        <f>H138+H139+H140</f>
        <v>143.51952</v>
      </c>
      <c r="I137" s="257">
        <f t="shared" si="10"/>
        <v>19.135936</v>
      </c>
      <c r="J137" s="259">
        <f>J138</f>
        <v>0</v>
      </c>
      <c r="K137" s="259">
        <f>K138</f>
        <v>0</v>
      </c>
      <c r="L137" s="257"/>
    </row>
    <row r="138" spans="1:12" ht="60">
      <c r="A138" s="160" t="s">
        <v>17</v>
      </c>
      <c r="B138" s="36">
        <v>9000090010</v>
      </c>
      <c r="C138" s="161">
        <v>100</v>
      </c>
      <c r="D138" s="249">
        <f t="shared" si="6"/>
        <v>450</v>
      </c>
      <c r="E138" s="206">
        <f t="shared" si="7"/>
        <v>131.31752</v>
      </c>
      <c r="F138" s="257">
        <f t="shared" si="8"/>
        <v>29.18167111111111</v>
      </c>
      <c r="G138" s="259">
        <v>450</v>
      </c>
      <c r="H138" s="129">
        <v>131.31752</v>
      </c>
      <c r="I138" s="257">
        <f t="shared" si="10"/>
        <v>29.18167111111111</v>
      </c>
      <c r="J138" s="259"/>
      <c r="K138" s="129"/>
      <c r="L138" s="257"/>
    </row>
    <row r="139" spans="1:12" ht="30">
      <c r="A139" s="146" t="s">
        <v>210</v>
      </c>
      <c r="B139" s="36">
        <v>9000090010</v>
      </c>
      <c r="C139" s="36">
        <v>200</v>
      </c>
      <c r="D139" s="259">
        <f>G139+J139</f>
        <v>295</v>
      </c>
      <c r="E139" s="206">
        <f>H139+K139</f>
        <v>12.202</v>
      </c>
      <c r="F139" s="257">
        <f>E139/D139*100</f>
        <v>4.136271186440678</v>
      </c>
      <c r="G139" s="259">
        <v>295</v>
      </c>
      <c r="H139" s="129">
        <v>12.202</v>
      </c>
      <c r="I139" s="257">
        <f>H139/G139*100</f>
        <v>4.136271186440678</v>
      </c>
      <c r="J139" s="259"/>
      <c r="K139" s="129"/>
      <c r="L139" s="257"/>
    </row>
    <row r="140" spans="1:12" ht="15">
      <c r="A140" s="158" t="s">
        <v>21</v>
      </c>
      <c r="B140" s="36">
        <v>9000090010</v>
      </c>
      <c r="C140" s="36">
        <v>800</v>
      </c>
      <c r="D140" s="259">
        <f>G140+J140</f>
        <v>5</v>
      </c>
      <c r="E140" s="206">
        <f>H140+K140</f>
        <v>0</v>
      </c>
      <c r="F140" s="257">
        <f>E140/D140*100</f>
        <v>0</v>
      </c>
      <c r="G140" s="259">
        <v>5</v>
      </c>
      <c r="H140" s="129">
        <v>0</v>
      </c>
      <c r="I140" s="257">
        <f>H140/G140*100</f>
        <v>0</v>
      </c>
      <c r="J140" s="259"/>
      <c r="K140" s="129"/>
      <c r="L140" s="257"/>
    </row>
    <row r="141" spans="1:12" ht="15">
      <c r="A141" s="158" t="s">
        <v>406</v>
      </c>
      <c r="B141" s="36">
        <v>9000090020</v>
      </c>
      <c r="C141" s="36"/>
      <c r="D141" s="259">
        <f t="shared" si="6"/>
        <v>23550</v>
      </c>
      <c r="E141" s="206">
        <f t="shared" si="7"/>
        <v>6387.75595</v>
      </c>
      <c r="F141" s="257">
        <f t="shared" si="8"/>
        <v>27.12422908704883</v>
      </c>
      <c r="G141" s="259">
        <f>G142+G143+G144</f>
        <v>23550</v>
      </c>
      <c r="H141" s="259">
        <f>H142+H143+H144</f>
        <v>6387.75595</v>
      </c>
      <c r="I141" s="257">
        <f t="shared" si="10"/>
        <v>27.12422908704883</v>
      </c>
      <c r="J141" s="259">
        <f>J142+J143+J144</f>
        <v>0</v>
      </c>
      <c r="K141" s="259">
        <f>K142+K143+K144</f>
        <v>0</v>
      </c>
      <c r="L141" s="257"/>
    </row>
    <row r="142" spans="1:12" ht="60">
      <c r="A142" s="158" t="s">
        <v>17</v>
      </c>
      <c r="B142" s="36">
        <v>9000090020</v>
      </c>
      <c r="C142" s="36">
        <v>100</v>
      </c>
      <c r="D142" s="259">
        <f t="shared" si="6"/>
        <v>19700</v>
      </c>
      <c r="E142" s="206">
        <f t="shared" si="7"/>
        <v>5539.99551</v>
      </c>
      <c r="F142" s="257">
        <f t="shared" si="8"/>
        <v>28.121804619289335</v>
      </c>
      <c r="G142" s="259">
        <v>19700</v>
      </c>
      <c r="H142" s="129">
        <v>5539.99551</v>
      </c>
      <c r="I142" s="257">
        <f t="shared" si="10"/>
        <v>28.121804619289335</v>
      </c>
      <c r="J142" s="259"/>
      <c r="K142" s="129"/>
      <c r="L142" s="257"/>
    </row>
    <row r="143" spans="1:12" ht="30">
      <c r="A143" s="146" t="s">
        <v>210</v>
      </c>
      <c r="B143" s="36">
        <v>9000090020</v>
      </c>
      <c r="C143" s="36">
        <v>200</v>
      </c>
      <c r="D143" s="259">
        <f t="shared" si="6"/>
        <v>3375</v>
      </c>
      <c r="E143" s="206">
        <f t="shared" si="7"/>
        <v>828.76444</v>
      </c>
      <c r="F143" s="257">
        <f t="shared" si="8"/>
        <v>24.555983407407407</v>
      </c>
      <c r="G143" s="259">
        <v>3375</v>
      </c>
      <c r="H143" s="129">
        <v>828.76444</v>
      </c>
      <c r="I143" s="257">
        <f t="shared" si="10"/>
        <v>24.555983407407407</v>
      </c>
      <c r="J143" s="259"/>
      <c r="K143" s="129"/>
      <c r="L143" s="257"/>
    </row>
    <row r="144" spans="1:12" ht="15">
      <c r="A144" s="158" t="s">
        <v>21</v>
      </c>
      <c r="B144" s="36">
        <v>9000090020</v>
      </c>
      <c r="C144" s="36">
        <v>800</v>
      </c>
      <c r="D144" s="259">
        <f t="shared" si="6"/>
        <v>475</v>
      </c>
      <c r="E144" s="206">
        <f t="shared" si="7"/>
        <v>18.996</v>
      </c>
      <c r="F144" s="257">
        <f t="shared" si="8"/>
        <v>3.999157894736842</v>
      </c>
      <c r="G144" s="259">
        <v>475</v>
      </c>
      <c r="H144" s="129">
        <v>18.996</v>
      </c>
      <c r="I144" s="257">
        <f t="shared" si="10"/>
        <v>3.999157894736842</v>
      </c>
      <c r="J144" s="259"/>
      <c r="K144" s="129"/>
      <c r="L144" s="257"/>
    </row>
    <row r="145" spans="1:12" ht="30">
      <c r="A145" s="158" t="s">
        <v>408</v>
      </c>
      <c r="B145" s="36">
        <v>9000090030</v>
      </c>
      <c r="C145" s="36"/>
      <c r="D145" s="249">
        <f t="shared" si="6"/>
        <v>350</v>
      </c>
      <c r="E145" s="206">
        <f t="shared" si="7"/>
        <v>50</v>
      </c>
      <c r="F145" s="257">
        <f t="shared" si="8"/>
        <v>14.285714285714285</v>
      </c>
      <c r="G145" s="259">
        <f>G146+G147</f>
        <v>350</v>
      </c>
      <c r="H145" s="259">
        <f>H147</f>
        <v>50</v>
      </c>
      <c r="I145" s="257">
        <f t="shared" si="10"/>
        <v>14.285714285714285</v>
      </c>
      <c r="J145" s="259">
        <f>J147</f>
        <v>0</v>
      </c>
      <c r="K145" s="259">
        <f>K147</f>
        <v>0</v>
      </c>
      <c r="L145" s="257"/>
    </row>
    <row r="146" spans="1:12" ht="15">
      <c r="A146" s="158" t="s">
        <v>49</v>
      </c>
      <c r="B146" s="36">
        <v>9000090030</v>
      </c>
      <c r="C146" s="36">
        <v>300</v>
      </c>
      <c r="D146" s="299">
        <f>G146+J146</f>
        <v>300</v>
      </c>
      <c r="E146" s="206"/>
      <c r="F146" s="257"/>
      <c r="G146" s="299">
        <v>300</v>
      </c>
      <c r="H146" s="299"/>
      <c r="I146" s="257"/>
      <c r="J146" s="299"/>
      <c r="K146" s="299"/>
      <c r="L146" s="257"/>
    </row>
    <row r="147" spans="1:12" ht="15">
      <c r="A147" s="158" t="s">
        <v>21</v>
      </c>
      <c r="B147" s="36">
        <v>9000090030</v>
      </c>
      <c r="C147" s="36">
        <v>800</v>
      </c>
      <c r="D147" s="249">
        <f t="shared" si="6"/>
        <v>50</v>
      </c>
      <c r="E147" s="206">
        <f t="shared" si="7"/>
        <v>50</v>
      </c>
      <c r="F147" s="257">
        <f t="shared" si="8"/>
        <v>100</v>
      </c>
      <c r="G147" s="259">
        <v>50</v>
      </c>
      <c r="H147" s="129">
        <v>50</v>
      </c>
      <c r="I147" s="257">
        <f t="shared" si="10"/>
        <v>100</v>
      </c>
      <c r="J147" s="259"/>
      <c r="K147" s="129"/>
      <c r="L147" s="257"/>
    </row>
    <row r="148" spans="1:12" ht="30">
      <c r="A148" s="158" t="s">
        <v>409</v>
      </c>
      <c r="B148" s="36">
        <v>9000090040</v>
      </c>
      <c r="C148" s="36"/>
      <c r="D148" s="249">
        <f t="shared" si="6"/>
        <v>500</v>
      </c>
      <c r="E148" s="206">
        <f t="shared" si="7"/>
        <v>44.72</v>
      </c>
      <c r="F148" s="257">
        <f t="shared" si="8"/>
        <v>8.943999999999999</v>
      </c>
      <c r="G148" s="259">
        <f>G149+G150+G151</f>
        <v>500</v>
      </c>
      <c r="H148" s="259">
        <f>H149+H150+H151</f>
        <v>44.72</v>
      </c>
      <c r="I148" s="257">
        <f t="shared" si="10"/>
        <v>8.943999999999999</v>
      </c>
      <c r="J148" s="259">
        <f>J149+J150+J151</f>
        <v>0</v>
      </c>
      <c r="K148" s="259">
        <f>K149+K150+K151</f>
        <v>0</v>
      </c>
      <c r="L148" s="257"/>
    </row>
    <row r="149" spans="1:12" ht="30">
      <c r="A149" s="146" t="s">
        <v>210</v>
      </c>
      <c r="B149" s="36">
        <v>9000090040</v>
      </c>
      <c r="C149" s="36">
        <v>200</v>
      </c>
      <c r="D149" s="249">
        <f t="shared" si="6"/>
        <v>400</v>
      </c>
      <c r="E149" s="206">
        <f t="shared" si="7"/>
        <v>44.72</v>
      </c>
      <c r="F149" s="257">
        <f t="shared" si="8"/>
        <v>11.18</v>
      </c>
      <c r="G149" s="259">
        <v>400</v>
      </c>
      <c r="H149" s="129">
        <v>44.72</v>
      </c>
      <c r="I149" s="257">
        <f t="shared" si="10"/>
        <v>11.18</v>
      </c>
      <c r="J149" s="259"/>
      <c r="K149" s="129"/>
      <c r="L149" s="257"/>
    </row>
    <row r="150" spans="1:12" ht="15">
      <c r="A150" s="158" t="s">
        <v>49</v>
      </c>
      <c r="B150" s="36">
        <v>9000090040</v>
      </c>
      <c r="C150" s="36">
        <v>300</v>
      </c>
      <c r="D150" s="249">
        <f t="shared" si="6"/>
        <v>50</v>
      </c>
      <c r="E150" s="206">
        <f t="shared" si="7"/>
        <v>0</v>
      </c>
      <c r="F150" s="257">
        <f t="shared" si="8"/>
        <v>0</v>
      </c>
      <c r="G150" s="259">
        <v>50</v>
      </c>
      <c r="H150" s="129"/>
      <c r="I150" s="257">
        <f t="shared" si="10"/>
        <v>0</v>
      </c>
      <c r="J150" s="259"/>
      <c r="K150" s="129"/>
      <c r="L150" s="257"/>
    </row>
    <row r="151" spans="1:12" ht="15">
      <c r="A151" s="158" t="s">
        <v>21</v>
      </c>
      <c r="B151" s="36">
        <v>9000090040</v>
      </c>
      <c r="C151" s="36">
        <v>800</v>
      </c>
      <c r="D151" s="249">
        <f t="shared" si="6"/>
        <v>50</v>
      </c>
      <c r="E151" s="206">
        <f t="shared" si="7"/>
        <v>0</v>
      </c>
      <c r="F151" s="257">
        <f t="shared" si="8"/>
        <v>0</v>
      </c>
      <c r="G151" s="259">
        <v>50</v>
      </c>
      <c r="H151" s="129"/>
      <c r="I151" s="257">
        <f t="shared" si="10"/>
        <v>0</v>
      </c>
      <c r="J151" s="259"/>
      <c r="K151" s="129"/>
      <c r="L151" s="257"/>
    </row>
    <row r="152" spans="1:12" ht="48.75" customHeight="1">
      <c r="A152" s="158" t="s">
        <v>76</v>
      </c>
      <c r="B152" s="36">
        <v>9000090050</v>
      </c>
      <c r="C152" s="36"/>
      <c r="D152" s="249">
        <f t="shared" si="6"/>
        <v>270</v>
      </c>
      <c r="E152" s="206">
        <f t="shared" si="7"/>
        <v>61.32625</v>
      </c>
      <c r="F152" s="257">
        <f t="shared" si="8"/>
        <v>22.713425925925925</v>
      </c>
      <c r="G152" s="259">
        <f>G153+G154</f>
        <v>270</v>
      </c>
      <c r="H152" s="259">
        <f>H153+H154</f>
        <v>61.32625</v>
      </c>
      <c r="I152" s="257">
        <f t="shared" si="10"/>
        <v>22.713425925925925</v>
      </c>
      <c r="J152" s="259">
        <f>J153+J154</f>
        <v>0</v>
      </c>
      <c r="K152" s="259">
        <f>K153+K154</f>
        <v>0</v>
      </c>
      <c r="L152" s="257"/>
    </row>
    <row r="153" spans="1:12" ht="30">
      <c r="A153" s="146" t="s">
        <v>210</v>
      </c>
      <c r="B153" s="36">
        <v>9000090050</v>
      </c>
      <c r="C153" s="36">
        <v>200</v>
      </c>
      <c r="D153" s="249">
        <f t="shared" si="6"/>
        <v>250</v>
      </c>
      <c r="E153" s="206">
        <f t="shared" si="7"/>
        <v>61.32625</v>
      </c>
      <c r="F153" s="257">
        <f t="shared" si="8"/>
        <v>24.5305</v>
      </c>
      <c r="G153" s="259">
        <v>250</v>
      </c>
      <c r="H153" s="129">
        <v>61.32625</v>
      </c>
      <c r="I153" s="257">
        <f t="shared" si="10"/>
        <v>24.5305</v>
      </c>
      <c r="J153" s="259"/>
      <c r="K153" s="129"/>
      <c r="L153" s="257"/>
    </row>
    <row r="154" spans="1:12" ht="15">
      <c r="A154" s="158" t="s">
        <v>21</v>
      </c>
      <c r="B154" s="36">
        <v>9000090050</v>
      </c>
      <c r="C154" s="36">
        <v>800</v>
      </c>
      <c r="D154" s="249">
        <f t="shared" si="6"/>
        <v>20</v>
      </c>
      <c r="E154" s="206">
        <f t="shared" si="7"/>
        <v>0</v>
      </c>
      <c r="F154" s="257">
        <f t="shared" si="8"/>
        <v>0</v>
      </c>
      <c r="G154" s="259">
        <v>20</v>
      </c>
      <c r="H154" s="129"/>
      <c r="I154" s="257">
        <f t="shared" si="10"/>
        <v>0</v>
      </c>
      <c r="J154" s="259"/>
      <c r="K154" s="129"/>
      <c r="L154" s="257"/>
    </row>
    <row r="155" spans="1:12" ht="15">
      <c r="A155" s="158" t="s">
        <v>410</v>
      </c>
      <c r="B155" s="36">
        <v>9000090060</v>
      </c>
      <c r="C155" s="36"/>
      <c r="D155" s="249">
        <f aca="true" t="shared" si="11" ref="D155:D208">G155+J155</f>
        <v>10</v>
      </c>
      <c r="E155" s="206">
        <f aca="true" t="shared" si="12" ref="E155:E208">H155+K155</f>
        <v>0</v>
      </c>
      <c r="F155" s="257">
        <f aca="true" t="shared" si="13" ref="F155:F208">E155/D155*100</f>
        <v>0</v>
      </c>
      <c r="G155" s="259">
        <f>G156</f>
        <v>10</v>
      </c>
      <c r="H155" s="259">
        <f>H156</f>
        <v>0</v>
      </c>
      <c r="I155" s="257">
        <f aca="true" t="shared" si="14" ref="I155:I208">H155/G155*100</f>
        <v>0</v>
      </c>
      <c r="J155" s="259">
        <f>J156</f>
        <v>0</v>
      </c>
      <c r="K155" s="259">
        <f>K156</f>
        <v>0</v>
      </c>
      <c r="L155" s="257"/>
    </row>
    <row r="156" spans="1:12" ht="30">
      <c r="A156" s="146" t="s">
        <v>210</v>
      </c>
      <c r="B156" s="36">
        <v>9000090060</v>
      </c>
      <c r="C156" s="36">
        <v>200</v>
      </c>
      <c r="D156" s="249">
        <f t="shared" si="11"/>
        <v>10</v>
      </c>
      <c r="E156" s="206">
        <f t="shared" si="12"/>
        <v>0</v>
      </c>
      <c r="F156" s="257">
        <f t="shared" si="13"/>
        <v>0</v>
      </c>
      <c r="G156" s="259">
        <v>10</v>
      </c>
      <c r="H156" s="129"/>
      <c r="I156" s="257">
        <f t="shared" si="14"/>
        <v>0</v>
      </c>
      <c r="J156" s="259"/>
      <c r="K156" s="129"/>
      <c r="L156" s="257"/>
    </row>
    <row r="157" spans="1:12" ht="30">
      <c r="A157" s="158" t="s">
        <v>416</v>
      </c>
      <c r="B157" s="36">
        <v>9000090070</v>
      </c>
      <c r="C157" s="36"/>
      <c r="D157" s="249">
        <f t="shared" si="11"/>
        <v>7550</v>
      </c>
      <c r="E157" s="206">
        <f t="shared" si="12"/>
        <v>2214.96405</v>
      </c>
      <c r="F157" s="257">
        <f t="shared" si="13"/>
        <v>29.337272185430464</v>
      </c>
      <c r="G157" s="259">
        <f>G158+G159+G160</f>
        <v>7550</v>
      </c>
      <c r="H157" s="259">
        <f>H158+H159+H160</f>
        <v>2214.96405</v>
      </c>
      <c r="I157" s="257">
        <f t="shared" si="14"/>
        <v>29.337272185430464</v>
      </c>
      <c r="J157" s="259">
        <f>J158+J159+J160</f>
        <v>0</v>
      </c>
      <c r="K157" s="259">
        <f>K158+K159+K160</f>
        <v>0</v>
      </c>
      <c r="L157" s="257"/>
    </row>
    <row r="158" spans="1:12" ht="60">
      <c r="A158" s="158" t="s">
        <v>17</v>
      </c>
      <c r="B158" s="36">
        <v>9000090070</v>
      </c>
      <c r="C158" s="36">
        <v>100</v>
      </c>
      <c r="D158" s="249">
        <f t="shared" si="11"/>
        <v>4000</v>
      </c>
      <c r="E158" s="206">
        <f t="shared" si="12"/>
        <v>1537.58901</v>
      </c>
      <c r="F158" s="257">
        <f t="shared" si="13"/>
        <v>38.439725249999995</v>
      </c>
      <c r="G158" s="259">
        <v>4000</v>
      </c>
      <c r="H158" s="129">
        <v>1537.58901</v>
      </c>
      <c r="I158" s="257">
        <f t="shared" si="14"/>
        <v>38.439725249999995</v>
      </c>
      <c r="J158" s="259"/>
      <c r="K158" s="129"/>
      <c r="L158" s="257"/>
    </row>
    <row r="159" spans="1:12" ht="30">
      <c r="A159" s="146" t="s">
        <v>210</v>
      </c>
      <c r="B159" s="36">
        <v>9000090070</v>
      </c>
      <c r="C159" s="36">
        <v>200</v>
      </c>
      <c r="D159" s="249">
        <f t="shared" si="11"/>
        <v>3500</v>
      </c>
      <c r="E159" s="206">
        <f t="shared" si="12"/>
        <v>670.95704</v>
      </c>
      <c r="F159" s="257">
        <f t="shared" si="13"/>
        <v>19.17020114285714</v>
      </c>
      <c r="G159" s="259">
        <v>3500</v>
      </c>
      <c r="H159" s="129">
        <v>670.95704</v>
      </c>
      <c r="I159" s="257">
        <f t="shared" si="14"/>
        <v>19.17020114285714</v>
      </c>
      <c r="J159" s="259"/>
      <c r="K159" s="129"/>
      <c r="L159" s="257"/>
    </row>
    <row r="160" spans="1:12" ht="15">
      <c r="A160" s="158" t="s">
        <v>21</v>
      </c>
      <c r="B160" s="36">
        <v>9000090070</v>
      </c>
      <c r="C160" s="36">
        <v>800</v>
      </c>
      <c r="D160" s="249">
        <f t="shared" si="11"/>
        <v>50</v>
      </c>
      <c r="E160" s="206">
        <f t="shared" si="12"/>
        <v>6.418</v>
      </c>
      <c r="F160" s="257">
        <f t="shared" si="13"/>
        <v>12.836</v>
      </c>
      <c r="G160" s="259">
        <v>50</v>
      </c>
      <c r="H160" s="129">
        <v>6.418</v>
      </c>
      <c r="I160" s="257">
        <f t="shared" si="14"/>
        <v>12.836</v>
      </c>
      <c r="J160" s="259"/>
      <c r="K160" s="129"/>
      <c r="L160" s="257"/>
    </row>
    <row r="161" spans="1:12" ht="15">
      <c r="A161" s="141" t="s">
        <v>417</v>
      </c>
      <c r="B161" s="36">
        <v>9000090100</v>
      </c>
      <c r="C161" s="36"/>
      <c r="D161" s="249">
        <f t="shared" si="11"/>
        <v>1400</v>
      </c>
      <c r="E161" s="206">
        <f t="shared" si="12"/>
        <v>476.98657</v>
      </c>
      <c r="F161" s="257">
        <f t="shared" si="13"/>
        <v>34.07046928571428</v>
      </c>
      <c r="G161" s="259">
        <f>G162+G163</f>
        <v>1400</v>
      </c>
      <c r="H161" s="259">
        <f>H162+H163</f>
        <v>476.98657</v>
      </c>
      <c r="I161" s="257">
        <f t="shared" si="14"/>
        <v>34.07046928571428</v>
      </c>
      <c r="J161" s="259">
        <f>J162+J163</f>
        <v>0</v>
      </c>
      <c r="K161" s="259">
        <f>K162+K163</f>
        <v>0</v>
      </c>
      <c r="L161" s="257"/>
    </row>
    <row r="162" spans="1:12" ht="60">
      <c r="A162" s="158" t="s">
        <v>17</v>
      </c>
      <c r="B162" s="36">
        <v>9000090100</v>
      </c>
      <c r="C162" s="36">
        <v>100</v>
      </c>
      <c r="D162" s="249">
        <f t="shared" si="11"/>
        <v>1300</v>
      </c>
      <c r="E162" s="206">
        <f t="shared" si="12"/>
        <v>476.98657</v>
      </c>
      <c r="F162" s="257">
        <f t="shared" si="13"/>
        <v>36.691274615384614</v>
      </c>
      <c r="G162" s="259">
        <v>1300</v>
      </c>
      <c r="H162" s="129">
        <v>476.98657</v>
      </c>
      <c r="I162" s="257">
        <f t="shared" si="14"/>
        <v>36.691274615384614</v>
      </c>
      <c r="J162" s="259"/>
      <c r="K162" s="129"/>
      <c r="L162" s="257"/>
    </row>
    <row r="163" spans="1:12" ht="15">
      <c r="A163" s="158" t="s">
        <v>49</v>
      </c>
      <c r="B163" s="36">
        <v>9000090100</v>
      </c>
      <c r="C163" s="36">
        <v>300</v>
      </c>
      <c r="D163" s="249">
        <f t="shared" si="11"/>
        <v>100</v>
      </c>
      <c r="E163" s="206">
        <f t="shared" si="12"/>
        <v>0</v>
      </c>
      <c r="F163" s="257">
        <f t="shared" si="13"/>
        <v>0</v>
      </c>
      <c r="G163" s="259">
        <v>100</v>
      </c>
      <c r="H163" s="129"/>
      <c r="I163" s="257">
        <f t="shared" si="14"/>
        <v>0</v>
      </c>
      <c r="J163" s="259"/>
      <c r="K163" s="129"/>
      <c r="L163" s="257"/>
    </row>
    <row r="164" spans="1:12" ht="45">
      <c r="A164" s="158" t="s">
        <v>411</v>
      </c>
      <c r="B164" s="36">
        <v>9000090310</v>
      </c>
      <c r="C164" s="36"/>
      <c r="D164" s="249">
        <f t="shared" si="11"/>
        <v>100</v>
      </c>
      <c r="E164" s="206">
        <f t="shared" si="12"/>
        <v>0</v>
      </c>
      <c r="F164" s="257">
        <f t="shared" si="13"/>
        <v>0</v>
      </c>
      <c r="G164" s="259">
        <f>G165</f>
        <v>100</v>
      </c>
      <c r="H164" s="259">
        <f>H165</f>
        <v>0</v>
      </c>
      <c r="I164" s="257">
        <f t="shared" si="14"/>
        <v>0</v>
      </c>
      <c r="J164" s="259">
        <f>J165</f>
        <v>0</v>
      </c>
      <c r="K164" s="259">
        <f>K165</f>
        <v>0</v>
      </c>
      <c r="L164" s="257"/>
    </row>
    <row r="165" spans="1:12" ht="30">
      <c r="A165" s="146" t="s">
        <v>210</v>
      </c>
      <c r="B165" s="36">
        <v>9000090310</v>
      </c>
      <c r="C165" s="36">
        <v>200</v>
      </c>
      <c r="D165" s="249">
        <f t="shared" si="11"/>
        <v>100</v>
      </c>
      <c r="E165" s="206">
        <f t="shared" si="12"/>
        <v>0</v>
      </c>
      <c r="F165" s="257">
        <f t="shared" si="13"/>
        <v>0</v>
      </c>
      <c r="G165" s="259">
        <v>100</v>
      </c>
      <c r="H165" s="129"/>
      <c r="I165" s="257">
        <f t="shared" si="14"/>
        <v>0</v>
      </c>
      <c r="J165" s="259"/>
      <c r="K165" s="129"/>
      <c r="L165" s="257"/>
    </row>
    <row r="166" spans="1:12" ht="15">
      <c r="A166" s="158" t="s">
        <v>428</v>
      </c>
      <c r="B166" s="36">
        <v>9000090410</v>
      </c>
      <c r="C166" s="36"/>
      <c r="D166" s="249">
        <f t="shared" si="11"/>
        <v>3600</v>
      </c>
      <c r="E166" s="206">
        <f t="shared" si="12"/>
        <v>676.29504</v>
      </c>
      <c r="F166" s="257">
        <f t="shared" si="13"/>
        <v>18.785973333333335</v>
      </c>
      <c r="G166" s="259">
        <f>G167</f>
        <v>3600</v>
      </c>
      <c r="H166" s="259">
        <f>H167</f>
        <v>676.29504</v>
      </c>
      <c r="I166" s="257">
        <f t="shared" si="14"/>
        <v>18.785973333333335</v>
      </c>
      <c r="J166" s="259">
        <f>J167</f>
        <v>0</v>
      </c>
      <c r="K166" s="259">
        <f>K167</f>
        <v>0</v>
      </c>
      <c r="L166" s="257"/>
    </row>
    <row r="167" spans="1:12" ht="15">
      <c r="A167" s="158" t="s">
        <v>21</v>
      </c>
      <c r="B167" s="36">
        <v>9000090410</v>
      </c>
      <c r="C167" s="36">
        <v>200</v>
      </c>
      <c r="D167" s="249">
        <f t="shared" si="11"/>
        <v>3600</v>
      </c>
      <c r="E167" s="206">
        <f t="shared" si="12"/>
        <v>676.29504</v>
      </c>
      <c r="F167" s="257">
        <f t="shared" si="13"/>
        <v>18.785973333333335</v>
      </c>
      <c r="G167" s="259">
        <v>3600</v>
      </c>
      <c r="H167" s="129">
        <v>676.29504</v>
      </c>
      <c r="I167" s="257">
        <f t="shared" si="14"/>
        <v>18.785973333333335</v>
      </c>
      <c r="J167" s="259"/>
      <c r="K167" s="129"/>
      <c r="L167" s="257"/>
    </row>
    <row r="168" spans="1:12" ht="30">
      <c r="A168" s="158" t="s">
        <v>429</v>
      </c>
      <c r="B168" s="36">
        <v>9000090420</v>
      </c>
      <c r="C168" s="36"/>
      <c r="D168" s="249">
        <f t="shared" si="11"/>
        <v>1641.6</v>
      </c>
      <c r="E168" s="206">
        <f t="shared" si="12"/>
        <v>88.55261</v>
      </c>
      <c r="F168" s="257">
        <f t="shared" si="13"/>
        <v>5.3942866715399616</v>
      </c>
      <c r="G168" s="259">
        <f>G169</f>
        <v>1641.6</v>
      </c>
      <c r="H168" s="259">
        <f>H169</f>
        <v>88.55261</v>
      </c>
      <c r="I168" s="257">
        <f t="shared" si="14"/>
        <v>5.3942866715399616</v>
      </c>
      <c r="J168" s="259">
        <f>J169</f>
        <v>0</v>
      </c>
      <c r="K168" s="259">
        <f>K169</f>
        <v>0</v>
      </c>
      <c r="L168" s="257"/>
    </row>
    <row r="169" spans="1:12" ht="30">
      <c r="A169" s="146" t="s">
        <v>210</v>
      </c>
      <c r="B169" s="36">
        <v>9000090420</v>
      </c>
      <c r="C169" s="36">
        <v>200</v>
      </c>
      <c r="D169" s="249">
        <f t="shared" si="11"/>
        <v>1641.6</v>
      </c>
      <c r="E169" s="206">
        <f t="shared" si="12"/>
        <v>88.55261</v>
      </c>
      <c r="F169" s="257">
        <f t="shared" si="13"/>
        <v>5.3942866715399616</v>
      </c>
      <c r="G169" s="259">
        <v>1641.6</v>
      </c>
      <c r="H169" s="129">
        <v>88.55261</v>
      </c>
      <c r="I169" s="257">
        <f t="shared" si="14"/>
        <v>5.3942866715399616</v>
      </c>
      <c r="J169" s="259"/>
      <c r="K169" s="129"/>
      <c r="L169" s="257"/>
    </row>
    <row r="170" spans="1:12" ht="75" hidden="1">
      <c r="A170" s="158" t="s">
        <v>430</v>
      </c>
      <c r="B170" s="36">
        <v>9000090430</v>
      </c>
      <c r="C170" s="36"/>
      <c r="D170" s="249">
        <f t="shared" si="11"/>
        <v>0</v>
      </c>
      <c r="E170" s="206">
        <f t="shared" si="12"/>
        <v>0</v>
      </c>
      <c r="F170" s="257" t="e">
        <f t="shared" si="13"/>
        <v>#DIV/0!</v>
      </c>
      <c r="G170" s="259"/>
      <c r="H170" s="129"/>
      <c r="I170" s="257" t="e">
        <f t="shared" si="14"/>
        <v>#DIV/0!</v>
      </c>
      <c r="J170" s="259"/>
      <c r="K170" s="129"/>
      <c r="L170" s="257"/>
    </row>
    <row r="171" spans="1:12" ht="30" hidden="1">
      <c r="A171" s="146" t="s">
        <v>210</v>
      </c>
      <c r="B171" s="36">
        <v>9000090430</v>
      </c>
      <c r="C171" s="36">
        <v>200</v>
      </c>
      <c r="D171" s="249">
        <f t="shared" si="11"/>
        <v>0</v>
      </c>
      <c r="E171" s="206">
        <f t="shared" si="12"/>
        <v>0</v>
      </c>
      <c r="F171" s="257" t="e">
        <f t="shared" si="13"/>
        <v>#DIV/0!</v>
      </c>
      <c r="G171" s="259"/>
      <c r="H171" s="129"/>
      <c r="I171" s="257" t="e">
        <f t="shared" si="14"/>
        <v>#DIV/0!</v>
      </c>
      <c r="J171" s="259"/>
      <c r="K171" s="129"/>
      <c r="L171" s="257"/>
    </row>
    <row r="172" spans="1:12" ht="15" hidden="1">
      <c r="A172" s="6" t="s">
        <v>489</v>
      </c>
      <c r="B172" s="36">
        <v>9000090440</v>
      </c>
      <c r="C172" s="36"/>
      <c r="D172" s="249">
        <f t="shared" si="11"/>
        <v>0</v>
      </c>
      <c r="E172" s="206">
        <f t="shared" si="12"/>
        <v>0</v>
      </c>
      <c r="F172" s="257" t="e">
        <f t="shared" si="13"/>
        <v>#DIV/0!</v>
      </c>
      <c r="G172" s="259"/>
      <c r="H172" s="129"/>
      <c r="I172" s="257" t="e">
        <f t="shared" si="14"/>
        <v>#DIV/0!</v>
      </c>
      <c r="J172" s="259"/>
      <c r="K172" s="129"/>
      <c r="L172" s="257"/>
    </row>
    <row r="173" spans="1:12" ht="30" hidden="1">
      <c r="A173" s="146" t="s">
        <v>210</v>
      </c>
      <c r="B173" s="36">
        <v>9000090440</v>
      </c>
      <c r="C173" s="36">
        <v>200</v>
      </c>
      <c r="D173" s="249">
        <f t="shared" si="11"/>
        <v>0</v>
      </c>
      <c r="E173" s="206">
        <f t="shared" si="12"/>
        <v>0</v>
      </c>
      <c r="F173" s="257" t="e">
        <f t="shared" si="13"/>
        <v>#DIV/0!</v>
      </c>
      <c r="G173" s="259"/>
      <c r="H173" s="129"/>
      <c r="I173" s="257" t="e">
        <f t="shared" si="14"/>
        <v>#DIV/0!</v>
      </c>
      <c r="J173" s="259"/>
      <c r="K173" s="129"/>
      <c r="L173" s="257"/>
    </row>
    <row r="174" spans="1:12" ht="15" hidden="1">
      <c r="A174" s="158" t="s">
        <v>21</v>
      </c>
      <c r="B174" s="36">
        <v>9000090440</v>
      </c>
      <c r="C174" s="36">
        <v>800</v>
      </c>
      <c r="D174" s="249">
        <f t="shared" si="11"/>
        <v>0</v>
      </c>
      <c r="E174" s="206">
        <f t="shared" si="12"/>
        <v>0</v>
      </c>
      <c r="F174" s="257" t="e">
        <f t="shared" si="13"/>
        <v>#DIV/0!</v>
      </c>
      <c r="G174" s="259"/>
      <c r="H174" s="129"/>
      <c r="I174" s="257" t="e">
        <f t="shared" si="14"/>
        <v>#DIV/0!</v>
      </c>
      <c r="J174" s="259"/>
      <c r="K174" s="129"/>
      <c r="L174" s="257"/>
    </row>
    <row r="175" spans="1:12" ht="15">
      <c r="A175" s="158" t="s">
        <v>101</v>
      </c>
      <c r="B175" s="36">
        <v>9000090510</v>
      </c>
      <c r="C175" s="36"/>
      <c r="D175" s="249">
        <f t="shared" si="11"/>
        <v>300</v>
      </c>
      <c r="E175" s="206">
        <f t="shared" si="12"/>
        <v>38.53291</v>
      </c>
      <c r="F175" s="257">
        <f t="shared" si="13"/>
        <v>12.844303333333334</v>
      </c>
      <c r="G175" s="259">
        <f>G176</f>
        <v>300</v>
      </c>
      <c r="H175" s="259">
        <f>H176</f>
        <v>38.53291</v>
      </c>
      <c r="I175" s="257">
        <f t="shared" si="14"/>
        <v>12.844303333333334</v>
      </c>
      <c r="J175" s="259">
        <f>J176</f>
        <v>0</v>
      </c>
      <c r="K175" s="259">
        <f>K176</f>
        <v>0</v>
      </c>
      <c r="L175" s="257"/>
    </row>
    <row r="176" spans="1:12" ht="30">
      <c r="A176" s="146" t="s">
        <v>210</v>
      </c>
      <c r="B176" s="36">
        <v>9000090510</v>
      </c>
      <c r="C176" s="36">
        <v>200</v>
      </c>
      <c r="D176" s="249">
        <f t="shared" si="11"/>
        <v>300</v>
      </c>
      <c r="E176" s="206">
        <f t="shared" si="12"/>
        <v>38.53291</v>
      </c>
      <c r="F176" s="257">
        <f t="shared" si="13"/>
        <v>12.844303333333334</v>
      </c>
      <c r="G176" s="259">
        <v>300</v>
      </c>
      <c r="H176" s="129">
        <v>38.53291</v>
      </c>
      <c r="I176" s="257">
        <f t="shared" si="14"/>
        <v>12.844303333333334</v>
      </c>
      <c r="J176" s="259"/>
      <c r="K176" s="129"/>
      <c r="L176" s="257"/>
    </row>
    <row r="177" spans="1:12" ht="15">
      <c r="A177" s="158" t="s">
        <v>189</v>
      </c>
      <c r="B177" s="36">
        <v>9000090520</v>
      </c>
      <c r="C177" s="36"/>
      <c r="D177" s="249">
        <f t="shared" si="11"/>
        <v>5000</v>
      </c>
      <c r="E177" s="206">
        <f t="shared" si="12"/>
        <v>1490.64248</v>
      </c>
      <c r="F177" s="257">
        <f t="shared" si="13"/>
        <v>29.812849600000003</v>
      </c>
      <c r="G177" s="259">
        <f>G178+G179</f>
        <v>5000</v>
      </c>
      <c r="H177" s="259">
        <f>H178+H179</f>
        <v>1490.64248</v>
      </c>
      <c r="I177" s="257">
        <f t="shared" si="14"/>
        <v>29.812849600000003</v>
      </c>
      <c r="J177" s="259">
        <f>J178+J179</f>
        <v>0</v>
      </c>
      <c r="K177" s="259">
        <f>K178+K179</f>
        <v>0</v>
      </c>
      <c r="L177" s="257"/>
    </row>
    <row r="178" spans="1:12" ht="30">
      <c r="A178" s="146" t="s">
        <v>210</v>
      </c>
      <c r="B178" s="36">
        <v>9000090520</v>
      </c>
      <c r="C178" s="36">
        <v>200</v>
      </c>
      <c r="D178" s="249">
        <f t="shared" si="11"/>
        <v>4000</v>
      </c>
      <c r="E178" s="206">
        <f t="shared" si="12"/>
        <v>1455.53248</v>
      </c>
      <c r="F178" s="257">
        <f t="shared" si="13"/>
        <v>36.388312</v>
      </c>
      <c r="G178" s="259">
        <v>4000</v>
      </c>
      <c r="H178" s="206">
        <v>1455.53248</v>
      </c>
      <c r="I178" s="257">
        <f t="shared" si="14"/>
        <v>36.388312</v>
      </c>
      <c r="J178" s="259"/>
      <c r="K178" s="206"/>
      <c r="L178" s="257"/>
    </row>
    <row r="179" spans="1:12" ht="15">
      <c r="A179" s="158" t="s">
        <v>21</v>
      </c>
      <c r="B179" s="36">
        <v>9000090520</v>
      </c>
      <c r="C179" s="36">
        <v>800</v>
      </c>
      <c r="D179" s="249">
        <f t="shared" si="11"/>
        <v>1000</v>
      </c>
      <c r="E179" s="206">
        <f t="shared" si="12"/>
        <v>35.11</v>
      </c>
      <c r="F179" s="257">
        <f t="shared" si="13"/>
        <v>3.511</v>
      </c>
      <c r="G179" s="259">
        <v>1000</v>
      </c>
      <c r="H179" s="206">
        <v>35.11</v>
      </c>
      <c r="I179" s="257">
        <f t="shared" si="14"/>
        <v>3.511</v>
      </c>
      <c r="J179" s="259"/>
      <c r="K179" s="206"/>
      <c r="L179" s="257"/>
    </row>
    <row r="180" spans="1:12" ht="15">
      <c r="A180" s="158" t="s">
        <v>412</v>
      </c>
      <c r="B180" s="36">
        <v>9000090530</v>
      </c>
      <c r="C180" s="36"/>
      <c r="D180" s="249">
        <f t="shared" si="11"/>
        <v>5452.8</v>
      </c>
      <c r="E180" s="206">
        <f t="shared" si="12"/>
        <v>0</v>
      </c>
      <c r="F180" s="257">
        <f t="shared" si="13"/>
        <v>0</v>
      </c>
      <c r="G180" s="259">
        <f>G181</f>
        <v>5452.8</v>
      </c>
      <c r="H180" s="259">
        <f>H181</f>
        <v>0</v>
      </c>
      <c r="I180" s="257">
        <f t="shared" si="14"/>
        <v>0</v>
      </c>
      <c r="J180" s="259">
        <f>J181</f>
        <v>0</v>
      </c>
      <c r="K180" s="259">
        <f>K181</f>
        <v>0</v>
      </c>
      <c r="L180" s="257"/>
    </row>
    <row r="181" spans="1:12" ht="30">
      <c r="A181" s="146" t="s">
        <v>210</v>
      </c>
      <c r="B181" s="36">
        <v>9000090530</v>
      </c>
      <c r="C181" s="36">
        <v>200</v>
      </c>
      <c r="D181" s="249">
        <f t="shared" si="11"/>
        <v>5452.8</v>
      </c>
      <c r="E181" s="206">
        <f t="shared" si="12"/>
        <v>0</v>
      </c>
      <c r="F181" s="257">
        <f t="shared" si="13"/>
        <v>0</v>
      </c>
      <c r="G181" s="259">
        <v>5452.8</v>
      </c>
      <c r="H181" s="129"/>
      <c r="I181" s="257">
        <f t="shared" si="14"/>
        <v>0</v>
      </c>
      <c r="J181" s="259"/>
      <c r="K181" s="129"/>
      <c r="L181" s="257"/>
    </row>
    <row r="182" spans="1:12" ht="15">
      <c r="A182" s="158" t="s">
        <v>407</v>
      </c>
      <c r="B182" s="36">
        <v>9000090750</v>
      </c>
      <c r="C182" s="36"/>
      <c r="D182" s="249">
        <f t="shared" si="11"/>
        <v>3750</v>
      </c>
      <c r="E182" s="206">
        <f t="shared" si="12"/>
        <v>1216.90237</v>
      </c>
      <c r="F182" s="257">
        <f t="shared" si="13"/>
        <v>32.45072986666667</v>
      </c>
      <c r="G182" s="259">
        <f>G183+G184+G185</f>
        <v>3750</v>
      </c>
      <c r="H182" s="259">
        <f>H183+H184+H185</f>
        <v>1216.90237</v>
      </c>
      <c r="I182" s="257">
        <f t="shared" si="14"/>
        <v>32.45072986666667</v>
      </c>
      <c r="J182" s="259">
        <f>J183+J184+J185</f>
        <v>0</v>
      </c>
      <c r="K182" s="259">
        <f>K183+K184+K185</f>
        <v>0</v>
      </c>
      <c r="L182" s="257"/>
    </row>
    <row r="183" spans="1:12" ht="60">
      <c r="A183" s="158" t="s">
        <v>17</v>
      </c>
      <c r="B183" s="36">
        <v>9000090750</v>
      </c>
      <c r="C183" s="36">
        <v>100</v>
      </c>
      <c r="D183" s="249">
        <f t="shared" si="11"/>
        <v>3600</v>
      </c>
      <c r="E183" s="206">
        <f t="shared" si="12"/>
        <v>1204.80237</v>
      </c>
      <c r="F183" s="257">
        <f t="shared" si="13"/>
        <v>33.4667325</v>
      </c>
      <c r="G183" s="259">
        <v>3600</v>
      </c>
      <c r="H183" s="129">
        <v>1204.80237</v>
      </c>
      <c r="I183" s="257">
        <f t="shared" si="14"/>
        <v>33.4667325</v>
      </c>
      <c r="J183" s="259"/>
      <c r="K183" s="129"/>
      <c r="L183" s="257"/>
    </row>
    <row r="184" spans="1:12" ht="30">
      <c r="A184" s="146" t="s">
        <v>210</v>
      </c>
      <c r="B184" s="36">
        <v>9000090750</v>
      </c>
      <c r="C184" s="36">
        <v>200</v>
      </c>
      <c r="D184" s="249">
        <f t="shared" si="11"/>
        <v>100</v>
      </c>
      <c r="E184" s="206">
        <f t="shared" si="12"/>
        <v>12.1</v>
      </c>
      <c r="F184" s="257">
        <f t="shared" si="13"/>
        <v>12.1</v>
      </c>
      <c r="G184" s="259">
        <v>100</v>
      </c>
      <c r="H184" s="129">
        <v>12.1</v>
      </c>
      <c r="I184" s="257">
        <f t="shared" si="14"/>
        <v>12.1</v>
      </c>
      <c r="J184" s="259"/>
      <c r="K184" s="129"/>
      <c r="L184" s="257"/>
    </row>
    <row r="185" spans="1:12" ht="15">
      <c r="A185" s="158" t="s">
        <v>21</v>
      </c>
      <c r="B185" s="36">
        <v>9000090750</v>
      </c>
      <c r="C185" s="36">
        <v>800</v>
      </c>
      <c r="D185" s="249">
        <f t="shared" si="11"/>
        <v>50</v>
      </c>
      <c r="E185" s="206">
        <f t="shared" si="12"/>
        <v>0</v>
      </c>
      <c r="F185" s="257">
        <f t="shared" si="13"/>
        <v>0</v>
      </c>
      <c r="G185" s="259">
        <v>50</v>
      </c>
      <c r="H185" s="129">
        <v>0</v>
      </c>
      <c r="I185" s="257">
        <f t="shared" si="14"/>
        <v>0</v>
      </c>
      <c r="J185" s="259"/>
      <c r="K185" s="129"/>
      <c r="L185" s="257"/>
    </row>
    <row r="186" spans="1:12" ht="15">
      <c r="A186" s="158" t="s">
        <v>415</v>
      </c>
      <c r="B186" s="36">
        <v>9000090760</v>
      </c>
      <c r="C186" s="36"/>
      <c r="D186" s="249">
        <f t="shared" si="11"/>
        <v>1000</v>
      </c>
      <c r="E186" s="206">
        <f t="shared" si="12"/>
        <v>337.7055</v>
      </c>
      <c r="F186" s="257">
        <f t="shared" si="13"/>
        <v>33.77055</v>
      </c>
      <c r="G186" s="259">
        <f>G187</f>
        <v>1000</v>
      </c>
      <c r="H186" s="259">
        <f>H187</f>
        <v>337.7055</v>
      </c>
      <c r="I186" s="257">
        <f t="shared" si="14"/>
        <v>33.77055</v>
      </c>
      <c r="J186" s="259">
        <f>J187</f>
        <v>0</v>
      </c>
      <c r="K186" s="259">
        <f>K187</f>
        <v>0</v>
      </c>
      <c r="L186" s="257"/>
    </row>
    <row r="187" spans="1:12" ht="60">
      <c r="A187" s="158" t="s">
        <v>17</v>
      </c>
      <c r="B187" s="36">
        <v>9000090760</v>
      </c>
      <c r="C187" s="36">
        <v>100</v>
      </c>
      <c r="D187" s="249">
        <f t="shared" si="11"/>
        <v>1000</v>
      </c>
      <c r="E187" s="206">
        <f t="shared" si="12"/>
        <v>337.7055</v>
      </c>
      <c r="F187" s="257">
        <f t="shared" si="13"/>
        <v>33.77055</v>
      </c>
      <c r="G187" s="259">
        <v>1000</v>
      </c>
      <c r="H187" s="129">
        <v>337.7055</v>
      </c>
      <c r="I187" s="257">
        <f t="shared" si="14"/>
        <v>33.77055</v>
      </c>
      <c r="J187" s="259"/>
      <c r="K187" s="129"/>
      <c r="L187" s="257"/>
    </row>
    <row r="188" spans="1:12" ht="60" hidden="1">
      <c r="A188" s="197" t="s">
        <v>506</v>
      </c>
      <c r="B188" s="198" t="s">
        <v>505</v>
      </c>
      <c r="C188" s="36"/>
      <c r="D188" s="249">
        <f t="shared" si="11"/>
        <v>0</v>
      </c>
      <c r="E188" s="206">
        <f t="shared" si="12"/>
        <v>0</v>
      </c>
      <c r="F188" s="257" t="e">
        <f t="shared" si="13"/>
        <v>#DIV/0!</v>
      </c>
      <c r="G188" s="259">
        <f>G189</f>
        <v>0</v>
      </c>
      <c r="H188" s="259">
        <f>H189</f>
        <v>0</v>
      </c>
      <c r="I188" s="257" t="e">
        <f t="shared" si="14"/>
        <v>#DIV/0!</v>
      </c>
      <c r="J188" s="259"/>
      <c r="K188" s="207"/>
      <c r="L188" s="257"/>
    </row>
    <row r="189" spans="1:12" ht="15" hidden="1">
      <c r="A189" s="158" t="s">
        <v>21</v>
      </c>
      <c r="B189" s="198" t="s">
        <v>505</v>
      </c>
      <c r="C189" s="36">
        <v>800</v>
      </c>
      <c r="D189" s="249">
        <f t="shared" si="11"/>
        <v>0</v>
      </c>
      <c r="E189" s="206">
        <f t="shared" si="12"/>
        <v>0</v>
      </c>
      <c r="F189" s="257" t="e">
        <f t="shared" si="13"/>
        <v>#DIV/0!</v>
      </c>
      <c r="G189" s="259">
        <v>0</v>
      </c>
      <c r="H189" s="129">
        <v>0</v>
      </c>
      <c r="I189" s="257" t="e">
        <f t="shared" si="14"/>
        <v>#DIV/0!</v>
      </c>
      <c r="J189" s="259"/>
      <c r="K189" s="129"/>
      <c r="L189" s="257"/>
    </row>
    <row r="190" spans="1:12" ht="30" hidden="1">
      <c r="A190" s="6" t="s">
        <v>46</v>
      </c>
      <c r="B190" s="198" t="s">
        <v>505</v>
      </c>
      <c r="C190" s="36">
        <v>600</v>
      </c>
      <c r="D190" s="249">
        <f t="shared" si="11"/>
        <v>0</v>
      </c>
      <c r="E190" s="206">
        <f t="shared" si="12"/>
        <v>0</v>
      </c>
      <c r="F190" s="257" t="e">
        <f t="shared" si="13"/>
        <v>#DIV/0!</v>
      </c>
      <c r="G190" s="259"/>
      <c r="H190" s="129"/>
      <c r="I190" s="257" t="e">
        <f t="shared" si="14"/>
        <v>#DIV/0!</v>
      </c>
      <c r="J190" s="259"/>
      <c r="K190" s="129"/>
      <c r="L190" s="257"/>
    </row>
    <row r="191" spans="1:12" ht="30">
      <c r="A191" s="158" t="s">
        <v>413</v>
      </c>
      <c r="B191" s="36">
        <v>9000090810</v>
      </c>
      <c r="C191" s="36"/>
      <c r="D191" s="249">
        <f t="shared" si="11"/>
        <v>3000</v>
      </c>
      <c r="E191" s="206">
        <f t="shared" si="12"/>
        <v>583.2</v>
      </c>
      <c r="F191" s="257">
        <f t="shared" si="13"/>
        <v>19.44</v>
      </c>
      <c r="G191" s="259">
        <f>G192</f>
        <v>3000</v>
      </c>
      <c r="H191" s="259">
        <f>H192</f>
        <v>583.2</v>
      </c>
      <c r="I191" s="257">
        <f t="shared" si="14"/>
        <v>19.44</v>
      </c>
      <c r="J191" s="259">
        <f>J192</f>
        <v>0</v>
      </c>
      <c r="K191" s="259">
        <f>K192</f>
        <v>0</v>
      </c>
      <c r="L191" s="257"/>
    </row>
    <row r="192" spans="1:12" ht="30">
      <c r="A192" s="158" t="s">
        <v>46</v>
      </c>
      <c r="B192" s="36">
        <v>9000090810</v>
      </c>
      <c r="C192" s="36">
        <v>600</v>
      </c>
      <c r="D192" s="249">
        <f t="shared" si="11"/>
        <v>3000</v>
      </c>
      <c r="E192" s="206">
        <f t="shared" si="12"/>
        <v>583.2</v>
      </c>
      <c r="F192" s="257">
        <f t="shared" si="13"/>
        <v>19.44</v>
      </c>
      <c r="G192" s="259">
        <v>3000</v>
      </c>
      <c r="H192" s="129">
        <v>583.2</v>
      </c>
      <c r="I192" s="257">
        <f t="shared" si="14"/>
        <v>19.44</v>
      </c>
      <c r="J192" s="259"/>
      <c r="K192" s="129"/>
      <c r="L192" s="257"/>
    </row>
    <row r="193" spans="1:12" ht="30">
      <c r="A193" s="158" t="s">
        <v>413</v>
      </c>
      <c r="B193" s="36">
        <v>9000090820</v>
      </c>
      <c r="C193" s="36"/>
      <c r="D193" s="249">
        <f t="shared" si="11"/>
        <v>1178</v>
      </c>
      <c r="E193" s="206">
        <f t="shared" si="12"/>
        <v>360.8</v>
      </c>
      <c r="F193" s="257">
        <f t="shared" si="13"/>
        <v>30.628183361629883</v>
      </c>
      <c r="G193" s="259">
        <f>G194</f>
        <v>0</v>
      </c>
      <c r="H193" s="259">
        <f>H194</f>
        <v>0</v>
      </c>
      <c r="I193" s="257"/>
      <c r="J193" s="301">
        <f>J194</f>
        <v>1178</v>
      </c>
      <c r="K193" s="301">
        <f>K194</f>
        <v>360.8</v>
      </c>
      <c r="L193" s="257">
        <f>K193/J193*100</f>
        <v>30.628183361629883</v>
      </c>
    </row>
    <row r="194" spans="1:12" ht="30">
      <c r="A194" s="158" t="s">
        <v>46</v>
      </c>
      <c r="B194" s="36">
        <v>9000090820</v>
      </c>
      <c r="C194" s="36">
        <v>600</v>
      </c>
      <c r="D194" s="249">
        <f t="shared" si="11"/>
        <v>1178</v>
      </c>
      <c r="E194" s="206">
        <f t="shared" si="12"/>
        <v>360.8</v>
      </c>
      <c r="F194" s="257">
        <f t="shared" si="13"/>
        <v>30.628183361629883</v>
      </c>
      <c r="G194" s="259"/>
      <c r="H194" s="129"/>
      <c r="I194" s="257"/>
      <c r="J194" s="260">
        <v>1178</v>
      </c>
      <c r="K194" s="129">
        <v>360.8</v>
      </c>
      <c r="L194" s="257">
        <f>K194/J194*100</f>
        <v>30.628183361629883</v>
      </c>
    </row>
    <row r="195" spans="1:12" ht="15">
      <c r="A195" s="158" t="s">
        <v>414</v>
      </c>
      <c r="B195" s="36">
        <v>9000090830</v>
      </c>
      <c r="C195" s="36"/>
      <c r="D195" s="249">
        <f t="shared" si="11"/>
        <v>6000</v>
      </c>
      <c r="E195" s="206">
        <f t="shared" si="12"/>
        <v>1251.8</v>
      </c>
      <c r="F195" s="257">
        <f t="shared" si="13"/>
        <v>20.863333333333333</v>
      </c>
      <c r="G195" s="259">
        <f>G196</f>
        <v>6000</v>
      </c>
      <c r="H195" s="259">
        <f>H196</f>
        <v>1251.8</v>
      </c>
      <c r="I195" s="257">
        <f t="shared" si="14"/>
        <v>20.863333333333333</v>
      </c>
      <c r="J195" s="259">
        <f>J196</f>
        <v>0</v>
      </c>
      <c r="K195" s="259">
        <f>K196</f>
        <v>0</v>
      </c>
      <c r="L195" s="257"/>
    </row>
    <row r="196" spans="1:12" ht="30">
      <c r="A196" s="158" t="s">
        <v>46</v>
      </c>
      <c r="B196" s="36">
        <v>9000090830</v>
      </c>
      <c r="C196" s="36">
        <v>600</v>
      </c>
      <c r="D196" s="249">
        <f t="shared" si="11"/>
        <v>6000</v>
      </c>
      <c r="E196" s="206">
        <f t="shared" si="12"/>
        <v>1251.8</v>
      </c>
      <c r="F196" s="257">
        <f t="shared" si="13"/>
        <v>20.863333333333333</v>
      </c>
      <c r="G196" s="259">
        <v>6000</v>
      </c>
      <c r="H196" s="129">
        <v>1251.8</v>
      </c>
      <c r="I196" s="257">
        <f t="shared" si="14"/>
        <v>20.863333333333333</v>
      </c>
      <c r="J196" s="259"/>
      <c r="K196" s="129"/>
      <c r="L196" s="257"/>
    </row>
    <row r="197" spans="1:12" ht="15">
      <c r="A197" s="158" t="s">
        <v>431</v>
      </c>
      <c r="B197" s="36">
        <v>9000090910</v>
      </c>
      <c r="C197" s="36"/>
      <c r="D197" s="249">
        <f t="shared" si="11"/>
        <v>800</v>
      </c>
      <c r="E197" s="206">
        <f t="shared" si="12"/>
        <v>0</v>
      </c>
      <c r="F197" s="257">
        <f t="shared" si="13"/>
        <v>0</v>
      </c>
      <c r="G197" s="259">
        <f>G198</f>
        <v>800</v>
      </c>
      <c r="H197" s="259">
        <f>H198</f>
        <v>0</v>
      </c>
      <c r="I197" s="257">
        <f t="shared" si="14"/>
        <v>0</v>
      </c>
      <c r="J197" s="259">
        <f>J198</f>
        <v>0</v>
      </c>
      <c r="K197" s="259">
        <f>K198</f>
        <v>0</v>
      </c>
      <c r="L197" s="257"/>
    </row>
    <row r="198" spans="1:12" ht="15">
      <c r="A198" s="158" t="s">
        <v>49</v>
      </c>
      <c r="B198" s="36">
        <v>9000090910</v>
      </c>
      <c r="C198" s="36">
        <v>300</v>
      </c>
      <c r="D198" s="249">
        <f t="shared" si="11"/>
        <v>800</v>
      </c>
      <c r="E198" s="206">
        <f t="shared" si="12"/>
        <v>0</v>
      </c>
      <c r="F198" s="257">
        <f t="shared" si="13"/>
        <v>0</v>
      </c>
      <c r="G198" s="259">
        <v>800</v>
      </c>
      <c r="H198" s="129">
        <v>0</v>
      </c>
      <c r="I198" s="257">
        <f t="shared" si="14"/>
        <v>0</v>
      </c>
      <c r="J198" s="259"/>
      <c r="K198" s="129"/>
      <c r="L198" s="257"/>
    </row>
    <row r="199" spans="1:12" ht="30">
      <c r="A199" s="158" t="s">
        <v>439</v>
      </c>
      <c r="B199" s="36">
        <v>9000090920</v>
      </c>
      <c r="C199" s="36"/>
      <c r="D199" s="249">
        <f t="shared" si="11"/>
        <v>2000</v>
      </c>
      <c r="E199" s="206">
        <f t="shared" si="12"/>
        <v>433.2</v>
      </c>
      <c r="F199" s="257">
        <f t="shared" si="13"/>
        <v>21.66</v>
      </c>
      <c r="G199" s="259">
        <f>G200</f>
        <v>2000</v>
      </c>
      <c r="H199" s="259">
        <f>H200</f>
        <v>433.2</v>
      </c>
      <c r="I199" s="257">
        <f t="shared" si="14"/>
        <v>21.66</v>
      </c>
      <c r="J199" s="259">
        <f>J200</f>
        <v>0</v>
      </c>
      <c r="K199" s="259">
        <f>K200</f>
        <v>0</v>
      </c>
      <c r="L199" s="257"/>
    </row>
    <row r="200" spans="1:12" ht="15">
      <c r="A200" s="158" t="s">
        <v>27</v>
      </c>
      <c r="B200" s="36">
        <v>9000090920</v>
      </c>
      <c r="C200" s="36">
        <v>500</v>
      </c>
      <c r="D200" s="249">
        <f t="shared" si="11"/>
        <v>2000</v>
      </c>
      <c r="E200" s="206">
        <f t="shared" si="12"/>
        <v>433.2</v>
      </c>
      <c r="F200" s="257">
        <f t="shared" si="13"/>
        <v>21.66</v>
      </c>
      <c r="G200" s="259">
        <v>2000</v>
      </c>
      <c r="H200" s="129">
        <v>433.2</v>
      </c>
      <c r="I200" s="257">
        <f t="shared" si="14"/>
        <v>21.66</v>
      </c>
      <c r="J200" s="259"/>
      <c r="K200" s="129"/>
      <c r="L200" s="257"/>
    </row>
    <row r="201" spans="1:12" ht="30">
      <c r="A201" s="146" t="s">
        <v>420</v>
      </c>
      <c r="B201" s="36">
        <v>9000090930</v>
      </c>
      <c r="C201" s="36"/>
      <c r="D201" s="249">
        <f t="shared" si="11"/>
        <v>12267.4</v>
      </c>
      <c r="E201" s="206">
        <f t="shared" si="12"/>
        <v>584.4</v>
      </c>
      <c r="F201" s="257">
        <f t="shared" si="13"/>
        <v>4.763845639662846</v>
      </c>
      <c r="G201" s="259">
        <f>G202</f>
        <v>12267.4</v>
      </c>
      <c r="H201" s="259">
        <f>H202</f>
        <v>584.4</v>
      </c>
      <c r="I201" s="257">
        <f t="shared" si="14"/>
        <v>4.763845639662846</v>
      </c>
      <c r="J201" s="259">
        <f>J202</f>
        <v>0</v>
      </c>
      <c r="K201" s="259">
        <f>K202</f>
        <v>0</v>
      </c>
      <c r="L201" s="257"/>
    </row>
    <row r="202" spans="1:12" ht="15">
      <c r="A202" s="158" t="s">
        <v>27</v>
      </c>
      <c r="B202" s="36">
        <v>9000090930</v>
      </c>
      <c r="C202" s="36">
        <v>500</v>
      </c>
      <c r="D202" s="249">
        <f t="shared" si="11"/>
        <v>12267.4</v>
      </c>
      <c r="E202" s="206">
        <f t="shared" si="12"/>
        <v>584.4</v>
      </c>
      <c r="F202" s="257">
        <f t="shared" si="13"/>
        <v>4.763845639662846</v>
      </c>
      <c r="G202" s="259">
        <v>12267.4</v>
      </c>
      <c r="H202" s="129">
        <v>584.4</v>
      </c>
      <c r="I202" s="257">
        <f t="shared" si="14"/>
        <v>4.763845639662846</v>
      </c>
      <c r="J202" s="259"/>
      <c r="K202" s="129"/>
      <c r="L202" s="257"/>
    </row>
    <row r="203" spans="1:12" ht="45">
      <c r="A203" s="140" t="s">
        <v>222</v>
      </c>
      <c r="B203" s="36">
        <v>9000090940</v>
      </c>
      <c r="C203" s="36"/>
      <c r="D203" s="249">
        <f t="shared" si="11"/>
        <v>200</v>
      </c>
      <c r="E203" s="206">
        <f t="shared" si="12"/>
        <v>0</v>
      </c>
      <c r="F203" s="257">
        <f t="shared" si="13"/>
        <v>0</v>
      </c>
      <c r="G203" s="259">
        <f>G204</f>
        <v>200</v>
      </c>
      <c r="H203" s="259">
        <f>H204</f>
        <v>0</v>
      </c>
      <c r="I203" s="257">
        <f t="shared" si="14"/>
        <v>0</v>
      </c>
      <c r="J203" s="259">
        <f>J204</f>
        <v>0</v>
      </c>
      <c r="K203" s="259">
        <f>K204</f>
        <v>0</v>
      </c>
      <c r="L203" s="257"/>
    </row>
    <row r="204" spans="1:12" ht="15">
      <c r="A204" s="158" t="s">
        <v>49</v>
      </c>
      <c r="B204" s="36">
        <v>9000090940</v>
      </c>
      <c r="C204" s="36">
        <v>300</v>
      </c>
      <c r="D204" s="249">
        <f t="shared" si="11"/>
        <v>200</v>
      </c>
      <c r="E204" s="206">
        <f t="shared" si="12"/>
        <v>0</v>
      </c>
      <c r="F204" s="257">
        <f t="shared" si="13"/>
        <v>0</v>
      </c>
      <c r="G204" s="259">
        <v>200</v>
      </c>
      <c r="H204" s="129">
        <v>0</v>
      </c>
      <c r="I204" s="257">
        <f t="shared" si="14"/>
        <v>0</v>
      </c>
      <c r="J204" s="259"/>
      <c r="K204" s="129"/>
      <c r="L204" s="257"/>
    </row>
    <row r="205" spans="1:12" ht="15">
      <c r="A205" s="141" t="s">
        <v>293</v>
      </c>
      <c r="B205" s="36">
        <v>9000091300</v>
      </c>
      <c r="C205" s="36"/>
      <c r="D205" s="249">
        <f t="shared" si="11"/>
        <v>800</v>
      </c>
      <c r="E205" s="206">
        <f t="shared" si="12"/>
        <v>129.5714</v>
      </c>
      <c r="F205" s="257">
        <f t="shared" si="13"/>
        <v>16.196425</v>
      </c>
      <c r="G205" s="259">
        <f>G206</f>
        <v>800</v>
      </c>
      <c r="H205" s="259">
        <f>H206</f>
        <v>129.5714</v>
      </c>
      <c r="I205" s="257">
        <f t="shared" si="14"/>
        <v>16.196425</v>
      </c>
      <c r="J205" s="259">
        <f>J206</f>
        <v>0</v>
      </c>
      <c r="K205" s="259">
        <f>K206</f>
        <v>0</v>
      </c>
      <c r="L205" s="257"/>
    </row>
    <row r="206" spans="1:12" ht="16.5" customHeight="1">
      <c r="A206" s="141" t="s">
        <v>291</v>
      </c>
      <c r="B206" s="36">
        <v>9000091300</v>
      </c>
      <c r="C206" s="36">
        <v>700</v>
      </c>
      <c r="D206" s="249">
        <f t="shared" si="11"/>
        <v>800</v>
      </c>
      <c r="E206" s="206">
        <f t="shared" si="12"/>
        <v>129.5714</v>
      </c>
      <c r="F206" s="257">
        <f t="shared" si="13"/>
        <v>16.196425</v>
      </c>
      <c r="G206" s="259">
        <v>800</v>
      </c>
      <c r="H206" s="129">
        <v>129.5714</v>
      </c>
      <c r="I206" s="257">
        <f t="shared" si="14"/>
        <v>16.196425</v>
      </c>
      <c r="J206" s="259"/>
      <c r="K206" s="129"/>
      <c r="L206" s="257"/>
    </row>
    <row r="207" spans="1:12" ht="16.5" customHeight="1" hidden="1">
      <c r="A207" s="145" t="s">
        <v>276</v>
      </c>
      <c r="B207" s="36">
        <v>9000099990</v>
      </c>
      <c r="C207" s="36"/>
      <c r="D207" s="249">
        <f t="shared" si="11"/>
        <v>0</v>
      </c>
      <c r="E207" s="206">
        <f t="shared" si="12"/>
        <v>0</v>
      </c>
      <c r="F207" s="257" t="e">
        <f t="shared" si="13"/>
        <v>#DIV/0!</v>
      </c>
      <c r="G207" s="259"/>
      <c r="H207" s="206"/>
      <c r="I207" s="257" t="e">
        <f t="shared" si="14"/>
        <v>#DIV/0!</v>
      </c>
      <c r="J207" s="259"/>
      <c r="K207" s="206"/>
      <c r="L207" s="257" t="e">
        <f>K207/J207*100</f>
        <v>#DIV/0!</v>
      </c>
    </row>
    <row r="208" spans="1:12" ht="16.5" customHeight="1" hidden="1">
      <c r="A208" s="145" t="s">
        <v>21</v>
      </c>
      <c r="B208" s="36">
        <v>9000099990</v>
      </c>
      <c r="C208" s="36"/>
      <c r="D208" s="249">
        <f t="shared" si="11"/>
        <v>0</v>
      </c>
      <c r="E208" s="206">
        <f t="shared" si="12"/>
        <v>0</v>
      </c>
      <c r="F208" s="257" t="e">
        <f t="shared" si="13"/>
        <v>#DIV/0!</v>
      </c>
      <c r="G208" s="259"/>
      <c r="H208" s="129"/>
      <c r="I208" s="257" t="e">
        <f t="shared" si="14"/>
        <v>#DIV/0!</v>
      </c>
      <c r="J208" s="259"/>
      <c r="K208" s="129"/>
      <c r="L208" s="257" t="e">
        <f>K208/J208*100</f>
        <v>#DIV/0!</v>
      </c>
    </row>
  </sheetData>
  <sheetProtection/>
  <mergeCells count="18">
    <mergeCell ref="A2:L2"/>
    <mergeCell ref="K8:L8"/>
    <mergeCell ref="D8:D9"/>
    <mergeCell ref="E8:F8"/>
    <mergeCell ref="G8:G9"/>
    <mergeCell ref="H8:I8"/>
    <mergeCell ref="J8:J9"/>
    <mergeCell ref="J7:L7"/>
    <mergeCell ref="A1:L1"/>
    <mergeCell ref="B3:L3"/>
    <mergeCell ref="A6:L6"/>
    <mergeCell ref="A4:L4"/>
    <mergeCell ref="I5:L5"/>
    <mergeCell ref="D7:F7"/>
    <mergeCell ref="A7:A9"/>
    <mergeCell ref="B7:B9"/>
    <mergeCell ref="C7:C9"/>
    <mergeCell ref="G7:I7"/>
  </mergeCells>
  <printOptions/>
  <pageMargins left="0" right="0" top="0.7480314960629921" bottom="0.3937007874015748" header="0" footer="0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view="pageBreakPreview" zoomScaleSheetLayoutView="100" zoomScalePageLayoutView="0" workbookViewId="0" topLeftCell="A1">
      <selection activeCell="B14" sqref="B14"/>
    </sheetView>
  </sheetViews>
  <sheetFormatPr defaultColWidth="9.140625" defaultRowHeight="15"/>
  <cols>
    <col min="2" max="2" width="54.00390625" style="0" customWidth="1"/>
    <col min="3" max="5" width="13.57421875" style="0" customWidth="1"/>
  </cols>
  <sheetData>
    <row r="1" spans="1:6" ht="15">
      <c r="A1" s="306" t="s">
        <v>237</v>
      </c>
      <c r="B1" s="306"/>
      <c r="C1" s="306"/>
      <c r="D1" s="306"/>
      <c r="E1" s="306"/>
      <c r="F1" s="262"/>
    </row>
    <row r="2" spans="1:12" s="125" customFormat="1" ht="23.25" customHeight="1">
      <c r="A2" s="307" t="s">
        <v>664</v>
      </c>
      <c r="B2" s="307"/>
      <c r="C2" s="307"/>
      <c r="D2" s="307"/>
      <c r="E2" s="307"/>
      <c r="F2" s="114"/>
      <c r="G2" s="114"/>
      <c r="H2" s="114"/>
      <c r="I2" s="114"/>
      <c r="J2" s="114"/>
      <c r="K2" s="114"/>
      <c r="L2" s="114"/>
    </row>
    <row r="3" spans="1:12" s="125" customFormat="1" ht="50.25" customHeight="1" hidden="1">
      <c r="A3" s="307" t="s">
        <v>573</v>
      </c>
      <c r="B3" s="307"/>
      <c r="C3" s="307"/>
      <c r="D3" s="307"/>
      <c r="E3" s="307"/>
      <c r="F3" s="114"/>
      <c r="G3" s="114"/>
      <c r="H3" s="114"/>
      <c r="I3" s="114"/>
      <c r="J3" s="114"/>
      <c r="K3" s="114"/>
      <c r="L3" s="114"/>
    </row>
    <row r="4" spans="1:5" ht="33.75" customHeight="1">
      <c r="A4" s="347" t="s">
        <v>672</v>
      </c>
      <c r="B4" s="347"/>
      <c r="C4" s="347"/>
      <c r="D4" s="347"/>
      <c r="E4" s="347"/>
    </row>
    <row r="6" spans="2:5" ht="15" customHeight="1">
      <c r="B6" s="348" t="s">
        <v>133</v>
      </c>
      <c r="C6" s="309" t="s">
        <v>221</v>
      </c>
      <c r="D6" s="311" t="s">
        <v>591</v>
      </c>
      <c r="E6" s="311" t="s">
        <v>592</v>
      </c>
    </row>
    <row r="7" spans="2:5" s="263" customFormat="1" ht="15">
      <c r="B7" s="348"/>
      <c r="C7" s="310"/>
      <c r="D7" s="311"/>
      <c r="E7" s="311"/>
    </row>
    <row r="8" spans="2:5" ht="15.75">
      <c r="B8" s="264" t="s">
        <v>134</v>
      </c>
      <c r="C8" s="265">
        <f>C9</f>
        <v>13018</v>
      </c>
      <c r="D8" s="291">
        <f>D9</f>
        <v>3499.84516</v>
      </c>
      <c r="E8" s="265">
        <f>D8/C8*100</f>
        <v>26.88466093101859</v>
      </c>
    </row>
    <row r="9" spans="2:5" ht="48" customHeight="1">
      <c r="B9" s="266" t="s">
        <v>597</v>
      </c>
      <c r="C9" s="267">
        <v>13018</v>
      </c>
      <c r="D9" s="292">
        <v>3499.84516</v>
      </c>
      <c r="E9" s="265">
        <f>D9/C9*100</f>
        <v>26.88466093101859</v>
      </c>
    </row>
    <row r="10" spans="2:5" ht="94.5" hidden="1">
      <c r="B10" s="266" t="s">
        <v>598</v>
      </c>
      <c r="C10" s="267"/>
      <c r="D10" s="292"/>
      <c r="E10" s="265" t="e">
        <f>D10/C10*100</f>
        <v>#DIV/0!</v>
      </c>
    </row>
    <row r="11" spans="2:5" ht="15.75">
      <c r="B11" s="264" t="s">
        <v>599</v>
      </c>
      <c r="C11" s="265">
        <f>C12</f>
        <v>13018</v>
      </c>
      <c r="D11" s="291">
        <f>D12</f>
        <v>672.95261</v>
      </c>
      <c r="E11" s="265">
        <f>D11/C11*100</f>
        <v>5.169400906437241</v>
      </c>
    </row>
    <row r="12" spans="2:5" ht="47.25">
      <c r="B12" s="266" t="s">
        <v>600</v>
      </c>
      <c r="C12" s="267">
        <v>13018</v>
      </c>
      <c r="D12" s="302">
        <v>672.95261</v>
      </c>
      <c r="E12" s="265">
        <f>D12/C12*100</f>
        <v>5.169400906437241</v>
      </c>
    </row>
  </sheetData>
  <sheetProtection/>
  <mergeCells count="8">
    <mergeCell ref="A1:E1"/>
    <mergeCell ref="A3:E3"/>
    <mergeCell ref="A4:E4"/>
    <mergeCell ref="B6:B7"/>
    <mergeCell ref="A2:E2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scale="84" r:id="rId1"/>
  <colBreaks count="1" manualBreakCount="1">
    <brk id="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2" max="2" width="9.28125" style="0" customWidth="1"/>
    <col min="3" max="3" width="41.28125" style="0" customWidth="1"/>
    <col min="4" max="4" width="14.421875" style="0" customWidth="1"/>
    <col min="5" max="6" width="12.7109375" style="0" customWidth="1"/>
  </cols>
  <sheetData>
    <row r="1" spans="1:12" s="125" customFormat="1" ht="15">
      <c r="A1" s="312" t="s">
        <v>338</v>
      </c>
      <c r="B1" s="312"/>
      <c r="C1" s="312"/>
      <c r="D1" s="312"/>
      <c r="E1" s="312"/>
      <c r="F1" s="312"/>
      <c r="G1" s="126"/>
      <c r="H1" s="126"/>
      <c r="I1" s="126"/>
      <c r="J1" s="126"/>
      <c r="K1" s="126"/>
      <c r="L1" s="126"/>
    </row>
    <row r="2" spans="1:12" s="125" customFormat="1" ht="23.25" customHeight="1">
      <c r="A2" s="307" t="s">
        <v>663</v>
      </c>
      <c r="B2" s="307"/>
      <c r="C2" s="307"/>
      <c r="D2" s="307"/>
      <c r="E2" s="307"/>
      <c r="F2" s="307"/>
      <c r="G2" s="114"/>
      <c r="H2" s="114"/>
      <c r="I2" s="114"/>
      <c r="J2" s="114"/>
      <c r="K2" s="114"/>
      <c r="L2" s="114"/>
    </row>
    <row r="3" spans="2:4" ht="15">
      <c r="B3" s="232"/>
      <c r="C3" s="232"/>
      <c r="D3" s="232"/>
    </row>
    <row r="4" spans="1:6" ht="33" customHeight="1">
      <c r="A4" s="351" t="s">
        <v>671</v>
      </c>
      <c r="B4" s="351"/>
      <c r="C4" s="351"/>
      <c r="D4" s="351"/>
      <c r="E4" s="351"/>
      <c r="F4" s="351"/>
    </row>
    <row r="5" spans="2:4" ht="15">
      <c r="B5" s="233"/>
      <c r="C5" s="233"/>
      <c r="D5" s="233"/>
    </row>
    <row r="6" spans="2:6" ht="15" customHeight="1">
      <c r="B6" s="352" t="s">
        <v>557</v>
      </c>
      <c r="C6" s="352" t="s">
        <v>558</v>
      </c>
      <c r="D6" s="309" t="s">
        <v>221</v>
      </c>
      <c r="E6" s="311" t="s">
        <v>591</v>
      </c>
      <c r="F6" s="311" t="s">
        <v>592</v>
      </c>
    </row>
    <row r="7" spans="2:6" ht="15">
      <c r="B7" s="353"/>
      <c r="C7" s="353"/>
      <c r="D7" s="310"/>
      <c r="E7" s="311"/>
      <c r="F7" s="311"/>
    </row>
    <row r="8" spans="2:6" ht="15.75">
      <c r="B8" s="234">
        <v>1</v>
      </c>
      <c r="C8" s="235" t="s">
        <v>559</v>
      </c>
      <c r="D8" s="236"/>
      <c r="E8" s="236"/>
      <c r="F8" s="268"/>
    </row>
    <row r="9" spans="2:6" ht="15.75">
      <c r="B9" s="234">
        <v>2</v>
      </c>
      <c r="C9" s="235" t="s">
        <v>560</v>
      </c>
      <c r="D9" s="236">
        <v>1376.5</v>
      </c>
      <c r="E9" s="236">
        <v>229.4</v>
      </c>
      <c r="F9" s="268">
        <f>E9/D9*100</f>
        <v>16.665455866327644</v>
      </c>
    </row>
    <row r="10" spans="2:6" ht="15.75">
      <c r="B10" s="234">
        <v>3</v>
      </c>
      <c r="C10" s="235" t="s">
        <v>561</v>
      </c>
      <c r="D10" s="236"/>
      <c r="E10" s="236"/>
      <c r="F10" s="268"/>
    </row>
    <row r="11" spans="2:6" ht="15.75">
      <c r="B11" s="234">
        <v>4</v>
      </c>
      <c r="C11" s="235" t="s">
        <v>562</v>
      </c>
      <c r="D11" s="236">
        <v>333.1</v>
      </c>
      <c r="E11" s="236">
        <v>138.9</v>
      </c>
      <c r="F11" s="268">
        <f>E11/D11*100</f>
        <v>41.69918943260282</v>
      </c>
    </row>
    <row r="12" spans="2:6" ht="15.75">
      <c r="B12" s="234">
        <v>5</v>
      </c>
      <c r="C12" s="235" t="s">
        <v>563</v>
      </c>
      <c r="D12" s="236">
        <v>93.3</v>
      </c>
      <c r="E12" s="236">
        <v>38.875</v>
      </c>
      <c r="F12" s="268">
        <f>E12/D12*100</f>
        <v>41.66666666666667</v>
      </c>
    </row>
    <row r="13" spans="2:6" ht="15.75">
      <c r="B13" s="234">
        <v>6</v>
      </c>
      <c r="C13" s="235" t="s">
        <v>564</v>
      </c>
      <c r="D13" s="236"/>
      <c r="E13" s="236"/>
      <c r="F13" s="268"/>
    </row>
    <row r="14" spans="2:6" ht="15.75">
      <c r="B14" s="234">
        <v>7</v>
      </c>
      <c r="C14" s="235" t="s">
        <v>565</v>
      </c>
      <c r="D14" s="236">
        <v>1203.8</v>
      </c>
      <c r="E14" s="236">
        <v>401.2</v>
      </c>
      <c r="F14" s="268">
        <f aca="true" t="shared" si="0" ref="F14:F19">E14/D14*100</f>
        <v>33.32779531483635</v>
      </c>
    </row>
    <row r="15" spans="2:6" ht="15.75">
      <c r="B15" s="234">
        <v>8</v>
      </c>
      <c r="C15" s="235" t="s">
        <v>566</v>
      </c>
      <c r="D15" s="236">
        <v>228.1</v>
      </c>
      <c r="E15" s="236">
        <v>76</v>
      </c>
      <c r="F15" s="268">
        <f>E15/D15*100</f>
        <v>33.318719859710654</v>
      </c>
    </row>
    <row r="16" spans="2:6" ht="15.75">
      <c r="B16" s="234">
        <v>9</v>
      </c>
      <c r="C16" s="235" t="s">
        <v>567</v>
      </c>
      <c r="D16" s="236">
        <v>664.4</v>
      </c>
      <c r="E16" s="236">
        <v>221.468</v>
      </c>
      <c r="F16" s="268">
        <f t="shared" si="0"/>
        <v>33.33353401565322</v>
      </c>
    </row>
    <row r="17" spans="2:6" ht="15.75">
      <c r="B17" s="234">
        <v>10</v>
      </c>
      <c r="C17" s="235" t="s">
        <v>568</v>
      </c>
      <c r="D17" s="236">
        <v>661.6</v>
      </c>
      <c r="E17" s="236">
        <v>469.457</v>
      </c>
      <c r="F17" s="268">
        <f t="shared" si="0"/>
        <v>70.95782950423217</v>
      </c>
    </row>
    <row r="18" spans="2:6" ht="15.75">
      <c r="B18" s="234">
        <v>11</v>
      </c>
      <c r="C18" s="235" t="s">
        <v>569</v>
      </c>
      <c r="D18" s="236">
        <v>1688.7</v>
      </c>
      <c r="E18" s="236">
        <v>1507.8</v>
      </c>
      <c r="F18" s="268">
        <f t="shared" si="0"/>
        <v>89.2876176940842</v>
      </c>
    </row>
    <row r="19" spans="2:6" ht="15.75">
      <c r="B19" s="349" t="s">
        <v>396</v>
      </c>
      <c r="C19" s="350"/>
      <c r="D19" s="268">
        <f>SUM(D8:D18)</f>
        <v>6249.5</v>
      </c>
      <c r="E19" s="268">
        <f>SUM(E8:E18)</f>
        <v>3083.1000000000004</v>
      </c>
      <c r="F19" s="268">
        <f t="shared" si="0"/>
        <v>49.3335466837347</v>
      </c>
    </row>
  </sheetData>
  <sheetProtection/>
  <mergeCells count="9">
    <mergeCell ref="B19:C19"/>
    <mergeCell ref="D6:D7"/>
    <mergeCell ref="E6:E7"/>
    <mergeCell ref="F6:F7"/>
    <mergeCell ref="A1:F1"/>
    <mergeCell ref="A2:F2"/>
    <mergeCell ref="A4:F4"/>
    <mergeCell ref="B6:B7"/>
    <mergeCell ref="C6:C7"/>
  </mergeCells>
  <printOptions/>
  <pageMargins left="0.7" right="0.7" top="0.75" bottom="0.75" header="0.3" footer="0.3"/>
  <pageSetup horizontalDpi="600" verticalDpi="600" orientation="portrait" paperSize="9" scale="87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SheetLayoutView="100" zoomScalePageLayoutView="0" workbookViewId="0" topLeftCell="A1">
      <selection activeCell="A2" sqref="A2:F2"/>
    </sheetView>
  </sheetViews>
  <sheetFormatPr defaultColWidth="9.140625" defaultRowHeight="15"/>
  <cols>
    <col min="1" max="1" width="6.8515625" style="48" customWidth="1"/>
    <col min="2" max="2" width="10.28125" style="48" customWidth="1"/>
    <col min="3" max="3" width="42.28125" style="48" customWidth="1"/>
    <col min="4" max="6" width="14.7109375" style="48" customWidth="1"/>
    <col min="7" max="16384" width="9.140625" style="48" customWidth="1"/>
  </cols>
  <sheetData>
    <row r="1" spans="1:12" s="125" customFormat="1" ht="18" customHeight="1">
      <c r="A1" s="258"/>
      <c r="B1" s="258"/>
      <c r="C1" s="258"/>
      <c r="D1" s="258"/>
      <c r="E1" s="258"/>
      <c r="F1" s="258"/>
      <c r="G1" s="258"/>
      <c r="H1" s="114"/>
      <c r="I1" s="114"/>
      <c r="J1" s="114"/>
      <c r="K1" s="114"/>
      <c r="L1" s="114"/>
    </row>
    <row r="2" spans="1:12" s="125" customFormat="1" ht="15.75" customHeight="1">
      <c r="A2" s="312" t="s">
        <v>278</v>
      </c>
      <c r="B2" s="312"/>
      <c r="C2" s="312"/>
      <c r="D2" s="312"/>
      <c r="E2" s="312"/>
      <c r="F2" s="312"/>
      <c r="G2" s="126"/>
      <c r="H2" s="126"/>
      <c r="I2" s="126"/>
      <c r="J2" s="126"/>
      <c r="K2" s="126"/>
      <c r="L2" s="126"/>
    </row>
    <row r="3" spans="1:12" s="125" customFormat="1" ht="23.25" customHeight="1">
      <c r="A3" s="307" t="s">
        <v>663</v>
      </c>
      <c r="B3" s="307"/>
      <c r="C3" s="307"/>
      <c r="D3" s="307"/>
      <c r="E3" s="307"/>
      <c r="F3" s="307"/>
      <c r="G3" s="114"/>
      <c r="H3" s="114"/>
      <c r="I3" s="114"/>
      <c r="J3" s="114"/>
      <c r="K3" s="114"/>
      <c r="L3" s="114"/>
    </row>
    <row r="6" spans="1:6" ht="49.5" customHeight="1">
      <c r="A6" s="357" t="s">
        <v>670</v>
      </c>
      <c r="B6" s="357"/>
      <c r="C6" s="357"/>
      <c r="D6" s="357"/>
      <c r="E6" s="357"/>
      <c r="F6" s="357"/>
    </row>
    <row r="7" spans="2:4" ht="15">
      <c r="B7" s="233"/>
      <c r="C7" s="233"/>
      <c r="D7" s="233"/>
    </row>
    <row r="8" spans="2:6" ht="15" customHeight="1">
      <c r="B8" s="352" t="s">
        <v>557</v>
      </c>
      <c r="C8" s="352" t="s">
        <v>558</v>
      </c>
      <c r="D8" s="309" t="s">
        <v>221</v>
      </c>
      <c r="E8" s="311" t="s">
        <v>591</v>
      </c>
      <c r="F8" s="311" t="s">
        <v>592</v>
      </c>
    </row>
    <row r="9" spans="2:6" ht="15">
      <c r="B9" s="353"/>
      <c r="C9" s="353"/>
      <c r="D9" s="310"/>
      <c r="E9" s="311"/>
      <c r="F9" s="311"/>
    </row>
    <row r="10" spans="2:6" ht="15.75">
      <c r="B10" s="234">
        <v>1</v>
      </c>
      <c r="C10" s="235" t="s">
        <v>559</v>
      </c>
      <c r="D10" s="236">
        <v>100</v>
      </c>
      <c r="E10" s="236">
        <v>16.6</v>
      </c>
      <c r="F10" s="268">
        <f>E10/D10*100</f>
        <v>16.6</v>
      </c>
    </row>
    <row r="11" spans="2:6" ht="15.75">
      <c r="B11" s="234">
        <v>2</v>
      </c>
      <c r="C11" s="235" t="s">
        <v>560</v>
      </c>
      <c r="D11" s="236"/>
      <c r="E11" s="236"/>
      <c r="F11" s="268"/>
    </row>
    <row r="12" spans="2:6" ht="15.75">
      <c r="B12" s="234">
        <v>3</v>
      </c>
      <c r="C12" s="235" t="s">
        <v>561</v>
      </c>
      <c r="D12" s="236">
        <v>600</v>
      </c>
      <c r="E12" s="236">
        <v>100</v>
      </c>
      <c r="F12" s="268">
        <f>E12/D12*100</f>
        <v>16.666666666666664</v>
      </c>
    </row>
    <row r="13" spans="2:6" ht="15.75">
      <c r="B13" s="234">
        <v>4</v>
      </c>
      <c r="C13" s="235" t="s">
        <v>562</v>
      </c>
      <c r="D13" s="236">
        <v>100</v>
      </c>
      <c r="E13" s="236">
        <v>16.6</v>
      </c>
      <c r="F13" s="268">
        <f aca="true" t="shared" si="0" ref="F13:F21">E13/D13*100</f>
        <v>16.6</v>
      </c>
    </row>
    <row r="14" spans="2:6" ht="15.75">
      <c r="B14" s="234">
        <v>5</v>
      </c>
      <c r="C14" s="235" t="s">
        <v>563</v>
      </c>
      <c r="D14" s="236">
        <v>400</v>
      </c>
      <c r="E14" s="236">
        <v>66.6</v>
      </c>
      <c r="F14" s="268">
        <f t="shared" si="0"/>
        <v>16.65</v>
      </c>
    </row>
    <row r="15" spans="2:6" ht="15.75">
      <c r="B15" s="234">
        <v>6</v>
      </c>
      <c r="C15" s="235" t="s">
        <v>564</v>
      </c>
      <c r="D15" s="236">
        <v>600</v>
      </c>
      <c r="E15" s="236">
        <v>200</v>
      </c>
      <c r="F15" s="268">
        <f t="shared" si="0"/>
        <v>33.33333333333333</v>
      </c>
    </row>
    <row r="16" spans="2:6" ht="15.75">
      <c r="B16" s="234">
        <v>7</v>
      </c>
      <c r="C16" s="235" t="s">
        <v>565</v>
      </c>
      <c r="D16" s="236"/>
      <c r="E16" s="236"/>
      <c r="F16" s="268"/>
    </row>
    <row r="17" spans="2:6" ht="15.75">
      <c r="B17" s="234">
        <v>8</v>
      </c>
      <c r="C17" s="235" t="s">
        <v>566</v>
      </c>
      <c r="D17" s="236">
        <v>200</v>
      </c>
      <c r="E17" s="236">
        <v>33.4</v>
      </c>
      <c r="F17" s="268">
        <f t="shared" si="0"/>
        <v>16.7</v>
      </c>
    </row>
    <row r="18" spans="2:6" ht="15.75">
      <c r="B18" s="234">
        <v>9</v>
      </c>
      <c r="C18" s="235" t="s">
        <v>567</v>
      </c>
      <c r="D18" s="236"/>
      <c r="E18" s="236"/>
      <c r="F18" s="268"/>
    </row>
    <row r="19" spans="2:6" ht="15.75">
      <c r="B19" s="234">
        <v>10</v>
      </c>
      <c r="C19" s="235" t="s">
        <v>568</v>
      </c>
      <c r="D19" s="236"/>
      <c r="E19" s="236"/>
      <c r="F19" s="268"/>
    </row>
    <row r="20" spans="2:6" ht="15.75">
      <c r="B20" s="234">
        <v>11</v>
      </c>
      <c r="C20" s="235" t="s">
        <v>569</v>
      </c>
      <c r="D20" s="236"/>
      <c r="E20" s="236"/>
      <c r="F20" s="268"/>
    </row>
    <row r="21" spans="2:6" ht="15.75">
      <c r="B21" s="349" t="s">
        <v>396</v>
      </c>
      <c r="C21" s="350"/>
      <c r="D21" s="268">
        <f>SUM(D10:D20)</f>
        <v>2000</v>
      </c>
      <c r="E21" s="268">
        <f>SUM(E10:E20)</f>
        <v>433.19999999999993</v>
      </c>
      <c r="F21" s="268">
        <f t="shared" si="0"/>
        <v>21.659999999999997</v>
      </c>
    </row>
    <row r="22" spans="1:2" ht="165" hidden="1">
      <c r="A22" s="269" t="s">
        <v>602</v>
      </c>
      <c r="B22" s="354">
        <v>29282.3</v>
      </c>
    </row>
    <row r="23" spans="1:2" ht="75" hidden="1">
      <c r="A23" s="269" t="s">
        <v>603</v>
      </c>
      <c r="B23" s="355"/>
    </row>
    <row r="24" spans="1:2" ht="165" hidden="1">
      <c r="A24" s="270" t="s">
        <v>602</v>
      </c>
      <c r="B24" s="356">
        <v>28773.2</v>
      </c>
    </row>
    <row r="25" spans="1:2" ht="75" hidden="1">
      <c r="A25" s="271" t="s">
        <v>604</v>
      </c>
      <c r="B25" s="356"/>
    </row>
    <row r="26" spans="1:2" ht="270" hidden="1">
      <c r="A26" s="272" t="s">
        <v>605</v>
      </c>
      <c r="B26" s="272">
        <v>2000000</v>
      </c>
    </row>
    <row r="27" spans="1:2" ht="255" hidden="1">
      <c r="A27" s="272" t="s">
        <v>606</v>
      </c>
      <c r="B27" s="273">
        <v>2000000</v>
      </c>
    </row>
  </sheetData>
  <sheetProtection/>
  <mergeCells count="11">
    <mergeCell ref="B8:B9"/>
    <mergeCell ref="C8:C9"/>
    <mergeCell ref="B21:C21"/>
    <mergeCell ref="B22:B23"/>
    <mergeCell ref="B24:B25"/>
    <mergeCell ref="A3:F3"/>
    <mergeCell ref="A2:F2"/>
    <mergeCell ref="D8:D9"/>
    <mergeCell ref="E8:E9"/>
    <mergeCell ref="F8:F9"/>
    <mergeCell ref="A6:F6"/>
  </mergeCells>
  <printOptions/>
  <pageMargins left="0.7" right="0.7" top="0.75" bottom="0.75" header="0.3" footer="0.3"/>
  <pageSetup horizontalDpi="600" verticalDpi="600" orientation="portrait" paperSize="9" scale="84" r:id="rId1"/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SheetLayoutView="100" zoomScalePageLayoutView="0" workbookViewId="0" topLeftCell="A1">
      <selection activeCell="A2" sqref="A2:F2"/>
    </sheetView>
  </sheetViews>
  <sheetFormatPr defaultColWidth="9.140625" defaultRowHeight="15"/>
  <cols>
    <col min="1" max="1" width="6.8515625" style="48" customWidth="1"/>
    <col min="2" max="2" width="10.28125" style="48" customWidth="1"/>
    <col min="3" max="3" width="42.28125" style="48" customWidth="1"/>
    <col min="4" max="6" width="14.7109375" style="48" customWidth="1"/>
    <col min="7" max="16384" width="9.140625" style="48" customWidth="1"/>
  </cols>
  <sheetData>
    <row r="1" spans="1:12" s="125" customFormat="1" ht="18" customHeight="1">
      <c r="A1" s="258"/>
      <c r="B1" s="258"/>
      <c r="C1" s="258"/>
      <c r="D1" s="258"/>
      <c r="E1" s="258"/>
      <c r="F1" s="258"/>
      <c r="G1" s="258"/>
      <c r="H1" s="114"/>
      <c r="I1" s="114"/>
      <c r="J1" s="114"/>
      <c r="K1" s="114"/>
      <c r="L1" s="114"/>
    </row>
    <row r="2" spans="1:12" s="125" customFormat="1" ht="15.75" customHeight="1">
      <c r="A2" s="312" t="s">
        <v>601</v>
      </c>
      <c r="B2" s="312"/>
      <c r="C2" s="312"/>
      <c r="D2" s="312"/>
      <c r="E2" s="312"/>
      <c r="F2" s="312"/>
      <c r="G2" s="126"/>
      <c r="H2" s="126"/>
      <c r="I2" s="126"/>
      <c r="J2" s="126"/>
      <c r="K2" s="126"/>
      <c r="L2" s="126"/>
    </row>
    <row r="3" spans="1:12" s="125" customFormat="1" ht="23.25" customHeight="1">
      <c r="A3" s="307" t="s">
        <v>663</v>
      </c>
      <c r="B3" s="307"/>
      <c r="C3" s="307"/>
      <c r="D3" s="307"/>
      <c r="E3" s="307"/>
      <c r="F3" s="307"/>
      <c r="G3" s="114"/>
      <c r="H3" s="114"/>
      <c r="I3" s="114"/>
      <c r="J3" s="114"/>
      <c r="K3" s="114"/>
      <c r="L3" s="114"/>
    </row>
    <row r="6" spans="1:6" ht="49.5" customHeight="1">
      <c r="A6" s="357" t="s">
        <v>668</v>
      </c>
      <c r="B6" s="357"/>
      <c r="C6" s="357"/>
      <c r="D6" s="357"/>
      <c r="E6" s="357"/>
      <c r="F6" s="357"/>
    </row>
    <row r="7" spans="2:4" ht="15">
      <c r="B7" s="233"/>
      <c r="C7" s="233"/>
      <c r="D7" s="233"/>
    </row>
    <row r="8" spans="2:6" ht="15" customHeight="1">
      <c r="B8" s="352" t="s">
        <v>557</v>
      </c>
      <c r="C8" s="352" t="s">
        <v>558</v>
      </c>
      <c r="D8" s="309" t="s">
        <v>221</v>
      </c>
      <c r="E8" s="311" t="s">
        <v>591</v>
      </c>
      <c r="F8" s="311" t="s">
        <v>592</v>
      </c>
    </row>
    <row r="9" spans="2:6" ht="15">
      <c r="B9" s="353"/>
      <c r="C9" s="353"/>
      <c r="D9" s="310"/>
      <c r="E9" s="311"/>
      <c r="F9" s="311"/>
    </row>
    <row r="10" spans="2:6" ht="16.5">
      <c r="B10" s="234">
        <v>1</v>
      </c>
      <c r="C10" s="235" t="s">
        <v>559</v>
      </c>
      <c r="D10" s="274">
        <v>111</v>
      </c>
      <c r="E10" s="283">
        <v>27.75</v>
      </c>
      <c r="F10" s="287">
        <f>E10/D10*100</f>
        <v>25</v>
      </c>
    </row>
    <row r="11" spans="2:6" ht="16.5">
      <c r="B11" s="234">
        <v>2</v>
      </c>
      <c r="C11" s="235" t="s">
        <v>560</v>
      </c>
      <c r="D11" s="275">
        <v>324.5</v>
      </c>
      <c r="E11" s="284">
        <v>81.125</v>
      </c>
      <c r="F11" s="287">
        <f aca="true" t="shared" si="0" ref="F11:F27">E11/D11*100</f>
        <v>25</v>
      </c>
    </row>
    <row r="12" spans="2:6" ht="16.5">
      <c r="B12" s="234">
        <v>3</v>
      </c>
      <c r="C12" s="235" t="s">
        <v>561</v>
      </c>
      <c r="D12" s="275">
        <v>32.5</v>
      </c>
      <c r="E12" s="284">
        <v>8.125</v>
      </c>
      <c r="F12" s="287">
        <f t="shared" si="0"/>
        <v>25</v>
      </c>
    </row>
    <row r="13" spans="2:6" ht="16.5">
      <c r="B13" s="234">
        <v>4</v>
      </c>
      <c r="C13" s="235" t="s">
        <v>562</v>
      </c>
      <c r="D13" s="275">
        <v>83.1</v>
      </c>
      <c r="E13" s="284">
        <v>20.775</v>
      </c>
      <c r="F13" s="287">
        <f t="shared" si="0"/>
        <v>25</v>
      </c>
    </row>
    <row r="14" spans="2:6" ht="16.5">
      <c r="B14" s="234">
        <v>5</v>
      </c>
      <c r="C14" s="235" t="s">
        <v>563</v>
      </c>
      <c r="D14" s="275">
        <v>40.9</v>
      </c>
      <c r="E14" s="284">
        <v>10.225</v>
      </c>
      <c r="F14" s="287">
        <f t="shared" si="0"/>
        <v>25</v>
      </c>
    </row>
    <row r="15" spans="2:6" ht="16.5">
      <c r="B15" s="234">
        <v>6</v>
      </c>
      <c r="C15" s="235" t="s">
        <v>564</v>
      </c>
      <c r="D15" s="275">
        <v>34.4</v>
      </c>
      <c r="E15" s="284">
        <v>8.6</v>
      </c>
      <c r="F15" s="287">
        <f t="shared" si="0"/>
        <v>25</v>
      </c>
    </row>
    <row r="16" spans="2:6" ht="16.5">
      <c r="B16" s="234">
        <v>7</v>
      </c>
      <c r="C16" s="235" t="s">
        <v>565</v>
      </c>
      <c r="D16" s="275">
        <v>324.5</v>
      </c>
      <c r="E16" s="284">
        <v>81.125</v>
      </c>
      <c r="F16" s="287">
        <f t="shared" si="0"/>
        <v>25</v>
      </c>
    </row>
    <row r="17" spans="2:6" ht="16.5">
      <c r="B17" s="234">
        <v>8</v>
      </c>
      <c r="C17" s="235" t="s">
        <v>566</v>
      </c>
      <c r="D17" s="275">
        <v>53.2</v>
      </c>
      <c r="E17" s="284">
        <v>13.3</v>
      </c>
      <c r="F17" s="287">
        <f t="shared" si="0"/>
        <v>25</v>
      </c>
    </row>
    <row r="18" spans="2:6" ht="16.5">
      <c r="B18" s="234">
        <v>9</v>
      </c>
      <c r="C18" s="235" t="s">
        <v>567</v>
      </c>
      <c r="D18" s="275">
        <v>162.3</v>
      </c>
      <c r="E18" s="284">
        <v>40.575</v>
      </c>
      <c r="F18" s="287">
        <f t="shared" si="0"/>
        <v>25</v>
      </c>
    </row>
    <row r="19" spans="2:6" ht="16.5">
      <c r="B19" s="234">
        <v>10</v>
      </c>
      <c r="C19" s="235" t="s">
        <v>568</v>
      </c>
      <c r="D19" s="275">
        <v>117.5</v>
      </c>
      <c r="E19" s="284">
        <v>29.375</v>
      </c>
      <c r="F19" s="287">
        <f t="shared" si="0"/>
        <v>25</v>
      </c>
    </row>
    <row r="20" spans="2:6" ht="16.5">
      <c r="B20" s="234">
        <v>11</v>
      </c>
      <c r="C20" s="235" t="s">
        <v>569</v>
      </c>
      <c r="D20" s="236"/>
      <c r="E20" s="285"/>
      <c r="F20" s="287"/>
    </row>
    <row r="21" spans="2:6" ht="16.5">
      <c r="B21" s="349" t="s">
        <v>396</v>
      </c>
      <c r="C21" s="350"/>
      <c r="D21" s="268">
        <f>SUM(D10:D20)</f>
        <v>1283.9</v>
      </c>
      <c r="E21" s="286">
        <f>SUM(E10:E20)</f>
        <v>320.975</v>
      </c>
      <c r="F21" s="287">
        <f t="shared" si="0"/>
        <v>25</v>
      </c>
    </row>
    <row r="22" spans="1:6" ht="165" hidden="1">
      <c r="A22" s="269" t="s">
        <v>602</v>
      </c>
      <c r="B22" s="354">
        <v>29282.3</v>
      </c>
      <c r="F22" s="274" t="e">
        <f t="shared" si="0"/>
        <v>#DIV/0!</v>
      </c>
    </row>
    <row r="23" spans="1:6" ht="75" hidden="1">
      <c r="A23" s="269" t="s">
        <v>603</v>
      </c>
      <c r="B23" s="355"/>
      <c r="F23" s="274" t="e">
        <f t="shared" si="0"/>
        <v>#DIV/0!</v>
      </c>
    </row>
    <row r="24" spans="1:6" ht="165" hidden="1">
      <c r="A24" s="270" t="s">
        <v>602</v>
      </c>
      <c r="B24" s="356">
        <v>28773.2</v>
      </c>
      <c r="F24" s="274" t="e">
        <f t="shared" si="0"/>
        <v>#DIV/0!</v>
      </c>
    </row>
    <row r="25" spans="1:6" ht="75" hidden="1">
      <c r="A25" s="271" t="s">
        <v>604</v>
      </c>
      <c r="B25" s="356"/>
      <c r="F25" s="274" t="e">
        <f t="shared" si="0"/>
        <v>#DIV/0!</v>
      </c>
    </row>
    <row r="26" spans="1:6" ht="270" hidden="1">
      <c r="A26" s="272" t="s">
        <v>605</v>
      </c>
      <c r="B26" s="272">
        <v>2000000</v>
      </c>
      <c r="F26" s="274" t="e">
        <f t="shared" si="0"/>
        <v>#DIV/0!</v>
      </c>
    </row>
    <row r="27" spans="1:6" ht="255" hidden="1">
      <c r="A27" s="272" t="s">
        <v>606</v>
      </c>
      <c r="B27" s="273">
        <v>2000000</v>
      </c>
      <c r="F27" s="274" t="e">
        <f t="shared" si="0"/>
        <v>#DIV/0!</v>
      </c>
    </row>
    <row r="28" ht="16.5">
      <c r="F28" s="274"/>
    </row>
  </sheetData>
  <sheetProtection/>
  <mergeCells count="11">
    <mergeCell ref="B8:B9"/>
    <mergeCell ref="C8:C9"/>
    <mergeCell ref="B21:C21"/>
    <mergeCell ref="B22:B23"/>
    <mergeCell ref="B24:B25"/>
    <mergeCell ref="A3:F3"/>
    <mergeCell ref="A2:F2"/>
    <mergeCell ref="D8:D9"/>
    <mergeCell ref="E8:E9"/>
    <mergeCell ref="F8:F9"/>
    <mergeCell ref="A6:F6"/>
  </mergeCells>
  <printOptions/>
  <pageMargins left="0.7" right="0.7" top="0.75" bottom="0.75" header="0.3" footer="0.3"/>
  <pageSetup horizontalDpi="600" verticalDpi="600" orientation="portrait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Olga</cp:lastModifiedBy>
  <cp:lastPrinted>2023-06-16T07:17:40Z</cp:lastPrinted>
  <dcterms:created xsi:type="dcterms:W3CDTF">2014-10-28T05:10:58Z</dcterms:created>
  <dcterms:modified xsi:type="dcterms:W3CDTF">2023-06-20T05:56:07Z</dcterms:modified>
  <cp:category/>
  <cp:version/>
  <cp:contentType/>
  <cp:contentStatus/>
</cp:coreProperties>
</file>